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jaeger/Desktop/Sept2023-March2025/"/>
    </mc:Choice>
  </mc:AlternateContent>
  <xr:revisionPtr revIDLastSave="0" documentId="13_ncr:1_{9A8939D8-C53C-A64D-9DEB-801D6E75D99E}" xr6:coauthVersionLast="47" xr6:coauthVersionMax="47" xr10:uidLastSave="{00000000-0000-0000-0000-000000000000}"/>
  <bookViews>
    <workbookView xWindow="32780" yWindow="500" windowWidth="30240" windowHeight="17780" xr2:uid="{2A310F1F-824A-3145-804A-358AEC5F0BF9}"/>
  </bookViews>
  <sheets>
    <sheet name="EXP17_RT" sheetId="1" r:id="rId1"/>
    <sheet name="primer_scheme" sheetId="14" r:id="rId2"/>
    <sheet name="Exp#18_PCR_1" sheetId="2" r:id="rId3"/>
    <sheet name="Exp#19_PCR_2" sheetId="15" r:id="rId4"/>
    <sheet name="Exp#20_PCR_3_eca" sheetId="16" r:id="rId5"/>
    <sheet name="Exp#21_PCR_4_eca" sheetId="17" r:id="rId6"/>
    <sheet name="pooling_calc_exp18_19" sheetId="5" r:id="rId7"/>
    <sheet name="pooling_calc_exp20_21" sheetId="18" r:id="rId8"/>
    <sheet name="Exp#22_23 Tagment" sheetId="6" r:id="rId9"/>
    <sheet name="4nM pooling" sheetId="8" r:id="rId10"/>
  </sheets>
  <definedNames>
    <definedName name="_xlnm.Print_Area" localSheetId="6">pooling_calc_exp18_19!$A$46:$L$111</definedName>
    <definedName name="_xlnm.Print_Area" localSheetId="7">pooling_calc_exp20_21!$A$58:$N$121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8" l="1"/>
  <c r="P7" i="8"/>
  <c r="P8" i="8"/>
  <c r="P9" i="8"/>
  <c r="P10" i="8"/>
  <c r="P11" i="8"/>
  <c r="P12" i="8"/>
  <c r="P13" i="8"/>
  <c r="P14" i="8"/>
  <c r="P15" i="8"/>
  <c r="P16" i="8"/>
  <c r="P18" i="8"/>
  <c r="P19" i="8"/>
  <c r="P20" i="8"/>
  <c r="P21" i="8"/>
  <c r="P22" i="8"/>
  <c r="P23" i="8"/>
  <c r="P24" i="8"/>
  <c r="P25" i="8"/>
  <c r="P26" i="8"/>
  <c r="P27" i="8"/>
  <c r="M6" i="8"/>
  <c r="M7" i="8"/>
  <c r="M8" i="8"/>
  <c r="M9" i="8"/>
  <c r="M10" i="8"/>
  <c r="M11" i="8"/>
  <c r="M12" i="8"/>
  <c r="M13" i="8"/>
  <c r="M14" i="8"/>
  <c r="M15" i="8"/>
  <c r="M16" i="8"/>
  <c r="M18" i="8"/>
  <c r="M19" i="8"/>
  <c r="M20" i="8"/>
  <c r="M21" i="8"/>
  <c r="M22" i="8"/>
  <c r="M23" i="8"/>
  <c r="N23" i="8" s="1"/>
  <c r="M24" i="8"/>
  <c r="N24" i="8" s="1"/>
  <c r="M25" i="8"/>
  <c r="N25" i="8" s="1"/>
  <c r="Q25" i="8" s="1"/>
  <c r="M26" i="8"/>
  <c r="M27" i="8"/>
  <c r="M5" i="8"/>
  <c r="I15" i="8"/>
  <c r="J15" i="8" s="1"/>
  <c r="K15" i="8" s="1"/>
  <c r="L15" i="8" s="1"/>
  <c r="H15" i="8"/>
  <c r="H16" i="8"/>
  <c r="I16" i="8" s="1"/>
  <c r="J16" i="8" s="1"/>
  <c r="K16" i="8" s="1"/>
  <c r="L16" i="8" s="1"/>
  <c r="H18" i="8"/>
  <c r="I18" i="8" s="1"/>
  <c r="J18" i="8" s="1"/>
  <c r="K18" i="8" s="1"/>
  <c r="L18" i="8" s="1"/>
  <c r="H19" i="8"/>
  <c r="I19" i="8" s="1"/>
  <c r="J19" i="8" s="1"/>
  <c r="K19" i="8" s="1"/>
  <c r="L19" i="8" s="1"/>
  <c r="H20" i="8"/>
  <c r="I20" i="8" s="1"/>
  <c r="J20" i="8" s="1"/>
  <c r="K20" i="8" s="1"/>
  <c r="L20" i="8" s="1"/>
  <c r="H21" i="8"/>
  <c r="I21" i="8" s="1"/>
  <c r="J21" i="8" s="1"/>
  <c r="K21" i="8" s="1"/>
  <c r="L21" i="8" s="1"/>
  <c r="N21" i="8" s="1"/>
  <c r="H22" i="8"/>
  <c r="I22" i="8" s="1"/>
  <c r="J22" i="8" s="1"/>
  <c r="K22" i="8" s="1"/>
  <c r="L22" i="8" s="1"/>
  <c r="H23" i="8"/>
  <c r="I23" i="8" s="1"/>
  <c r="J23" i="8" s="1"/>
  <c r="K23" i="8" s="1"/>
  <c r="L23" i="8" s="1"/>
  <c r="H24" i="8"/>
  <c r="I24" i="8" s="1"/>
  <c r="J24" i="8" s="1"/>
  <c r="K24" i="8" s="1"/>
  <c r="L24" i="8" s="1"/>
  <c r="H25" i="8"/>
  <c r="I25" i="8" s="1"/>
  <c r="J25" i="8" s="1"/>
  <c r="K25" i="8" s="1"/>
  <c r="L25" i="8" s="1"/>
  <c r="H26" i="8"/>
  <c r="I26" i="8" s="1"/>
  <c r="J26" i="8" s="1"/>
  <c r="K26" i="8" s="1"/>
  <c r="L26" i="8" s="1"/>
  <c r="H27" i="8"/>
  <c r="I27" i="8" s="1"/>
  <c r="J27" i="8" s="1"/>
  <c r="K27" i="8" s="1"/>
  <c r="L27" i="8" s="1"/>
  <c r="K103" i="18"/>
  <c r="K104" i="18"/>
  <c r="K105" i="18"/>
  <c r="K106" i="18"/>
  <c r="K107" i="18"/>
  <c r="K108" i="18"/>
  <c r="K109" i="18"/>
  <c r="K110" i="18"/>
  <c r="K111" i="18"/>
  <c r="K102" i="18"/>
  <c r="K92" i="18"/>
  <c r="K93" i="18"/>
  <c r="K94" i="18"/>
  <c r="K95" i="18"/>
  <c r="K96" i="18"/>
  <c r="K97" i="18"/>
  <c r="K98" i="18"/>
  <c r="K99" i="18"/>
  <c r="K100" i="18"/>
  <c r="K91" i="18"/>
  <c r="K81" i="18"/>
  <c r="K82" i="18"/>
  <c r="K83" i="18"/>
  <c r="K84" i="18"/>
  <c r="K85" i="18"/>
  <c r="K86" i="18"/>
  <c r="K87" i="18"/>
  <c r="K88" i="18"/>
  <c r="K89" i="18"/>
  <c r="K80" i="18"/>
  <c r="K70" i="18"/>
  <c r="K71" i="18"/>
  <c r="K72" i="18"/>
  <c r="K73" i="18"/>
  <c r="K74" i="18"/>
  <c r="K75" i="18"/>
  <c r="K76" i="18"/>
  <c r="K77" i="18"/>
  <c r="K78" i="18"/>
  <c r="K69" i="18"/>
  <c r="K59" i="18"/>
  <c r="K60" i="18"/>
  <c r="K61" i="18"/>
  <c r="K62" i="18"/>
  <c r="K63" i="18"/>
  <c r="K64" i="18"/>
  <c r="K65" i="18"/>
  <c r="K66" i="18"/>
  <c r="K67" i="18"/>
  <c r="K58" i="18"/>
  <c r="K48" i="18"/>
  <c r="K49" i="18"/>
  <c r="K50" i="18"/>
  <c r="K51" i="18"/>
  <c r="K52" i="18"/>
  <c r="K53" i="18"/>
  <c r="K54" i="18"/>
  <c r="K55" i="18"/>
  <c r="K56" i="18"/>
  <c r="K47" i="18"/>
  <c r="K37" i="18"/>
  <c r="K38" i="18"/>
  <c r="K39" i="18"/>
  <c r="K40" i="18"/>
  <c r="K41" i="18"/>
  <c r="K42" i="18"/>
  <c r="K43" i="18"/>
  <c r="K44" i="18"/>
  <c r="K45" i="18"/>
  <c r="K36" i="18"/>
  <c r="K26" i="18"/>
  <c r="K27" i="18"/>
  <c r="K28" i="18"/>
  <c r="K29" i="18"/>
  <c r="K30" i="18"/>
  <c r="K31" i="18"/>
  <c r="K32" i="18"/>
  <c r="K33" i="18"/>
  <c r="K34" i="18"/>
  <c r="K25" i="18"/>
  <c r="K15" i="18"/>
  <c r="K16" i="18"/>
  <c r="K17" i="18"/>
  <c r="K18" i="18"/>
  <c r="K19" i="18"/>
  <c r="K20" i="18"/>
  <c r="K21" i="18"/>
  <c r="K22" i="18"/>
  <c r="K23" i="18"/>
  <c r="K14" i="18"/>
  <c r="K4" i="18"/>
  <c r="K5" i="18"/>
  <c r="K6" i="18"/>
  <c r="K7" i="18"/>
  <c r="K8" i="18"/>
  <c r="K9" i="18"/>
  <c r="K10" i="18"/>
  <c r="K11" i="18"/>
  <c r="K12" i="18"/>
  <c r="K3" i="18"/>
  <c r="K80" i="5"/>
  <c r="K70" i="5"/>
  <c r="K71" i="5"/>
  <c r="K72" i="5"/>
  <c r="K73" i="5"/>
  <c r="K74" i="5"/>
  <c r="K75" i="5"/>
  <c r="K76" i="5"/>
  <c r="K77" i="5"/>
  <c r="K78" i="5"/>
  <c r="K69" i="5"/>
  <c r="K103" i="5"/>
  <c r="K104" i="5"/>
  <c r="K105" i="5"/>
  <c r="K106" i="5"/>
  <c r="K107" i="5"/>
  <c r="K108" i="5"/>
  <c r="K109" i="5"/>
  <c r="K110" i="5"/>
  <c r="K111" i="5"/>
  <c r="K102" i="5"/>
  <c r="K92" i="5"/>
  <c r="K93" i="5"/>
  <c r="K94" i="5"/>
  <c r="K95" i="5"/>
  <c r="K96" i="5"/>
  <c r="K97" i="5"/>
  <c r="K98" i="5"/>
  <c r="K99" i="5"/>
  <c r="K100" i="5"/>
  <c r="K91" i="5"/>
  <c r="K81" i="5"/>
  <c r="K82" i="5"/>
  <c r="K83" i="5"/>
  <c r="K84" i="5"/>
  <c r="K85" i="5"/>
  <c r="K86" i="5"/>
  <c r="K87" i="5"/>
  <c r="K88" i="5"/>
  <c r="K89" i="5"/>
  <c r="K59" i="5"/>
  <c r="K60" i="5"/>
  <c r="K61" i="5"/>
  <c r="K62" i="5"/>
  <c r="K63" i="5"/>
  <c r="K64" i="5"/>
  <c r="K65" i="5"/>
  <c r="K66" i="5"/>
  <c r="K67" i="5"/>
  <c r="K58" i="5"/>
  <c r="K48" i="5"/>
  <c r="K49" i="5"/>
  <c r="K50" i="5"/>
  <c r="K51" i="5"/>
  <c r="K52" i="5"/>
  <c r="K53" i="5"/>
  <c r="K54" i="5"/>
  <c r="K55" i="5"/>
  <c r="K56" i="5"/>
  <c r="K47" i="5"/>
  <c r="K15" i="5"/>
  <c r="K16" i="5"/>
  <c r="K17" i="5"/>
  <c r="K18" i="5"/>
  <c r="K19" i="5"/>
  <c r="K20" i="5"/>
  <c r="K21" i="5"/>
  <c r="K22" i="5"/>
  <c r="K23" i="5"/>
  <c r="K14" i="5"/>
  <c r="K4" i="5"/>
  <c r="K5" i="5"/>
  <c r="K6" i="5"/>
  <c r="K7" i="5"/>
  <c r="K8" i="5"/>
  <c r="K9" i="5"/>
  <c r="K10" i="5"/>
  <c r="K11" i="5"/>
  <c r="K12" i="5"/>
  <c r="K3" i="5"/>
  <c r="K26" i="5"/>
  <c r="K27" i="5"/>
  <c r="K28" i="5"/>
  <c r="K29" i="5"/>
  <c r="K30" i="5"/>
  <c r="K31" i="5"/>
  <c r="K32" i="5"/>
  <c r="K33" i="5"/>
  <c r="K34" i="5"/>
  <c r="K25" i="5"/>
  <c r="K37" i="5"/>
  <c r="K38" i="5"/>
  <c r="K39" i="5"/>
  <c r="K40" i="5"/>
  <c r="K41" i="5"/>
  <c r="K42" i="5"/>
  <c r="K43" i="5"/>
  <c r="K44" i="5"/>
  <c r="K45" i="5"/>
  <c r="K36" i="5"/>
  <c r="I111" i="18"/>
  <c r="I110" i="18"/>
  <c r="I109" i="18"/>
  <c r="I108" i="18"/>
  <c r="I107" i="18"/>
  <c r="I106" i="18"/>
  <c r="I105" i="18"/>
  <c r="I104" i="18"/>
  <c r="I103" i="18"/>
  <c r="I102" i="18"/>
  <c r="I100" i="18"/>
  <c r="I99" i="18"/>
  <c r="I98" i="18"/>
  <c r="I97" i="18"/>
  <c r="I96" i="18"/>
  <c r="I95" i="18"/>
  <c r="I94" i="18"/>
  <c r="I93" i="18"/>
  <c r="I92" i="18"/>
  <c r="I91" i="18"/>
  <c r="I89" i="18"/>
  <c r="I88" i="18"/>
  <c r="I87" i="18"/>
  <c r="I86" i="18"/>
  <c r="I85" i="18"/>
  <c r="I84" i="18"/>
  <c r="I83" i="18"/>
  <c r="I82" i="18"/>
  <c r="I81" i="18"/>
  <c r="I80" i="18"/>
  <c r="I78" i="18"/>
  <c r="I77" i="18"/>
  <c r="I76" i="18"/>
  <c r="I75" i="18"/>
  <c r="I74" i="18"/>
  <c r="I73" i="18"/>
  <c r="I72" i="18"/>
  <c r="I71" i="18"/>
  <c r="I70" i="18"/>
  <c r="I69" i="18"/>
  <c r="I67" i="18"/>
  <c r="I66" i="18"/>
  <c r="I65" i="18"/>
  <c r="I64" i="18"/>
  <c r="I63" i="18"/>
  <c r="I62" i="18"/>
  <c r="I61" i="18"/>
  <c r="I60" i="18"/>
  <c r="I59" i="18"/>
  <c r="I58" i="18"/>
  <c r="I56" i="18"/>
  <c r="I55" i="18"/>
  <c r="I54" i="18"/>
  <c r="I53" i="18"/>
  <c r="I52" i="18"/>
  <c r="I51" i="18"/>
  <c r="I50" i="18"/>
  <c r="I49" i="18"/>
  <c r="I48" i="18"/>
  <c r="I47" i="18"/>
  <c r="I45" i="18"/>
  <c r="I44" i="18"/>
  <c r="I43" i="18"/>
  <c r="I42" i="18"/>
  <c r="I41" i="18"/>
  <c r="I40" i="18"/>
  <c r="I39" i="18"/>
  <c r="I38" i="18"/>
  <c r="I37" i="18"/>
  <c r="I36" i="18"/>
  <c r="I34" i="18"/>
  <c r="I33" i="18"/>
  <c r="I32" i="18"/>
  <c r="I31" i="18"/>
  <c r="I30" i="18"/>
  <c r="I29" i="18"/>
  <c r="I28" i="18"/>
  <c r="I27" i="18"/>
  <c r="I26" i="18"/>
  <c r="I25" i="18"/>
  <c r="I23" i="18"/>
  <c r="I22" i="18"/>
  <c r="I21" i="18"/>
  <c r="I20" i="18"/>
  <c r="I19" i="18"/>
  <c r="I18" i="18"/>
  <c r="I17" i="18"/>
  <c r="I16" i="18"/>
  <c r="I15" i="18"/>
  <c r="I14" i="18"/>
  <c r="I12" i="18"/>
  <c r="I11" i="18"/>
  <c r="I10" i="18"/>
  <c r="I9" i="18"/>
  <c r="I8" i="18"/>
  <c r="I7" i="18"/>
  <c r="I6" i="18"/>
  <c r="I5" i="18"/>
  <c r="I4" i="18"/>
  <c r="I3" i="18"/>
  <c r="F24" i="17"/>
  <c r="G24" i="17" s="1"/>
  <c r="G23" i="17"/>
  <c r="B23" i="17"/>
  <c r="C23" i="17" s="1"/>
  <c r="G22" i="17"/>
  <c r="C22" i="17"/>
  <c r="G21" i="17"/>
  <c r="C21" i="17"/>
  <c r="C18" i="17"/>
  <c r="C17" i="17"/>
  <c r="C16" i="17"/>
  <c r="C15" i="17"/>
  <c r="C14" i="17"/>
  <c r="F24" i="16"/>
  <c r="G24" i="16" s="1"/>
  <c r="G23" i="16"/>
  <c r="B23" i="16"/>
  <c r="C23" i="16" s="1"/>
  <c r="G22" i="16"/>
  <c r="C22" i="16"/>
  <c r="G21" i="16"/>
  <c r="C21" i="16"/>
  <c r="C18" i="16"/>
  <c r="C17" i="16"/>
  <c r="C16" i="16"/>
  <c r="C15" i="16"/>
  <c r="C14" i="16"/>
  <c r="N16" i="8" l="1"/>
  <c r="N15" i="8"/>
  <c r="Q15" i="8" s="1"/>
  <c r="N22" i="8"/>
  <c r="Q21" i="8"/>
  <c r="Q24" i="8"/>
  <c r="Q22" i="8"/>
  <c r="N20" i="8"/>
  <c r="N19" i="8"/>
  <c r="Q19" i="8" s="1"/>
  <c r="Q20" i="8"/>
  <c r="Q23" i="8"/>
  <c r="N18" i="8"/>
  <c r="Q18" i="8" s="1"/>
  <c r="N27" i="8"/>
  <c r="Q27" i="8" s="1"/>
  <c r="N26" i="8"/>
  <c r="Q26" i="8" s="1"/>
  <c r="Q16" i="8"/>
  <c r="K101" i="18"/>
  <c r="M101" i="18" s="1"/>
  <c r="N101" i="18" s="1"/>
  <c r="K79" i="18"/>
  <c r="M79" i="18" s="1"/>
  <c r="N79" i="18" s="1"/>
  <c r="K46" i="18"/>
  <c r="M46" i="18" s="1"/>
  <c r="N46" i="18" s="1"/>
  <c r="K24" i="18"/>
  <c r="M24" i="18" s="1"/>
  <c r="N24" i="18" s="1"/>
  <c r="K90" i="18"/>
  <c r="M90" i="18" s="1"/>
  <c r="N90" i="18" s="1"/>
  <c r="K35" i="18"/>
  <c r="M35" i="18" s="1"/>
  <c r="N35" i="18" s="1"/>
  <c r="K57" i="18"/>
  <c r="M57" i="18" s="1"/>
  <c r="N57" i="18" s="1"/>
  <c r="K112" i="18"/>
  <c r="M112" i="18" s="1"/>
  <c r="N112" i="18" s="1"/>
  <c r="K13" i="18"/>
  <c r="M13" i="18" s="1"/>
  <c r="N13" i="18" s="1"/>
  <c r="K68" i="18"/>
  <c r="M68" i="18" s="1"/>
  <c r="N68" i="18" s="1"/>
  <c r="I122" i="5" l="1"/>
  <c r="K122" i="5" s="1"/>
  <c r="I123" i="5"/>
  <c r="K123" i="5" s="1"/>
  <c r="I124" i="5"/>
  <c r="K124" i="5" s="1"/>
  <c r="I125" i="5"/>
  <c r="K125" i="5" s="1"/>
  <c r="I126" i="5"/>
  <c r="K126" i="5" s="1"/>
  <c r="I127" i="5"/>
  <c r="K127" i="5" s="1"/>
  <c r="I128" i="5"/>
  <c r="K128" i="5" s="1"/>
  <c r="I129" i="5"/>
  <c r="K129" i="5" s="1"/>
  <c r="I130" i="5"/>
  <c r="K130" i="5" s="1"/>
  <c r="I131" i="5"/>
  <c r="K131" i="5" s="1"/>
  <c r="I230" i="5"/>
  <c r="K230" i="5" s="1"/>
  <c r="I229" i="5"/>
  <c r="K229" i="5" s="1"/>
  <c r="I228" i="5"/>
  <c r="K228" i="5" s="1"/>
  <c r="K227" i="5"/>
  <c r="I227" i="5"/>
  <c r="I226" i="5"/>
  <c r="K226" i="5" s="1"/>
  <c r="I225" i="5"/>
  <c r="K225" i="5" s="1"/>
  <c r="I224" i="5"/>
  <c r="K224" i="5" s="1"/>
  <c r="I223" i="5"/>
  <c r="K223" i="5" s="1"/>
  <c r="K222" i="5"/>
  <c r="I222" i="5"/>
  <c r="I221" i="5"/>
  <c r="K221" i="5" s="1"/>
  <c r="I219" i="5"/>
  <c r="K219" i="5" s="1"/>
  <c r="I218" i="5"/>
  <c r="K218" i="5" s="1"/>
  <c r="I217" i="5"/>
  <c r="K217" i="5" s="1"/>
  <c r="I216" i="5"/>
  <c r="K216" i="5" s="1"/>
  <c r="I215" i="5"/>
  <c r="K215" i="5" s="1"/>
  <c r="I214" i="5"/>
  <c r="K214" i="5" s="1"/>
  <c r="I213" i="5"/>
  <c r="K213" i="5" s="1"/>
  <c r="I212" i="5"/>
  <c r="K212" i="5" s="1"/>
  <c r="I211" i="5"/>
  <c r="K211" i="5" s="1"/>
  <c r="I210" i="5"/>
  <c r="K210" i="5" s="1"/>
  <c r="I208" i="5"/>
  <c r="K208" i="5" s="1"/>
  <c r="I207" i="5"/>
  <c r="K207" i="5" s="1"/>
  <c r="K206" i="5"/>
  <c r="I206" i="5"/>
  <c r="I205" i="5"/>
  <c r="K205" i="5" s="1"/>
  <c r="I204" i="5"/>
  <c r="K204" i="5" s="1"/>
  <c r="I203" i="5"/>
  <c r="K203" i="5" s="1"/>
  <c r="I202" i="5"/>
  <c r="K202" i="5" s="1"/>
  <c r="I201" i="5"/>
  <c r="K201" i="5" s="1"/>
  <c r="I200" i="5"/>
  <c r="K200" i="5" s="1"/>
  <c r="I199" i="5"/>
  <c r="K199" i="5" s="1"/>
  <c r="I197" i="5"/>
  <c r="K197" i="5" s="1"/>
  <c r="I196" i="5"/>
  <c r="K196" i="5" s="1"/>
  <c r="I195" i="5"/>
  <c r="K195" i="5" s="1"/>
  <c r="I194" i="5"/>
  <c r="K194" i="5" s="1"/>
  <c r="K193" i="5"/>
  <c r="I193" i="5"/>
  <c r="I192" i="5"/>
  <c r="K192" i="5" s="1"/>
  <c r="I191" i="5"/>
  <c r="K191" i="5" s="1"/>
  <c r="I190" i="5"/>
  <c r="K190" i="5" s="1"/>
  <c r="I189" i="5"/>
  <c r="K189" i="5" s="1"/>
  <c r="K188" i="5"/>
  <c r="I188" i="5"/>
  <c r="I186" i="5"/>
  <c r="K186" i="5" s="1"/>
  <c r="I185" i="5"/>
  <c r="K185" i="5" s="1"/>
  <c r="I184" i="5"/>
  <c r="K184" i="5" s="1"/>
  <c r="I183" i="5"/>
  <c r="K183" i="5" s="1"/>
  <c r="I182" i="5"/>
  <c r="K182" i="5" s="1"/>
  <c r="I181" i="5"/>
  <c r="K181" i="5" s="1"/>
  <c r="I180" i="5"/>
  <c r="K180" i="5" s="1"/>
  <c r="I179" i="5"/>
  <c r="K179" i="5" s="1"/>
  <c r="I178" i="5"/>
  <c r="K178" i="5" s="1"/>
  <c r="I177" i="5"/>
  <c r="K177" i="5" s="1"/>
  <c r="I175" i="5"/>
  <c r="K175" i="5" s="1"/>
  <c r="I174" i="5"/>
  <c r="K174" i="5" s="1"/>
  <c r="I173" i="5"/>
  <c r="K173" i="5" s="1"/>
  <c r="I172" i="5"/>
  <c r="K172" i="5" s="1"/>
  <c r="I171" i="5"/>
  <c r="K171" i="5" s="1"/>
  <c r="I170" i="5"/>
  <c r="K170" i="5" s="1"/>
  <c r="I169" i="5"/>
  <c r="K169" i="5" s="1"/>
  <c r="I168" i="5"/>
  <c r="K168" i="5" s="1"/>
  <c r="I167" i="5"/>
  <c r="K167" i="5" s="1"/>
  <c r="I166" i="5"/>
  <c r="K166" i="5" s="1"/>
  <c r="I164" i="5"/>
  <c r="K164" i="5" s="1"/>
  <c r="K163" i="5"/>
  <c r="I163" i="5"/>
  <c r="I162" i="5"/>
  <c r="K162" i="5" s="1"/>
  <c r="I161" i="5"/>
  <c r="K161" i="5" s="1"/>
  <c r="I160" i="5"/>
  <c r="K160" i="5" s="1"/>
  <c r="I159" i="5"/>
  <c r="K159" i="5" s="1"/>
  <c r="I158" i="5"/>
  <c r="K158" i="5" s="1"/>
  <c r="I157" i="5"/>
  <c r="K157" i="5" s="1"/>
  <c r="I156" i="5"/>
  <c r="K156" i="5" s="1"/>
  <c r="I155" i="5"/>
  <c r="K155" i="5" s="1"/>
  <c r="I153" i="5"/>
  <c r="K153" i="5" s="1"/>
  <c r="I152" i="5"/>
  <c r="K152" i="5" s="1"/>
  <c r="I151" i="5"/>
  <c r="K151" i="5" s="1"/>
  <c r="I150" i="5"/>
  <c r="K150" i="5" s="1"/>
  <c r="I149" i="5"/>
  <c r="K149" i="5" s="1"/>
  <c r="I148" i="5"/>
  <c r="K148" i="5" s="1"/>
  <c r="I147" i="5"/>
  <c r="K147" i="5" s="1"/>
  <c r="I146" i="5"/>
  <c r="K146" i="5" s="1"/>
  <c r="K145" i="5"/>
  <c r="I145" i="5"/>
  <c r="I144" i="5"/>
  <c r="K144" i="5" s="1"/>
  <c r="I142" i="5"/>
  <c r="K142" i="5" s="1"/>
  <c r="I141" i="5"/>
  <c r="K141" i="5" s="1"/>
  <c r="I140" i="5"/>
  <c r="K140" i="5" s="1"/>
  <c r="I139" i="5"/>
  <c r="K139" i="5" s="1"/>
  <c r="I138" i="5"/>
  <c r="K138" i="5" s="1"/>
  <c r="I137" i="5"/>
  <c r="K137" i="5" s="1"/>
  <c r="I136" i="5"/>
  <c r="K136" i="5" s="1"/>
  <c r="I135" i="5"/>
  <c r="K135" i="5" s="1"/>
  <c r="I134" i="5"/>
  <c r="K134" i="5" s="1"/>
  <c r="I133" i="5"/>
  <c r="K133" i="5" s="1"/>
  <c r="I111" i="5"/>
  <c r="I110" i="5"/>
  <c r="I109" i="5"/>
  <c r="I108" i="5"/>
  <c r="I107" i="5"/>
  <c r="I106" i="5"/>
  <c r="I105" i="5"/>
  <c r="I104" i="5"/>
  <c r="I103" i="5"/>
  <c r="I102" i="5"/>
  <c r="K112" i="5" s="1"/>
  <c r="N112" i="5" s="1"/>
  <c r="I100" i="5"/>
  <c r="I99" i="5"/>
  <c r="I98" i="5"/>
  <c r="I97" i="5"/>
  <c r="I96" i="5"/>
  <c r="I95" i="5"/>
  <c r="I94" i="5"/>
  <c r="I93" i="5"/>
  <c r="I92" i="5"/>
  <c r="I91" i="5"/>
  <c r="I89" i="5"/>
  <c r="I88" i="5"/>
  <c r="I87" i="5"/>
  <c r="I86" i="5"/>
  <c r="I85" i="5"/>
  <c r="I84" i="5"/>
  <c r="I83" i="5"/>
  <c r="I82" i="5"/>
  <c r="I81" i="5"/>
  <c r="I80" i="5"/>
  <c r="K90" i="5" s="1"/>
  <c r="M90" i="5" s="1"/>
  <c r="N90" i="5" s="1"/>
  <c r="I78" i="5"/>
  <c r="I77" i="5"/>
  <c r="I76" i="5"/>
  <c r="I75" i="5"/>
  <c r="I74" i="5"/>
  <c r="I73" i="5"/>
  <c r="I72" i="5"/>
  <c r="I71" i="5"/>
  <c r="I70" i="5"/>
  <c r="I69" i="5"/>
  <c r="I67" i="5"/>
  <c r="I66" i="5"/>
  <c r="I65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9" i="5"/>
  <c r="I48" i="5"/>
  <c r="I47" i="5"/>
  <c r="I45" i="5"/>
  <c r="I44" i="5"/>
  <c r="I43" i="5"/>
  <c r="I42" i="5"/>
  <c r="I41" i="5"/>
  <c r="I40" i="5"/>
  <c r="I39" i="5"/>
  <c r="I38" i="5"/>
  <c r="I37" i="5"/>
  <c r="I36" i="5"/>
  <c r="I34" i="5"/>
  <c r="I33" i="5"/>
  <c r="I32" i="5"/>
  <c r="I31" i="5"/>
  <c r="I30" i="5"/>
  <c r="I29" i="5"/>
  <c r="I28" i="5"/>
  <c r="I27" i="5"/>
  <c r="I26" i="5"/>
  <c r="I25" i="5"/>
  <c r="I15" i="5"/>
  <c r="I16" i="5"/>
  <c r="I17" i="5"/>
  <c r="I18" i="5"/>
  <c r="I19" i="5"/>
  <c r="I20" i="5"/>
  <c r="I21" i="5"/>
  <c r="I22" i="5"/>
  <c r="I23" i="5"/>
  <c r="K209" i="5" l="1"/>
  <c r="M209" i="5" s="1"/>
  <c r="N209" i="5" s="1"/>
  <c r="K132" i="5"/>
  <c r="M132" i="5" s="1"/>
  <c r="N132" i="5" s="1"/>
  <c r="K198" i="5"/>
  <c r="M198" i="5" s="1"/>
  <c r="N198" i="5" s="1"/>
  <c r="K187" i="5"/>
  <c r="M187" i="5" s="1"/>
  <c r="N187" i="5" s="1"/>
  <c r="K143" i="5"/>
  <c r="M143" i="5" s="1"/>
  <c r="N143" i="5" s="1"/>
  <c r="K176" i="5"/>
  <c r="M176" i="5" s="1"/>
  <c r="N176" i="5" s="1"/>
  <c r="K220" i="5"/>
  <c r="N220" i="5" s="1"/>
  <c r="K154" i="5"/>
  <c r="M154" i="5" s="1"/>
  <c r="N154" i="5" s="1"/>
  <c r="K231" i="5"/>
  <c r="N231" i="5" s="1"/>
  <c r="K165" i="5"/>
  <c r="M165" i="5" s="1"/>
  <c r="N165" i="5" s="1"/>
  <c r="K101" i="5"/>
  <c r="N101" i="5" s="1"/>
  <c r="K79" i="5"/>
  <c r="M79" i="5" s="1"/>
  <c r="N79" i="5" s="1"/>
  <c r="K57" i="5"/>
  <c r="M57" i="5" s="1"/>
  <c r="N57" i="5" s="1"/>
  <c r="K35" i="5"/>
  <c r="M35" i="5" s="1"/>
  <c r="N35" i="5" s="1"/>
  <c r="K68" i="5"/>
  <c r="M68" i="5" s="1"/>
  <c r="N68" i="5" s="1"/>
  <c r="K46" i="5"/>
  <c r="M46" i="5" s="1"/>
  <c r="N46" i="5" s="1"/>
  <c r="I4" i="5" l="1"/>
  <c r="I5" i="5"/>
  <c r="I6" i="5"/>
  <c r="I7" i="5"/>
  <c r="I8" i="5"/>
  <c r="I9" i="5"/>
  <c r="I10" i="5"/>
  <c r="I11" i="5"/>
  <c r="I12" i="5"/>
  <c r="C22" i="15"/>
  <c r="C23" i="15"/>
  <c r="C21" i="15"/>
  <c r="G22" i="15"/>
  <c r="G23" i="15"/>
  <c r="G24" i="15"/>
  <c r="G21" i="15"/>
  <c r="C15" i="15"/>
  <c r="C16" i="15"/>
  <c r="C17" i="15"/>
  <c r="C18" i="15"/>
  <c r="C14" i="15"/>
  <c r="F24" i="15" l="1"/>
  <c r="B23" i="15"/>
  <c r="C15" i="2" l="1"/>
  <c r="C16" i="2"/>
  <c r="C17" i="2"/>
  <c r="C18" i="2"/>
  <c r="C14" i="2"/>
  <c r="G22" i="2"/>
  <c r="G23" i="2"/>
  <c r="G24" i="2"/>
  <c r="G21" i="2"/>
  <c r="C22" i="2"/>
  <c r="C21" i="2"/>
  <c r="F24" i="2"/>
  <c r="B23" i="2"/>
  <c r="C23" i="2" s="1"/>
  <c r="C51" i="1" l="1"/>
  <c r="C50" i="1"/>
  <c r="C52" i="1" s="1"/>
  <c r="F33" i="8" l="1"/>
  <c r="P5" i="8"/>
  <c r="H6" i="8" l="1"/>
  <c r="H7" i="8"/>
  <c r="I7" i="8" s="1"/>
  <c r="J7" i="8" s="1"/>
  <c r="K7" i="8" s="1"/>
  <c r="L7" i="8" s="1"/>
  <c r="N7" i="8" s="1"/>
  <c r="Q7" i="8" s="1"/>
  <c r="H8" i="8"/>
  <c r="I8" i="8" s="1"/>
  <c r="J8" i="8" s="1"/>
  <c r="K8" i="8" s="1"/>
  <c r="L8" i="8" s="1"/>
  <c r="N8" i="8" s="1"/>
  <c r="Q8" i="8" s="1"/>
  <c r="H9" i="8"/>
  <c r="I9" i="8" s="1"/>
  <c r="J9" i="8" s="1"/>
  <c r="K9" i="8" s="1"/>
  <c r="L9" i="8" s="1"/>
  <c r="N9" i="8" s="1"/>
  <c r="Q9" i="8" s="1"/>
  <c r="H10" i="8"/>
  <c r="I10" i="8" s="1"/>
  <c r="J10" i="8" s="1"/>
  <c r="K10" i="8" s="1"/>
  <c r="L10" i="8" s="1"/>
  <c r="N10" i="8" s="1"/>
  <c r="Q10" i="8" s="1"/>
  <c r="H11" i="8"/>
  <c r="I11" i="8" s="1"/>
  <c r="J11" i="8" s="1"/>
  <c r="K11" i="8" s="1"/>
  <c r="L11" i="8" s="1"/>
  <c r="N11" i="8" s="1"/>
  <c r="Q11" i="8" s="1"/>
  <c r="H12" i="8"/>
  <c r="I12" i="8" s="1"/>
  <c r="J12" i="8" s="1"/>
  <c r="K12" i="8" s="1"/>
  <c r="L12" i="8" s="1"/>
  <c r="N12" i="8" s="1"/>
  <c r="Q12" i="8" s="1"/>
  <c r="H13" i="8"/>
  <c r="I13" i="8" s="1"/>
  <c r="J13" i="8" s="1"/>
  <c r="K13" i="8" s="1"/>
  <c r="L13" i="8" s="1"/>
  <c r="N13" i="8" s="1"/>
  <c r="Q13" i="8" s="1"/>
  <c r="H14" i="8"/>
  <c r="I14" i="8" s="1"/>
  <c r="J14" i="8" s="1"/>
  <c r="K14" i="8" s="1"/>
  <c r="L14" i="8" s="1"/>
  <c r="N14" i="8" s="1"/>
  <c r="Q14" i="8" s="1"/>
  <c r="H5" i="8"/>
  <c r="I5" i="8" s="1"/>
  <c r="J5" i="8" s="1"/>
  <c r="K5" i="8" s="1"/>
  <c r="L5" i="8" s="1"/>
  <c r="I6" i="8"/>
  <c r="J6" i="8" s="1"/>
  <c r="K6" i="8" s="1"/>
  <c r="L6" i="8" s="1"/>
  <c r="N6" i="8" s="1"/>
  <c r="Q6" i="8" s="1"/>
  <c r="N5" i="8" l="1"/>
  <c r="Q5" i="8" l="1"/>
  <c r="Q32" i="8" s="1"/>
  <c r="Q34" i="8" s="1"/>
  <c r="Q35" i="8" s="1"/>
  <c r="I14" i="5"/>
  <c r="I3" i="5"/>
  <c r="K24" i="5" l="1"/>
  <c r="M24" i="5" s="1"/>
  <c r="N24" i="5" s="1"/>
  <c r="K13" i="5"/>
  <c r="M13" i="5" s="1"/>
  <c r="N13" i="5" s="1"/>
</calcChain>
</file>

<file path=xl/sharedStrings.xml><?xml version="1.0" encoding="utf-8"?>
<sst xmlns="http://schemas.openxmlformats.org/spreadsheetml/2006/main" count="1996" uniqueCount="490">
  <si>
    <t>Project 1: H5Nx in PA</t>
  </si>
  <si>
    <t>sample</t>
  </si>
  <si>
    <t>Ct</t>
  </si>
  <si>
    <t>tube label top</t>
  </si>
  <si>
    <t>tube label side</t>
  </si>
  <si>
    <t>reagent</t>
  </si>
  <si>
    <t>volume (1X)</t>
  </si>
  <si>
    <t>water</t>
  </si>
  <si>
    <t>vRNA</t>
  </si>
  <si>
    <t>total</t>
  </si>
  <si>
    <t>Denature RNA for 5 minutes at 65 C. Spin briefly and put promptly</t>
  </si>
  <si>
    <t xml:space="preserve">on ice. </t>
  </si>
  <si>
    <t xml:space="preserve">the volume of cDNA product should not  exceed 1/10 the PCR reaction volume. </t>
  </si>
  <si>
    <t>10 ul</t>
  </si>
  <si>
    <t xml:space="preserve">Protoscript II Reaction mix </t>
  </si>
  <si>
    <t>Protoscript II Enzyme mix</t>
  </si>
  <si>
    <t>Uni12 (10uM)</t>
  </si>
  <si>
    <t>2 ul</t>
  </si>
  <si>
    <r>
      <t xml:space="preserve">RT step 1:  </t>
    </r>
    <r>
      <rPr>
        <sz val="12"/>
        <color theme="1"/>
        <rFont val="Helvetica Neue"/>
        <family val="2"/>
      </rPr>
      <t xml:space="preserve">combine 8ul of vRNA and 2ul of primer </t>
    </r>
  </si>
  <si>
    <t>RT step 2: Add 12ul of MM (rxn mix + enzyme mix) to each tube</t>
  </si>
  <si>
    <t>Storage:</t>
  </si>
  <si>
    <t>Incubate the 22 ul cDNA synthesis reaction at 42 C for 1 hour, then 80C for 5 minutes to deactivate enzyme (then 10C forever).</t>
  </si>
  <si>
    <t xml:space="preserve">The cDNA product should be stored at -20 C. In general, </t>
  </si>
  <si>
    <t>RT rxn number</t>
  </si>
  <si>
    <t>1X</t>
  </si>
  <si>
    <t>Nuclease-free water</t>
  </si>
  <si>
    <t>10mM dNTP</t>
  </si>
  <si>
    <t>Q5 DNA polymerase</t>
  </si>
  <si>
    <t>Q5 rxn buffer</t>
  </si>
  <si>
    <t>Total</t>
  </si>
  <si>
    <t>total:</t>
  </si>
  <si>
    <t>input cDNA</t>
  </si>
  <si>
    <t>MasterMix for 2ul</t>
  </si>
  <si>
    <t>MM for 2ul</t>
  </si>
  <si>
    <t>1-NA</t>
  </si>
  <si>
    <t>2-NA</t>
  </si>
  <si>
    <t>3-NA</t>
  </si>
  <si>
    <t>6-NA</t>
  </si>
  <si>
    <t>7-NA</t>
  </si>
  <si>
    <t>8-NA</t>
  </si>
  <si>
    <t>10-NA</t>
  </si>
  <si>
    <t>11-NA</t>
  </si>
  <si>
    <t>RT rxn #</t>
  </si>
  <si>
    <t xml:space="preserve">ID </t>
  </si>
  <si>
    <t xml:space="preserve">pool </t>
  </si>
  <si>
    <t>NA</t>
  </si>
  <si>
    <t>reaction #</t>
  </si>
  <si>
    <t>qubit</t>
  </si>
  <si>
    <t>30 seconds</t>
  </si>
  <si>
    <t>forever</t>
  </si>
  <si>
    <t>cycling conditions:</t>
  </si>
  <si>
    <t>35 cycles</t>
  </si>
  <si>
    <t>*saved as H5_Q5_35</t>
  </si>
  <si>
    <t>72C</t>
  </si>
  <si>
    <t>98C</t>
  </si>
  <si>
    <t>10 seconds</t>
  </si>
  <si>
    <t>67C</t>
  </si>
  <si>
    <t>120 seconds</t>
  </si>
  <si>
    <t>2 minutes</t>
  </si>
  <si>
    <t>10C</t>
  </si>
  <si>
    <t>OOR</t>
  </si>
  <si>
    <t>qubit (ng/ul)</t>
  </si>
  <si>
    <t xml:space="preserve">pool 1 and 2 should be 3/8 of pool each </t>
  </si>
  <si>
    <t>HA and NA = 1/8 each</t>
  </si>
  <si>
    <t>dilution factor</t>
  </si>
  <si>
    <t>concentration after dilution</t>
  </si>
  <si>
    <t>ul to add</t>
  </si>
  <si>
    <t>ng to add</t>
  </si>
  <si>
    <t>water to add</t>
  </si>
  <si>
    <t>Total Volume</t>
  </si>
  <si>
    <t>*make 2ng in 10ul</t>
  </si>
  <si>
    <t>library pool # (for tagmentation)</t>
  </si>
  <si>
    <t>library pool</t>
  </si>
  <si>
    <t>i5 index</t>
  </si>
  <si>
    <t>i7 index</t>
  </si>
  <si>
    <t>qubit value</t>
  </si>
  <si>
    <t>Sample</t>
  </si>
  <si>
    <t>avg. length</t>
  </si>
  <si>
    <t>tapestation good or bad</t>
  </si>
  <si>
    <t>Conversion (nM)</t>
  </si>
  <si>
    <t>650g/bp mol</t>
  </si>
  <si>
    <t>x nmol/L</t>
  </si>
  <si>
    <t>L/10^6 uL</t>
  </si>
  <si>
    <t>Final Concentration Required (ng/ul)</t>
  </si>
  <si>
    <t>Correction for % of cartridge</t>
  </si>
  <si>
    <t>Corrected ng needed  in pool.</t>
  </si>
  <si>
    <t>Suggested Volume (uL)</t>
  </si>
  <si>
    <t>Concentration of tag DNA</t>
  </si>
  <si>
    <t>water needed</t>
  </si>
  <si>
    <t>NC</t>
  </si>
  <si>
    <t>vRNA tube label</t>
  </si>
  <si>
    <t>13-NA</t>
  </si>
  <si>
    <t>14-NA</t>
  </si>
  <si>
    <t>X</t>
  </si>
  <si>
    <t>5X</t>
  </si>
  <si>
    <t>6X</t>
  </si>
  <si>
    <t>ng needed for 24 uL</t>
  </si>
  <si>
    <t>amount of OOR libs to add total</t>
  </si>
  <si>
    <t>Proj001_Run002</t>
  </si>
  <si>
    <t>Final library pooling</t>
  </si>
  <si>
    <t>dilution factor for tagged DNA</t>
  </si>
  <si>
    <t>added volume for negatives to 1X pool</t>
  </si>
  <si>
    <t>qubit (ng/ul):</t>
  </si>
  <si>
    <t>concentration (via nM conversion from CHMI)</t>
  </si>
  <si>
    <r>
      <rPr>
        <b/>
        <sz val="12"/>
        <color theme="1"/>
        <rFont val="Helvetica Neue"/>
        <family val="2"/>
      </rPr>
      <t xml:space="preserve">Experiment #17: </t>
    </r>
    <r>
      <rPr>
        <sz val="12"/>
        <color theme="1"/>
        <rFont val="Helvetica Neue"/>
        <family val="2"/>
      </rPr>
      <t>RT for set 1 of PA HPAI samples</t>
    </r>
  </si>
  <si>
    <t>August 12 2024</t>
  </si>
  <si>
    <t>Now that we've established the best sequencing protocol, we're moving forward with sequencing real samples</t>
  </si>
  <si>
    <t>duplicates will be run in separate PCR with NCs included for each.</t>
  </si>
  <si>
    <t>Since the vRNA is around ~20ul, I am going to split the vRNA samples into two for duplicates so I don't freeze/thaw again.</t>
  </si>
  <si>
    <t>Experiment 17: August 12, 2024</t>
  </si>
  <si>
    <t>Khaki Campbell</t>
  </si>
  <si>
    <t>chicken broiler</t>
  </si>
  <si>
    <t>Date collected</t>
  </si>
  <si>
    <t>Commercial_Wild</t>
  </si>
  <si>
    <t>commercial</t>
  </si>
  <si>
    <t>Gray Fox</t>
  </si>
  <si>
    <t>Turkey Vulture</t>
  </si>
  <si>
    <t>Black Vulture</t>
  </si>
  <si>
    <t>American Crow</t>
  </si>
  <si>
    <t>mute swan</t>
  </si>
  <si>
    <t>bald eagle</t>
  </si>
  <si>
    <t>wild</t>
  </si>
  <si>
    <t>County</t>
  </si>
  <si>
    <t>RT_NC_1</t>
  </si>
  <si>
    <t>16_R2</t>
  </si>
  <si>
    <t>17_R2</t>
  </si>
  <si>
    <t>18_R2</t>
  </si>
  <si>
    <t>19_R2</t>
  </si>
  <si>
    <t>20_R2</t>
  </si>
  <si>
    <t>21_R2</t>
  </si>
  <si>
    <t>22_R2</t>
  </si>
  <si>
    <t>RT_NC_2</t>
  </si>
  <si>
    <t>23_R2</t>
  </si>
  <si>
    <t>24_R2</t>
  </si>
  <si>
    <t>1_R1</t>
  </si>
  <si>
    <t>2_R1</t>
  </si>
  <si>
    <t>3_R1</t>
  </si>
  <si>
    <t>4_R1</t>
  </si>
  <si>
    <t>5_R1</t>
  </si>
  <si>
    <t>6_R1</t>
  </si>
  <si>
    <t>7_R1</t>
  </si>
  <si>
    <t>8_R1</t>
  </si>
  <si>
    <t>9_R1</t>
  </si>
  <si>
    <t>10_R1</t>
  </si>
  <si>
    <t>11_R1</t>
  </si>
  <si>
    <t>12_R1</t>
  </si>
  <si>
    <r>
      <rPr>
        <b/>
        <sz val="12"/>
        <color theme="1"/>
        <rFont val="Helvetica Neue"/>
        <family val="2"/>
      </rPr>
      <t>tube set up</t>
    </r>
    <r>
      <rPr>
        <sz val="12"/>
        <color theme="1"/>
        <rFont val="Helvetica Neue"/>
        <family val="2"/>
      </rPr>
      <t xml:space="preserve"> (columns are replicates so I can pipette them more easily; this will be 4 8-strip tubes):</t>
    </r>
  </si>
  <si>
    <t>13_R2</t>
  </si>
  <si>
    <t>14_R2</t>
  </si>
  <si>
    <t>15_R2</t>
  </si>
  <si>
    <t>x 27</t>
  </si>
  <si>
    <t>12_R1 (NC)</t>
  </si>
  <si>
    <t>24_R2 (NC)</t>
  </si>
  <si>
    <r>
      <rPr>
        <b/>
        <sz val="14"/>
        <color theme="1"/>
        <rFont val="Helvetica Neue"/>
        <family val="2"/>
      </rPr>
      <t xml:space="preserve">Experiment #18: </t>
    </r>
    <r>
      <rPr>
        <sz val="14"/>
        <color theme="1"/>
        <rFont val="Helvetica Neue"/>
        <family val="2"/>
      </rPr>
      <t>PCR amplification of cDNA from exp#17, samples 1-4, 12</t>
    </r>
  </si>
  <si>
    <t>XXX    21</t>
  </si>
  <si>
    <t>XXX   9</t>
  </si>
  <si>
    <t>N2318057 had no sample!! Evaporated.</t>
  </si>
  <si>
    <t>Each sample will be amplified in 10 separate pools based on results from test in runs 1-3</t>
  </si>
  <si>
    <t>For Individual primer pairs, 1.25ul of 10uM will be added to each reaction.</t>
  </si>
  <si>
    <t>For NP, NS, MP primer pool, primers are pooled to 10uM total concentration and 2.5ul added</t>
  </si>
  <si>
    <t>2ul of cDNA for all rxns</t>
  </si>
  <si>
    <t>This is saved as "RT_UNI12" on pre-pcr room thermocycler</t>
  </si>
  <si>
    <t>PB1-1</t>
  </si>
  <si>
    <t>PB1-2</t>
  </si>
  <si>
    <t>PB2-2</t>
  </si>
  <si>
    <t>PB2-1</t>
  </si>
  <si>
    <t>PA1</t>
  </si>
  <si>
    <t>PA2</t>
  </si>
  <si>
    <t>HA1</t>
  </si>
  <si>
    <t>HA2</t>
  </si>
  <si>
    <t>NS_NP_MP</t>
  </si>
  <si>
    <t>primer_pair</t>
  </si>
  <si>
    <t>anneal temp</t>
  </si>
  <si>
    <t>**should set up with PB1-1 and PB2 pools next to each other so they can</t>
  </si>
  <si>
    <t>**go in the other thermocycler to make temp setting easy (hard to mess up)</t>
  </si>
  <si>
    <t>10 X 4 rxns per sample</t>
  </si>
  <si>
    <t>4 X 10 rxns with 2ul cDNA</t>
  </si>
  <si>
    <t xml:space="preserve">NS_NP_MP MM X 7 or 8 </t>
  </si>
  <si>
    <t>primer pool</t>
  </si>
  <si>
    <t>7X</t>
  </si>
  <si>
    <t xml:space="preserve">*Add 20.5ul of 2ul MM to all other tubes; add 1.25 FWD and </t>
  </si>
  <si>
    <t>1.25 REV of each primer to those tubes, then 2ul of cDNA</t>
  </si>
  <si>
    <t>Going to use 35 cycles for everything. 7/10 rxns at 67C anneal temp; 3 polymerase pools at 62C</t>
  </si>
  <si>
    <t>for experiment (17):</t>
  </si>
  <si>
    <t>primer pairs:</t>
  </si>
  <si>
    <t>FWD</t>
  </si>
  <si>
    <t>REV</t>
  </si>
  <si>
    <t>HA_F1</t>
  </si>
  <si>
    <t>HA_R_int</t>
  </si>
  <si>
    <t>HA_F_int</t>
  </si>
  <si>
    <t>HA_R3</t>
  </si>
  <si>
    <t>PA_F</t>
  </si>
  <si>
    <t>PA_R_int</t>
  </si>
  <si>
    <t>PA_F_int</t>
  </si>
  <si>
    <t>PA_R</t>
  </si>
  <si>
    <t>PB1_F</t>
  </si>
  <si>
    <t>PB1_R_int</t>
  </si>
  <si>
    <t>PB1_F_int</t>
  </si>
  <si>
    <t>PB1_R</t>
  </si>
  <si>
    <t>PB2_F</t>
  </si>
  <si>
    <t>PB2_R_int</t>
  </si>
  <si>
    <t>PB2_F_int</t>
  </si>
  <si>
    <t>PB2_R</t>
  </si>
  <si>
    <t>pair_ID</t>
  </si>
  <si>
    <t>1-PB1-2</t>
  </si>
  <si>
    <t>1-PA1</t>
  </si>
  <si>
    <t>1-PA2</t>
  </si>
  <si>
    <t>1-HA1</t>
  </si>
  <si>
    <t>1-HA2</t>
  </si>
  <si>
    <t>1-NS_NP_MP</t>
  </si>
  <si>
    <t>1-PB1-1</t>
  </si>
  <si>
    <t>1-PB2-1</t>
  </si>
  <si>
    <t>1-PB2-2</t>
  </si>
  <si>
    <t>2-PB1-2</t>
  </si>
  <si>
    <t>2-PA1</t>
  </si>
  <si>
    <t>2-PA2</t>
  </si>
  <si>
    <t>2-HA1</t>
  </si>
  <si>
    <t>2-HA2</t>
  </si>
  <si>
    <t>2-NS_NP_MP</t>
  </si>
  <si>
    <t>2-PB1-1</t>
  </si>
  <si>
    <t>2-PB2-1</t>
  </si>
  <si>
    <t>2-PB2-2</t>
  </si>
  <si>
    <t>RT_NC</t>
  </si>
  <si>
    <t>3-PA1</t>
  </si>
  <si>
    <t>3-PA2</t>
  </si>
  <si>
    <t>3-HA1</t>
  </si>
  <si>
    <t>3-HA2</t>
  </si>
  <si>
    <t>3-NS_NP_MP</t>
  </si>
  <si>
    <t>3-PB2-1</t>
  </si>
  <si>
    <t>3-PB2-2</t>
  </si>
  <si>
    <t>4-PA1</t>
  </si>
  <si>
    <t>4-PA2</t>
  </si>
  <si>
    <t>4-HA1</t>
  </si>
  <si>
    <t>4-HA2</t>
  </si>
  <si>
    <t>4-NA</t>
  </si>
  <si>
    <t>4-NS_NP_MP</t>
  </si>
  <si>
    <t>4-PB2-1</t>
  </si>
  <si>
    <t>4-PB2-2</t>
  </si>
  <si>
    <t>RT_NC I'm gonna just do for 1 pool not all primer pairs bc that'd be unwieldy;</t>
  </si>
  <si>
    <t xml:space="preserve">  adding a PCR negative at this stage too, PCR negative for each rep. </t>
  </si>
  <si>
    <t xml:space="preserve">2 X RT NC and 2X PCR NC- use primer pool NS_NP_MP and </t>
  </si>
  <si>
    <t>3-PB1-1</t>
  </si>
  <si>
    <t>4-PB1-1</t>
  </si>
  <si>
    <t>RT_NC-PB1-1</t>
  </si>
  <si>
    <t xml:space="preserve">ID for future sheets </t>
  </si>
  <si>
    <t>GF_W_R1</t>
  </si>
  <si>
    <t>KC_com1_R1</t>
  </si>
  <si>
    <t>CB_com1_R1</t>
  </si>
  <si>
    <t>KC_com2_R1</t>
  </si>
  <si>
    <t>CB_com2_R1</t>
  </si>
  <si>
    <t>BV_W1_R1</t>
  </si>
  <si>
    <t>BV_W2_R1</t>
  </si>
  <si>
    <t>TV_W1_R1</t>
  </si>
  <si>
    <t>MS_W1_R1</t>
  </si>
  <si>
    <t>BE_W_R1</t>
  </si>
  <si>
    <t>KC_com1_R2</t>
  </si>
  <si>
    <t>CB_com1_R2</t>
  </si>
  <si>
    <t>KC_com2_R2</t>
  </si>
  <si>
    <t>CB_com2_R2</t>
  </si>
  <si>
    <t>GF_W_R2</t>
  </si>
  <si>
    <t>BV_W1_R2</t>
  </si>
  <si>
    <t>BV_W2_R2</t>
  </si>
  <si>
    <t>TV_W1_R2</t>
  </si>
  <si>
    <t>MS_W1_R2</t>
  </si>
  <si>
    <t>BE_W_R2</t>
  </si>
  <si>
    <r>
      <t xml:space="preserve">NS_NP_MP pool </t>
    </r>
    <r>
      <rPr>
        <sz val="11"/>
        <color theme="1"/>
        <rFont val="Helvetica Neue"/>
        <family val="2"/>
      </rPr>
      <t>MM</t>
    </r>
  </si>
  <si>
    <t>Experiment 18:</t>
  </si>
  <si>
    <t>Aug 13 2024</t>
  </si>
  <si>
    <t>PCR_NC_1</t>
  </si>
  <si>
    <t>62C</t>
  </si>
  <si>
    <t>For rows 1-7:</t>
  </si>
  <si>
    <t>for rows 8-10:</t>
  </si>
  <si>
    <t>rxn set-up [RT rxn # - PrimerPool], 8-strip tubes (7-strip, 3-strip), exp#18: 1-44</t>
  </si>
  <si>
    <t xml:space="preserve">5X MM for all other primer pairs </t>
  </si>
  <si>
    <t>*Add 23ul of  master mixes to tubes (or plate), add 2ul cDNA to each.</t>
  </si>
  <si>
    <t>primer pair MM (x9):</t>
  </si>
  <si>
    <t>FWD Primer</t>
  </si>
  <si>
    <t>REV Primer</t>
  </si>
  <si>
    <t>RT_NC1_NA</t>
  </si>
  <si>
    <t>PCR_NC1_pool</t>
  </si>
  <si>
    <t>PCR_NC-PB2-1</t>
  </si>
  <si>
    <t>*50X MM for 2ul; take 6 for pooled primer MM</t>
  </si>
  <si>
    <t>54X</t>
  </si>
  <si>
    <t>PCR EX#</t>
  </si>
  <si>
    <t>Aug 14 2024</t>
  </si>
  <si>
    <r>
      <rPr>
        <b/>
        <sz val="14"/>
        <color theme="1"/>
        <rFont val="Helvetica Neue"/>
        <family val="2"/>
      </rPr>
      <t xml:space="preserve">Experiment #19: </t>
    </r>
    <r>
      <rPr>
        <sz val="14"/>
        <color theme="1"/>
        <rFont val="Helvetica Neue"/>
        <family val="2"/>
      </rPr>
      <t>PCR amplification of cDNA from exp#17, samples 5-8, 10, 11, +2 PCR NCs</t>
    </r>
  </si>
  <si>
    <t>for experiment (18):</t>
  </si>
  <si>
    <t>10 X 6 rxns per sample</t>
  </si>
  <si>
    <t>6 X 10 rxns with 2ul cDNA</t>
  </si>
  <si>
    <t xml:space="preserve"> 2X PCR NC- use primer pool NS_NP_MP and </t>
  </si>
  <si>
    <t>NS_NP_MP MM X 5 or 6</t>
  </si>
  <si>
    <t>PCR_NC_2</t>
  </si>
  <si>
    <t>5-PA1</t>
  </si>
  <si>
    <t>5-PA2</t>
  </si>
  <si>
    <t>5-HA1</t>
  </si>
  <si>
    <t>5-HA2</t>
  </si>
  <si>
    <t>5-NA</t>
  </si>
  <si>
    <t>5-NS_NP_MP</t>
  </si>
  <si>
    <t>5-PB2-1</t>
  </si>
  <si>
    <t>5-PB2-2</t>
  </si>
  <si>
    <t>6-PA1</t>
  </si>
  <si>
    <t>6-PA2</t>
  </si>
  <si>
    <t>6-HA1</t>
  </si>
  <si>
    <t>6-HA2</t>
  </si>
  <si>
    <t>6-NS_NP_MP</t>
  </si>
  <si>
    <t>6-PB2-1</t>
  </si>
  <si>
    <t>6-PB2-2</t>
  </si>
  <si>
    <t>7-PA1</t>
  </si>
  <si>
    <t>7-PA2</t>
  </si>
  <si>
    <t>7-HA1</t>
  </si>
  <si>
    <t>7-HA2</t>
  </si>
  <si>
    <t>7-NS_NP_MP</t>
  </si>
  <si>
    <t>7-PB2-1</t>
  </si>
  <si>
    <t>7-PB2-2</t>
  </si>
  <si>
    <t>8-PA1</t>
  </si>
  <si>
    <t>8-PA2</t>
  </si>
  <si>
    <t>8-HA1</t>
  </si>
  <si>
    <t>8-HA2</t>
  </si>
  <si>
    <t>8-NS_NP_MP</t>
  </si>
  <si>
    <t>8-PB2-1</t>
  </si>
  <si>
    <t>8-PB2-2</t>
  </si>
  <si>
    <t>3-PB1-2</t>
  </si>
  <si>
    <t>4-PB1-2</t>
  </si>
  <si>
    <t>5-PB1-2</t>
  </si>
  <si>
    <t>6-PB1-2</t>
  </si>
  <si>
    <t>7-PB1-2</t>
  </si>
  <si>
    <t>8-PB1-2</t>
  </si>
  <si>
    <t>5-PB1-1</t>
  </si>
  <si>
    <t>6-PB1-1</t>
  </si>
  <si>
    <t>7-PB1-1</t>
  </si>
  <si>
    <t>8-PB1-1</t>
  </si>
  <si>
    <t>10-PB1-2</t>
  </si>
  <si>
    <t>10-PA1</t>
  </si>
  <si>
    <t>10-PA2</t>
  </si>
  <si>
    <t>10-HA1</t>
  </si>
  <si>
    <t>10-HA2</t>
  </si>
  <si>
    <t>10-NS_NP_MP</t>
  </si>
  <si>
    <t>10-PB2-1</t>
  </si>
  <si>
    <t>10-PB2-2</t>
  </si>
  <si>
    <t>11-PB1-2</t>
  </si>
  <si>
    <t>11-PA1</t>
  </si>
  <si>
    <t>11-PA2</t>
  </si>
  <si>
    <t>11-HA1</t>
  </si>
  <si>
    <t>11-HA2</t>
  </si>
  <si>
    <t>11-NS_NP_MP</t>
  </si>
  <si>
    <t>11-PB2-1</t>
  </si>
  <si>
    <t>11-PB2-2</t>
  </si>
  <si>
    <t>PCR_NC_2-pool</t>
  </si>
  <si>
    <t>10-PB1-1</t>
  </si>
  <si>
    <t>11-PB1-1</t>
  </si>
  <si>
    <t>PCR_NC_2_PB1-1</t>
  </si>
  <si>
    <t>8X</t>
  </si>
  <si>
    <t>75X</t>
  </si>
  <si>
    <t>rxn set-up [RT rxn # - PrimerPool], 8-strip tubes (7-strip, 3-strip), exp#19: 1-62</t>
  </si>
  <si>
    <t>Experiment 19:</t>
  </si>
  <si>
    <t>PCR rxn #</t>
  </si>
  <si>
    <t>PCR Exp #</t>
  </si>
  <si>
    <t>experiment 18-21 products:</t>
  </si>
  <si>
    <r>
      <rPr>
        <b/>
        <sz val="14"/>
        <color theme="1"/>
        <rFont val="Calibri"/>
        <family val="2"/>
        <scheme val="minor"/>
      </rPr>
      <t>Experiment #20: Replicate 2 =&gt;</t>
    </r>
    <r>
      <rPr>
        <sz val="14"/>
        <color theme="1"/>
        <rFont val="Calibri"/>
        <family val="2"/>
        <scheme val="minor"/>
      </rPr>
      <t>PCR amplification of cDNA from exp#17, samples 13-17</t>
    </r>
  </si>
  <si>
    <t>Experiment 20:</t>
  </si>
  <si>
    <t>Waiting to do RT_NC until exp 21.</t>
  </si>
  <si>
    <t>62X</t>
  </si>
  <si>
    <r>
      <t xml:space="preserve">NS_NP_MP pool </t>
    </r>
    <r>
      <rPr>
        <sz val="11"/>
        <color theme="1"/>
        <rFont val="Calibri"/>
        <family val="2"/>
        <scheme val="minor"/>
      </rPr>
      <t>MM</t>
    </r>
  </si>
  <si>
    <t>rxn set-up [RT rxn # - PrimerPool], 8-strip tubes (7-strip, 3-strip), exp#21: 1-42</t>
  </si>
  <si>
    <t>13-PB1-2</t>
  </si>
  <si>
    <t>13-PA1</t>
  </si>
  <si>
    <t>13-PA2</t>
  </si>
  <si>
    <t>13-HA1</t>
  </si>
  <si>
    <t>13-HA2</t>
  </si>
  <si>
    <t>13-NS_NP_MP</t>
  </si>
  <si>
    <t>13-PB1-1</t>
  </si>
  <si>
    <t>13-PB2-1</t>
  </si>
  <si>
    <t>13-PB2-2</t>
  </si>
  <si>
    <t>14-PB1-2</t>
  </si>
  <si>
    <t>14-PA1</t>
  </si>
  <si>
    <t>14-PA2</t>
  </si>
  <si>
    <t>14-HA1</t>
  </si>
  <si>
    <t>14-HA2</t>
  </si>
  <si>
    <t>14-NS_NP_MP</t>
  </si>
  <si>
    <t>14-PB1-1</t>
  </si>
  <si>
    <t>14-PB2-1</t>
  </si>
  <si>
    <t>14-PB2-2</t>
  </si>
  <si>
    <t>15-PB1-2</t>
  </si>
  <si>
    <t>15-PA1</t>
  </si>
  <si>
    <t>15-PA2</t>
  </si>
  <si>
    <t>15-HA1</t>
  </si>
  <si>
    <t>15-HA2</t>
  </si>
  <si>
    <t>15-NA</t>
  </si>
  <si>
    <t>15-NS_NP_MP</t>
  </si>
  <si>
    <t>15-PB1-1</t>
  </si>
  <si>
    <t>15-PB2-1</t>
  </si>
  <si>
    <t>15-PB2-2</t>
  </si>
  <si>
    <t>16-PB1-2</t>
  </si>
  <si>
    <t>16-PA1</t>
  </si>
  <si>
    <t>16-PA2</t>
  </si>
  <si>
    <t>16-HA1</t>
  </si>
  <si>
    <t>16-HA2</t>
  </si>
  <si>
    <t>16-NA</t>
  </si>
  <si>
    <t>16-NS_NP_MP</t>
  </si>
  <si>
    <t>16-PB1-1</t>
  </si>
  <si>
    <t>16-PB2-1</t>
  </si>
  <si>
    <t>16-PB2-2</t>
  </si>
  <si>
    <t>17-PB1-2</t>
  </si>
  <si>
    <t>17-PA1</t>
  </si>
  <si>
    <t>17-PA2</t>
  </si>
  <si>
    <t>17-HA1</t>
  </si>
  <si>
    <t>17-HA2</t>
  </si>
  <si>
    <t>17-NA</t>
  </si>
  <si>
    <t>17-NS_NP_MP</t>
  </si>
  <si>
    <t>17-PB1-1</t>
  </si>
  <si>
    <t>17-PB2-1</t>
  </si>
  <si>
    <t>17-PB2-2</t>
  </si>
  <si>
    <t>PCR_NC_3_Pool</t>
  </si>
  <si>
    <t>PCR_NC_3_PB1-1</t>
  </si>
  <si>
    <t>For columns 1-7:</t>
  </si>
  <si>
    <t>for columns 8-10:</t>
  </si>
  <si>
    <t>PCR_NC_3</t>
  </si>
  <si>
    <r>
      <rPr>
        <b/>
        <sz val="14"/>
        <color theme="1"/>
        <rFont val="Calibri"/>
        <family val="2"/>
        <scheme val="minor"/>
      </rPr>
      <t>Experiment #21: Replicate 2 =&gt;</t>
    </r>
    <r>
      <rPr>
        <sz val="14"/>
        <color theme="1"/>
        <rFont val="Calibri"/>
        <family val="2"/>
        <scheme val="minor"/>
      </rPr>
      <t>PCR amplification of cDNA from exp#17, samples 18-24 (no 21)</t>
    </r>
  </si>
  <si>
    <t>Aug 15 2024</t>
  </si>
  <si>
    <t>Doing RT_NC in this experiment.</t>
  </si>
  <si>
    <t>rxn set-up [RT rxn # - PrimerPool], 8-strip tubes (7-strip, 3-strip), exp#21: 1-54</t>
  </si>
  <si>
    <t>18-PB1-2</t>
  </si>
  <si>
    <t>18-PA1</t>
  </si>
  <si>
    <t>18-PA2</t>
  </si>
  <si>
    <t>18-HA1</t>
  </si>
  <si>
    <t>18-HA2</t>
  </si>
  <si>
    <t>18-NA</t>
  </si>
  <si>
    <t>18-NS_NP_MP</t>
  </si>
  <si>
    <t>18-PB1-1</t>
  </si>
  <si>
    <t>18-PB2-1</t>
  </si>
  <si>
    <t>18-PB2-2</t>
  </si>
  <si>
    <t>19-PB1-2</t>
  </si>
  <si>
    <t>19-PA1</t>
  </si>
  <si>
    <t>19-PA2</t>
  </si>
  <si>
    <t>19-HA1</t>
  </si>
  <si>
    <t>19-HA2</t>
  </si>
  <si>
    <t>19-NA</t>
  </si>
  <si>
    <t>19-NS_NP_MP</t>
  </si>
  <si>
    <t>19-PB1-1</t>
  </si>
  <si>
    <t>19-PB2-1</t>
  </si>
  <si>
    <t>19-PB2-2</t>
  </si>
  <si>
    <t>20-PB1-2</t>
  </si>
  <si>
    <t>20-PA1</t>
  </si>
  <si>
    <t>20-PA2</t>
  </si>
  <si>
    <t>20-HA1</t>
  </si>
  <si>
    <t>20-HA2</t>
  </si>
  <si>
    <t>20-NA</t>
  </si>
  <si>
    <t>20-NS_NP_MP</t>
  </si>
  <si>
    <t>20-PB1-1</t>
  </si>
  <si>
    <t>20-PB2-1</t>
  </si>
  <si>
    <t>20-PB2-2</t>
  </si>
  <si>
    <t>22-PB1-2</t>
  </si>
  <si>
    <t>22-PA1</t>
  </si>
  <si>
    <t>22-PA2</t>
  </si>
  <si>
    <t>22-HA1</t>
  </si>
  <si>
    <t>22-HA2</t>
  </si>
  <si>
    <t>22-NA</t>
  </si>
  <si>
    <t>22-NS_NP_MP</t>
  </si>
  <si>
    <t>22-PB1-1</t>
  </si>
  <si>
    <t>22-PB2-1</t>
  </si>
  <si>
    <t>22-PB2-2</t>
  </si>
  <si>
    <t>23-PB1-2</t>
  </si>
  <si>
    <t>23-PA1</t>
  </si>
  <si>
    <t>23-PA2</t>
  </si>
  <si>
    <t>23-HA1</t>
  </si>
  <si>
    <t>23-HA2</t>
  </si>
  <si>
    <t>23-NA</t>
  </si>
  <si>
    <t>23-NS_NP_MP</t>
  </si>
  <si>
    <t>23-PB1-1</t>
  </si>
  <si>
    <t>23-PB2-1</t>
  </si>
  <si>
    <t>23-PB2-2</t>
  </si>
  <si>
    <t>PCR_NC_4_NA</t>
  </si>
  <si>
    <t>24-RT_NC_2_Pool</t>
  </si>
  <si>
    <t>24-RT_NC_2_PB1-1</t>
  </si>
  <si>
    <t>PCR_NC_4_PB2-1</t>
  </si>
  <si>
    <t>PCR_NC_4</t>
  </si>
  <si>
    <t>qubit concentration of dilution</t>
  </si>
  <si>
    <t>after diluting</t>
  </si>
  <si>
    <t>change K equation</t>
  </si>
  <si>
    <t>to L7/J7</t>
  </si>
  <si>
    <t>qubit concentration after dilution</t>
  </si>
  <si>
    <t>**add .2ul</t>
  </si>
  <si>
    <t>all set!</t>
  </si>
  <si>
    <t>looks like a sample :(</t>
  </si>
  <si>
    <t>looks a little weird but definitely stuff in there…</t>
  </si>
  <si>
    <t>very small/insignificant peak</t>
  </si>
  <si>
    <t>nice small peak</t>
  </si>
  <si>
    <t>more product but not terrible</t>
  </si>
  <si>
    <r>
      <rPr>
        <b/>
        <sz val="14"/>
        <color theme="1"/>
        <rFont val="Helvetica Neue"/>
        <family val="2"/>
      </rPr>
      <t xml:space="preserve">Experiment 22 and 23: </t>
    </r>
    <r>
      <rPr>
        <sz val="14"/>
        <color theme="1"/>
        <rFont val="Helvetica Neue"/>
        <family val="2"/>
      </rPr>
      <t>Tagmentation of exp 18, 19 and 20, 21 samples, August 21, 2024</t>
    </r>
  </si>
  <si>
    <t>avg. peak (tapestation)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</si>
</sst>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0000"/>
      <name val="Helvetica Neue"/>
      <family val="2"/>
    </font>
    <font>
      <b/>
      <sz val="14"/>
      <color rgb="FF24292E"/>
      <name val="Helvetica Neue"/>
      <family val="2"/>
    </font>
    <font>
      <sz val="14"/>
      <color rgb="FF000000"/>
      <name val="Helvetica"/>
      <family val="2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b/>
      <sz val="13"/>
      <color rgb="FF24292E"/>
      <name val="Helvetica Neue"/>
      <family val="2"/>
    </font>
    <font>
      <b/>
      <sz val="13"/>
      <color rgb="FF000000"/>
      <name val="Helvetica Neue"/>
      <family val="2"/>
    </font>
    <font>
      <b/>
      <sz val="12"/>
      <color rgb="FF000000"/>
      <name val="Helvetica Neue"/>
      <family val="2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4"/>
      <color rgb="FFFF0000"/>
      <name val="Helvetica Neue"/>
      <family val="2"/>
    </font>
    <font>
      <sz val="13"/>
      <color theme="4"/>
      <name val="Helvetica Neue"/>
      <family val="2"/>
    </font>
    <font>
      <sz val="12"/>
      <color rgb="FF000000"/>
      <name val="Helvetica Neue"/>
      <family val="2"/>
    </font>
    <font>
      <sz val="11"/>
      <color rgb="FF000000"/>
      <name val="Helvetica Neue"/>
      <family val="2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  <font>
      <i/>
      <sz val="12"/>
      <color rgb="FFFF0000"/>
      <name val="Helvetica Neue"/>
      <family val="2"/>
    </font>
    <font>
      <i/>
      <sz val="11"/>
      <color rgb="FFFF0000"/>
      <name val="Helvetica Neue"/>
      <family val="2"/>
    </font>
    <font>
      <sz val="12"/>
      <color rgb="FFFF0000"/>
      <name val="Helvetica Neue"/>
      <family val="2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3"/>
      <color rgb="FF4472C4"/>
      <name val="Helvetica Neue"/>
      <family val="2"/>
    </font>
    <font>
      <sz val="13"/>
      <color rgb="FFFF0000"/>
      <name val="Helvetica Neue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3"/>
      <color theme="7"/>
      <name val="Helvetica Neue"/>
      <family val="2"/>
    </font>
    <font>
      <sz val="1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thin">
        <color auto="1"/>
      </bottom>
      <diagonal/>
    </border>
    <border>
      <left/>
      <right style="medium">
        <color rgb="FFFFC000"/>
      </right>
      <top/>
      <bottom style="thin">
        <color auto="1"/>
      </bottom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/>
      <bottom style="thin">
        <color auto="1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</borders>
  <cellStyleXfs count="2">
    <xf numFmtId="0" fontId="0" fillId="0" borderId="0"/>
    <xf numFmtId="0" fontId="15" fillId="0" borderId="0"/>
  </cellStyleXfs>
  <cellXfs count="2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5" fillId="0" borderId="0" xfId="0" applyFont="1"/>
    <xf numFmtId="0" fontId="4" fillId="0" borderId="3" xfId="0" applyFont="1" applyBorder="1"/>
    <xf numFmtId="0" fontId="4" fillId="0" borderId="11" xfId="0" applyFont="1" applyBorder="1"/>
    <xf numFmtId="0" fontId="5" fillId="0" borderId="11" xfId="0" applyFont="1" applyBorder="1"/>
    <xf numFmtId="0" fontId="5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0" xfId="0" applyFont="1"/>
    <xf numFmtId="0" fontId="5" fillId="0" borderId="7" xfId="0" applyFont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0" fontId="4" fillId="0" borderId="4" xfId="0" applyFont="1" applyBorder="1"/>
    <xf numFmtId="0" fontId="7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8" xfId="0" applyFont="1" applyBorder="1"/>
    <xf numFmtId="0" fontId="7" fillId="0" borderId="0" xfId="0" applyFont="1" applyAlignment="1">
      <alignment horizontal="left" vertical="center" wrapText="1"/>
    </xf>
    <xf numFmtId="0" fontId="4" fillId="0" borderId="1" xfId="0" applyFont="1" applyBorder="1"/>
    <xf numFmtId="0" fontId="5" fillId="0" borderId="2" xfId="0" applyFont="1" applyBorder="1"/>
    <xf numFmtId="0" fontId="5" fillId="0" borderId="8" xfId="0" applyFont="1" applyBorder="1"/>
    <xf numFmtId="0" fontId="8" fillId="0" borderId="3" xfId="0" applyFont="1" applyBorder="1"/>
    <xf numFmtId="0" fontId="8" fillId="0" borderId="11" xfId="0" applyFont="1" applyBorder="1"/>
    <xf numFmtId="0" fontId="8" fillId="0" borderId="10" xfId="0" applyFont="1" applyBorder="1"/>
    <xf numFmtId="0" fontId="8" fillId="0" borderId="6" xfId="0" applyFont="1" applyBorder="1"/>
    <xf numFmtId="0" fontId="8" fillId="0" borderId="5" xfId="0" applyFont="1" applyBorder="1"/>
    <xf numFmtId="0" fontId="8" fillId="0" borderId="0" xfId="0" applyFont="1"/>
    <xf numFmtId="0" fontId="5" fillId="0" borderId="6" xfId="0" applyFont="1" applyBorder="1" applyAlignment="1">
      <alignment horizontal="center"/>
    </xf>
    <xf numFmtId="0" fontId="8" fillId="0" borderId="7" xfId="0" applyFont="1" applyBorder="1"/>
    <xf numFmtId="0" fontId="8" fillId="0" borderId="1" xfId="0" applyFont="1" applyBorder="1"/>
    <xf numFmtId="0" fontId="8" fillId="0" borderId="8" xfId="0" applyFont="1" applyBorder="1"/>
    <xf numFmtId="0" fontId="5" fillId="0" borderId="7" xfId="0" applyFont="1" applyBorder="1" applyAlignment="1">
      <alignment wrapText="1"/>
    </xf>
    <xf numFmtId="0" fontId="5" fillId="0" borderId="13" xfId="0" applyFont="1" applyBorder="1"/>
    <xf numFmtId="0" fontId="5" fillId="0" borderId="14" xfId="0" applyFont="1" applyBorder="1"/>
    <xf numFmtId="0" fontId="4" fillId="0" borderId="15" xfId="0" applyFont="1" applyBorder="1"/>
    <xf numFmtId="0" fontId="5" fillId="0" borderId="12" xfId="0" applyFont="1" applyBorder="1"/>
    <xf numFmtId="0" fontId="4" fillId="0" borderId="10" xfId="0" applyFont="1" applyBorder="1"/>
    <xf numFmtId="0" fontId="9" fillId="0" borderId="0" xfId="0" applyFont="1"/>
    <xf numFmtId="0" fontId="0" fillId="0" borderId="1" xfId="0" applyBorder="1"/>
    <xf numFmtId="0" fontId="10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16" xfId="0" applyFont="1" applyBorder="1" applyAlignment="1">
      <alignment horizontal="left" vertical="center"/>
    </xf>
    <xf numFmtId="2" fontId="9" fillId="0" borderId="0" xfId="0" applyNumberFormat="1" applyFont="1"/>
    <xf numFmtId="0" fontId="9" fillId="2" borderId="1" xfId="0" applyFont="1" applyFill="1" applyBorder="1"/>
    <xf numFmtId="2" fontId="9" fillId="2" borderId="1" xfId="0" applyNumberFormat="1" applyFont="1" applyFill="1" applyBorder="1"/>
    <xf numFmtId="0" fontId="0" fillId="2" borderId="1" xfId="0" applyFill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2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1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/>
    <xf numFmtId="0" fontId="0" fillId="2" borderId="0" xfId="0" applyFill="1"/>
    <xf numFmtId="2" fontId="17" fillId="2" borderId="1" xfId="0" applyNumberFormat="1" applyFont="1" applyFill="1" applyBorder="1"/>
    <xf numFmtId="0" fontId="17" fillId="0" borderId="0" xfId="0" applyFont="1"/>
    <xf numFmtId="0" fontId="16" fillId="0" borderId="0" xfId="0" applyFont="1"/>
    <xf numFmtId="165" fontId="3" fillId="0" borderId="0" xfId="0" applyNumberFormat="1" applyFont="1" applyAlignment="1">
      <alignment wrapText="1"/>
    </xf>
    <xf numFmtId="164" fontId="3" fillId="3" borderId="0" xfId="0" applyNumberFormat="1" applyFont="1" applyFill="1" applyAlignment="1">
      <alignment wrapText="1"/>
    </xf>
    <xf numFmtId="0" fontId="18" fillId="0" borderId="0" xfId="0" applyFont="1"/>
    <xf numFmtId="14" fontId="18" fillId="0" borderId="0" xfId="0" applyNumberFormat="1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1" xfId="0" applyFont="1" applyBorder="1" applyAlignment="1">
      <alignment horizontal="left"/>
    </xf>
    <xf numFmtId="0" fontId="3" fillId="0" borderId="6" xfId="0" applyFont="1" applyBorder="1"/>
    <xf numFmtId="0" fontId="22" fillId="0" borderId="0" xfId="0" applyFont="1"/>
    <xf numFmtId="0" fontId="23" fillId="0" borderId="0" xfId="0" applyFont="1" applyAlignment="1">
      <alignment horizontal="left"/>
    </xf>
    <xf numFmtId="14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0" fontId="24" fillId="0" borderId="0" xfId="0" applyFont="1"/>
    <xf numFmtId="0" fontId="1" fillId="0" borderId="0" xfId="0" applyFont="1"/>
    <xf numFmtId="0" fontId="0" fillId="4" borderId="0" xfId="0" applyFill="1"/>
    <xf numFmtId="0" fontId="5" fillId="0" borderId="0" xfId="0" applyFont="1" applyAlignment="1">
      <alignment horizontal="center"/>
    </xf>
    <xf numFmtId="0" fontId="5" fillId="0" borderId="10" xfId="0" applyFont="1" applyBorder="1"/>
    <xf numFmtId="0" fontId="3" fillId="0" borderId="11" xfId="0" applyFont="1" applyBorder="1"/>
    <xf numFmtId="0" fontId="5" fillId="0" borderId="3" xfId="0" applyFont="1" applyBorder="1"/>
    <xf numFmtId="0" fontId="4" fillId="0" borderId="2" xfId="0" applyFont="1" applyBorder="1"/>
    <xf numFmtId="0" fontId="0" fillId="0" borderId="11" xfId="0" applyBorder="1"/>
    <xf numFmtId="0" fontId="0" fillId="4" borderId="1" xfId="0" applyFill="1" applyBorder="1"/>
    <xf numFmtId="0" fontId="0" fillId="4" borderId="11" xfId="0" applyFill="1" applyBorder="1"/>
    <xf numFmtId="0" fontId="3" fillId="0" borderId="3" xfId="0" applyFont="1" applyBorder="1"/>
    <xf numFmtId="0" fontId="3" fillId="0" borderId="5" xfId="0" applyFont="1" applyBorder="1"/>
    <xf numFmtId="0" fontId="2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3" fillId="0" borderId="2" xfId="0" applyFont="1" applyBorder="1"/>
    <xf numFmtId="0" fontId="8" fillId="4" borderId="5" xfId="0" applyFont="1" applyFill="1" applyBorder="1"/>
    <xf numFmtId="0" fontId="5" fillId="0" borderId="9" xfId="0" applyFont="1" applyBorder="1"/>
    <xf numFmtId="0" fontId="3" fillId="0" borderId="7" xfId="0" applyFont="1" applyBorder="1"/>
    <xf numFmtId="0" fontId="12" fillId="0" borderId="0" xfId="0" applyFont="1" applyAlignment="1">
      <alignment horizontal="left" wrapText="1"/>
    </xf>
    <xf numFmtId="0" fontId="25" fillId="0" borderId="0" xfId="0" applyFont="1"/>
    <xf numFmtId="0" fontId="26" fillId="0" borderId="11" xfId="0" applyFont="1" applyBorder="1"/>
    <xf numFmtId="0" fontId="26" fillId="0" borderId="0" xfId="0" applyFont="1"/>
    <xf numFmtId="0" fontId="26" fillId="0" borderId="1" xfId="0" applyFont="1" applyBorder="1"/>
    <xf numFmtId="0" fontId="25" fillId="5" borderId="1" xfId="0" applyFont="1" applyFill="1" applyBorder="1"/>
    <xf numFmtId="2" fontId="25" fillId="5" borderId="1" xfId="0" applyNumberFormat="1" applyFont="1" applyFill="1" applyBorder="1"/>
    <xf numFmtId="2" fontId="27" fillId="5" borderId="1" xfId="0" applyNumberFormat="1" applyFont="1" applyFill="1" applyBorder="1"/>
    <xf numFmtId="0" fontId="27" fillId="0" borderId="0" xfId="0" applyFont="1"/>
    <xf numFmtId="0" fontId="28" fillId="0" borderId="0" xfId="0" applyFont="1"/>
    <xf numFmtId="165" fontId="28" fillId="0" borderId="0" xfId="0" applyNumberFormat="1" applyFont="1"/>
    <xf numFmtId="0" fontId="9" fillId="6" borderId="0" xfId="0" applyFont="1" applyFill="1"/>
    <xf numFmtId="0" fontId="25" fillId="5" borderId="0" xfId="0" applyFont="1" applyFill="1"/>
    <xf numFmtId="0" fontId="0" fillId="0" borderId="18" xfId="0" applyBorder="1"/>
    <xf numFmtId="0" fontId="9" fillId="0" borderId="19" xfId="0" applyFont="1" applyBorder="1"/>
    <xf numFmtId="0" fontId="3" fillId="0" borderId="19" xfId="0" applyFont="1" applyBorder="1"/>
    <xf numFmtId="0" fontId="0" fillId="0" borderId="19" xfId="0" applyBorder="1"/>
    <xf numFmtId="0" fontId="9" fillId="0" borderId="20" xfId="0" applyFont="1" applyBorder="1"/>
    <xf numFmtId="0" fontId="0" fillId="0" borderId="21" xfId="0" applyBorder="1"/>
    <xf numFmtId="0" fontId="9" fillId="0" borderId="22" xfId="0" applyFont="1" applyBorder="1"/>
    <xf numFmtId="0" fontId="0" fillId="2" borderId="23" xfId="0" applyFill="1" applyBorder="1"/>
    <xf numFmtId="0" fontId="9" fillId="2" borderId="24" xfId="0" applyFont="1" applyFill="1" applyBorder="1"/>
    <xf numFmtId="0" fontId="0" fillId="2" borderId="21" xfId="0" applyFill="1" applyBorder="1"/>
    <xf numFmtId="0" fontId="25" fillId="0" borderId="22" xfId="0" applyFont="1" applyBorder="1"/>
    <xf numFmtId="0" fontId="25" fillId="5" borderId="23" xfId="0" applyFont="1" applyFill="1" applyBorder="1"/>
    <xf numFmtId="0" fontId="25" fillId="5" borderId="24" xfId="0" applyFont="1" applyFill="1" applyBorder="1"/>
    <xf numFmtId="0" fontId="0" fillId="0" borderId="22" xfId="0" applyBorder="1"/>
    <xf numFmtId="0" fontId="25" fillId="5" borderId="25" xfId="0" applyFont="1" applyFill="1" applyBorder="1"/>
    <xf numFmtId="0" fontId="25" fillId="5" borderId="26" xfId="0" applyFont="1" applyFill="1" applyBorder="1"/>
    <xf numFmtId="0" fontId="25" fillId="5" borderId="27" xfId="0" applyFont="1" applyFill="1" applyBorder="1"/>
    <xf numFmtId="0" fontId="29" fillId="0" borderId="0" xfId="0" applyFont="1"/>
    <xf numFmtId="0" fontId="30" fillId="0" borderId="0" xfId="0" applyFont="1"/>
    <xf numFmtId="0" fontId="29" fillId="0" borderId="3" xfId="0" applyFont="1" applyBorder="1"/>
    <xf numFmtId="0" fontId="30" fillId="0" borderId="11" xfId="0" applyFont="1" applyBorder="1"/>
    <xf numFmtId="0" fontId="30" fillId="0" borderId="4" xfId="0" applyFont="1" applyBorder="1"/>
    <xf numFmtId="0" fontId="31" fillId="0" borderId="7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29" fillId="0" borderId="8" xfId="0" applyFont="1" applyBorder="1"/>
    <xf numFmtId="0" fontId="0" fillId="0" borderId="2" xfId="0" applyBorder="1"/>
    <xf numFmtId="0" fontId="0" fillId="0" borderId="15" xfId="0" applyBorder="1"/>
    <xf numFmtId="0" fontId="0" fillId="4" borderId="10" xfId="0" applyFill="1" applyBorder="1"/>
    <xf numFmtId="0" fontId="29" fillId="0" borderId="11" xfId="0" applyFont="1" applyBorder="1"/>
    <xf numFmtId="0" fontId="29" fillId="0" borderId="4" xfId="0" applyFont="1" applyBorder="1"/>
    <xf numFmtId="0" fontId="29" fillId="0" borderId="7" xfId="0" applyFont="1" applyBorder="1"/>
    <xf numFmtId="0" fontId="29" fillId="0" borderId="1" xfId="0" applyFont="1" applyBorder="1"/>
    <xf numFmtId="0" fontId="0" fillId="0" borderId="28" xfId="0" applyBorder="1"/>
    <xf numFmtId="0" fontId="0" fillId="0" borderId="17" xfId="0" applyBorder="1"/>
    <xf numFmtId="0" fontId="0" fillId="4" borderId="29" xfId="0" applyFill="1" applyBorder="1"/>
    <xf numFmtId="0" fontId="5" fillId="0" borderId="30" xfId="0" applyFont="1" applyBorder="1"/>
    <xf numFmtId="0" fontId="30" fillId="0" borderId="5" xfId="0" applyFont="1" applyBorder="1"/>
    <xf numFmtId="0" fontId="30" fillId="0" borderId="13" xfId="0" applyFont="1" applyBorder="1"/>
    <xf numFmtId="0" fontId="30" fillId="0" borderId="6" xfId="0" applyFont="1" applyBorder="1"/>
    <xf numFmtId="0" fontId="0" fillId="0" borderId="31" xfId="0" applyBorder="1"/>
    <xf numFmtId="0" fontId="0" fillId="0" borderId="16" xfId="0" applyBorder="1"/>
    <xf numFmtId="0" fontId="0" fillId="0" borderId="32" xfId="0" applyBorder="1"/>
    <xf numFmtId="0" fontId="0" fillId="0" borderId="14" xfId="0" applyBorder="1"/>
    <xf numFmtId="0" fontId="30" fillId="0" borderId="7" xfId="0" applyFont="1" applyBorder="1"/>
    <xf numFmtId="0" fontId="30" fillId="0" borderId="14" xfId="0" applyFont="1" applyBorder="1"/>
    <xf numFmtId="0" fontId="30" fillId="0" borderId="10" xfId="0" applyFont="1" applyBorder="1"/>
    <xf numFmtId="0" fontId="32" fillId="0" borderId="9" xfId="0" applyFont="1" applyBorder="1" applyAlignment="1">
      <alignment wrapText="1"/>
    </xf>
    <xf numFmtId="0" fontId="29" fillId="0" borderId="15" xfId="0" applyFont="1" applyBorder="1"/>
    <xf numFmtId="0" fontId="29" fillId="0" borderId="10" xfId="0" applyFont="1" applyBorder="1"/>
    <xf numFmtId="0" fontId="1" fillId="0" borderId="9" xfId="0" applyFont="1" applyBorder="1" applyAlignment="1">
      <alignment wrapText="1"/>
    </xf>
    <xf numFmtId="0" fontId="30" fillId="0" borderId="5" xfId="0" applyFont="1" applyBorder="1" applyAlignment="1">
      <alignment wrapText="1"/>
    </xf>
    <xf numFmtId="0" fontId="30" fillId="0" borderId="12" xfId="0" applyFont="1" applyBorder="1"/>
    <xf numFmtId="0" fontId="0" fillId="4" borderId="8" xfId="0" applyFill="1" applyBorder="1"/>
    <xf numFmtId="0" fontId="30" fillId="0" borderId="7" xfId="0" applyFont="1" applyBorder="1" applyAlignment="1">
      <alignment wrapText="1"/>
    </xf>
    <xf numFmtId="0" fontId="30" fillId="0" borderId="8" xfId="0" applyFont="1" applyBorder="1"/>
    <xf numFmtId="0" fontId="30" fillId="0" borderId="9" xfId="0" applyFont="1" applyBorder="1"/>
    <xf numFmtId="0" fontId="30" fillId="0" borderId="2" xfId="0" applyFont="1" applyBorder="1"/>
    <xf numFmtId="0" fontId="34" fillId="0" borderId="0" xfId="0" applyFont="1"/>
    <xf numFmtId="0" fontId="0" fillId="4" borderId="17" xfId="0" applyFill="1" applyBorder="1"/>
    <xf numFmtId="0" fontId="5" fillId="0" borderId="33" xfId="0" applyFont="1" applyBorder="1"/>
    <xf numFmtId="0" fontId="0" fillId="0" borderId="34" xfId="0" applyBorder="1"/>
    <xf numFmtId="0" fontId="5" fillId="0" borderId="31" xfId="0" applyFont="1" applyBorder="1"/>
    <xf numFmtId="0" fontId="0" fillId="4" borderId="15" xfId="0" applyFill="1" applyBorder="1"/>
    <xf numFmtId="0" fontId="0" fillId="0" borderId="13" xfId="0" applyBorder="1"/>
    <xf numFmtId="0" fontId="0" fillId="0" borderId="33" xfId="0" applyBorder="1"/>
    <xf numFmtId="0" fontId="0" fillId="0" borderId="35" xfId="0" applyBorder="1"/>
    <xf numFmtId="0" fontId="0" fillId="4" borderId="30" xfId="0" applyFill="1" applyBorder="1"/>
    <xf numFmtId="0" fontId="5" fillId="0" borderId="32" xfId="0" applyFont="1" applyBorder="1"/>
    <xf numFmtId="0" fontId="5" fillId="0" borderId="29" xfId="0" applyFont="1" applyBorder="1"/>
    <xf numFmtId="0" fontId="35" fillId="0" borderId="10" xfId="0" applyFont="1" applyBorder="1"/>
    <xf numFmtId="0" fontId="35" fillId="0" borderId="3" xfId="0" applyFont="1" applyBorder="1"/>
    <xf numFmtId="0" fontId="35" fillId="0" borderId="11" xfId="0" applyFont="1" applyBorder="1"/>
    <xf numFmtId="0" fontId="35" fillId="0" borderId="6" xfId="0" applyFont="1" applyBorder="1"/>
    <xf numFmtId="0" fontId="30" fillId="0" borderId="6" xfId="0" applyFont="1" applyBorder="1" applyAlignment="1">
      <alignment horizontal="center"/>
    </xf>
    <xf numFmtId="0" fontId="35" fillId="0" borderId="5" xfId="0" applyFont="1" applyBorder="1"/>
    <xf numFmtId="0" fontId="35" fillId="0" borderId="0" xfId="0" applyFont="1"/>
    <xf numFmtId="0" fontId="35" fillId="0" borderId="8" xfId="0" applyFont="1" applyBorder="1"/>
    <xf numFmtId="0" fontId="35" fillId="4" borderId="5" xfId="0" applyFont="1" applyFill="1" applyBorder="1"/>
    <xf numFmtId="0" fontId="35" fillId="0" borderId="7" xfId="0" applyFont="1" applyBorder="1"/>
    <xf numFmtId="0" fontId="35" fillId="0" borderId="1" xfId="0" applyFont="1" applyBorder="1"/>
    <xf numFmtId="0" fontId="30" fillId="0" borderId="1" xfId="0" applyFont="1" applyBorder="1"/>
    <xf numFmtId="0" fontId="33" fillId="0" borderId="0" xfId="0" applyFont="1"/>
    <xf numFmtId="0" fontId="33" fillId="4" borderId="0" xfId="0" applyFont="1" applyFill="1"/>
    <xf numFmtId="0" fontId="3" fillId="0" borderId="31" xfId="0" applyFont="1" applyBorder="1"/>
    <xf numFmtId="0" fontId="0" fillId="0" borderId="36" xfId="0" applyBorder="1"/>
    <xf numFmtId="0" fontId="3" fillId="0" borderId="29" xfId="0" applyFont="1" applyBorder="1"/>
    <xf numFmtId="0" fontId="26" fillId="0" borderId="16" xfId="0" applyFont="1" applyBorder="1"/>
    <xf numFmtId="0" fontId="26" fillId="0" borderId="35" xfId="0" applyFont="1" applyBorder="1"/>
    <xf numFmtId="2" fontId="25" fillId="5" borderId="0" xfId="0" applyNumberFormat="1" applyFont="1" applyFill="1"/>
    <xf numFmtId="2" fontId="27" fillId="5" borderId="0" xfId="0" applyNumberFormat="1" applyFont="1" applyFill="1"/>
    <xf numFmtId="0" fontId="9" fillId="2" borderId="0" xfId="0" applyFont="1" applyFill="1"/>
    <xf numFmtId="2" fontId="9" fillId="2" borderId="0" xfId="0" applyNumberFormat="1" applyFont="1" applyFill="1"/>
    <xf numFmtId="2" fontId="17" fillId="2" borderId="0" xfId="0" applyNumberFormat="1" applyFont="1" applyFill="1"/>
    <xf numFmtId="164" fontId="9" fillId="0" borderId="0" xfId="0" applyNumberFormat="1" applyFont="1"/>
    <xf numFmtId="2" fontId="9" fillId="0" borderId="37" xfId="0" applyNumberFormat="1" applyFont="1" applyBorder="1"/>
    <xf numFmtId="2" fontId="9" fillId="0" borderId="38" xfId="0" applyNumberFormat="1" applyFont="1" applyBorder="1"/>
    <xf numFmtId="2" fontId="9" fillId="2" borderId="39" xfId="0" applyNumberFormat="1" applyFont="1" applyFill="1" applyBorder="1"/>
    <xf numFmtId="2" fontId="9" fillId="0" borderId="40" xfId="0" applyNumberFormat="1" applyFont="1" applyBorder="1"/>
    <xf numFmtId="165" fontId="28" fillId="6" borderId="0" xfId="0" applyNumberFormat="1" applyFont="1" applyFill="1"/>
    <xf numFmtId="2" fontId="9" fillId="2" borderId="40" xfId="0" applyNumberFormat="1" applyFont="1" applyFill="1" applyBorder="1"/>
    <xf numFmtId="0" fontId="36" fillId="0" borderId="0" xfId="0" applyFont="1"/>
    <xf numFmtId="2" fontId="9" fillId="6" borderId="0" xfId="0" applyNumberFormat="1" applyFont="1" applyFill="1"/>
    <xf numFmtId="164" fontId="9" fillId="6" borderId="0" xfId="0" applyNumberFormat="1" applyFont="1" applyFill="1"/>
    <xf numFmtId="0" fontId="28" fillId="6" borderId="0" xfId="0" applyFont="1" applyFill="1"/>
    <xf numFmtId="2" fontId="9" fillId="6" borderId="38" xfId="0" applyNumberFormat="1" applyFont="1" applyFill="1" applyBorder="1"/>
    <xf numFmtId="0" fontId="37" fillId="0" borderId="0" xfId="0" applyFont="1"/>
  </cellXfs>
  <cellStyles count="2">
    <cellStyle name="Normal" xfId="0" builtinId="0"/>
    <cellStyle name="Normal 2" xfId="1" xr:uid="{5DA6019C-5643-C243-B103-72D867BA46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516E-F853-774C-BC7E-D8D17EE5D4DE}">
  <sheetPr>
    <pageSetUpPr fitToPage="1"/>
  </sheetPr>
  <dimension ref="A1:Q59"/>
  <sheetViews>
    <sheetView tabSelected="1" workbookViewId="0">
      <selection activeCell="E23" sqref="E23:E33"/>
    </sheetView>
  </sheetViews>
  <sheetFormatPr baseColWidth="10" defaultRowHeight="16" x14ac:dyDescent="0.2"/>
  <cols>
    <col min="1" max="1" width="10.83203125" style="2"/>
    <col min="2" max="2" width="16.5" style="2" customWidth="1"/>
    <col min="3" max="4" width="20.33203125" style="2" customWidth="1"/>
    <col min="5" max="5" width="13.83203125" style="2" customWidth="1"/>
    <col min="6" max="6" width="16.1640625" style="2" customWidth="1"/>
    <col min="7" max="9" width="10.83203125" style="2"/>
    <col min="10" max="10" width="16.33203125" style="2" customWidth="1"/>
    <col min="11" max="12" width="10.83203125" style="2"/>
    <col min="13" max="13" width="14.6640625" style="2" customWidth="1"/>
    <col min="14" max="14" width="13" style="2" customWidth="1"/>
    <col min="15" max="16384" width="10.83203125" style="2"/>
  </cols>
  <sheetData>
    <row r="1" spans="1:17" x14ac:dyDescent="0.2">
      <c r="A1" s="1" t="s">
        <v>0</v>
      </c>
      <c r="B1" s="1"/>
    </row>
    <row r="2" spans="1:17" x14ac:dyDescent="0.2">
      <c r="A2" s="2" t="s">
        <v>104</v>
      </c>
    </row>
    <row r="3" spans="1:17" x14ac:dyDescent="0.2">
      <c r="A3" s="2" t="s">
        <v>105</v>
      </c>
    </row>
    <row r="5" spans="1:17" x14ac:dyDescent="0.2">
      <c r="A5" s="2" t="s">
        <v>106</v>
      </c>
    </row>
    <row r="6" spans="1:17" x14ac:dyDescent="0.2">
      <c r="A6" s="2" t="s">
        <v>108</v>
      </c>
    </row>
    <row r="7" spans="1:17" x14ac:dyDescent="0.2">
      <c r="A7" s="2" t="s">
        <v>107</v>
      </c>
    </row>
    <row r="9" spans="1:17" x14ac:dyDescent="0.2">
      <c r="A9" s="1" t="s">
        <v>109</v>
      </c>
      <c r="B9" s="1"/>
      <c r="M9" s="1"/>
      <c r="N9" s="1"/>
    </row>
    <row r="10" spans="1:17" ht="34" x14ac:dyDescent="0.2">
      <c r="A10" s="1" t="s">
        <v>23</v>
      </c>
      <c r="B10" s="8" t="s">
        <v>90</v>
      </c>
      <c r="C10" s="1" t="s">
        <v>1</v>
      </c>
      <c r="D10" s="1" t="s">
        <v>113</v>
      </c>
      <c r="E10" s="1" t="s">
        <v>122</v>
      </c>
      <c r="F10" s="1" t="s">
        <v>112</v>
      </c>
      <c r="G10" s="1" t="s">
        <v>2</v>
      </c>
      <c r="H10" s="1" t="s">
        <v>3</v>
      </c>
      <c r="I10" s="1" t="s">
        <v>4</v>
      </c>
      <c r="J10" s="9" t="s">
        <v>244</v>
      </c>
      <c r="K10" s="2" t="s">
        <v>283</v>
      </c>
      <c r="M10" s="1"/>
      <c r="N10" s="8"/>
      <c r="O10" s="1"/>
      <c r="P10" s="1"/>
      <c r="Q10" s="1"/>
    </row>
    <row r="11" spans="1:17" x14ac:dyDescent="0.2">
      <c r="A11" s="2">
        <v>1</v>
      </c>
      <c r="B11" s="89"/>
      <c r="C11" s="87" t="s">
        <v>110</v>
      </c>
      <c r="D11" s="87" t="s">
        <v>114</v>
      </c>
      <c r="E11" s="87"/>
      <c r="F11" s="88">
        <v>44980</v>
      </c>
      <c r="G11" s="87">
        <v>17.72</v>
      </c>
      <c r="H11" s="2" t="s">
        <v>134</v>
      </c>
      <c r="I11" s="2">
        <v>1</v>
      </c>
      <c r="J11" s="2" t="s">
        <v>246</v>
      </c>
      <c r="K11" s="2">
        <v>18</v>
      </c>
    </row>
    <row r="12" spans="1:17" x14ac:dyDescent="0.2">
      <c r="A12" s="2">
        <v>2</v>
      </c>
      <c r="B12" s="89"/>
      <c r="C12" s="87" t="s">
        <v>111</v>
      </c>
      <c r="D12" s="87" t="s">
        <v>114</v>
      </c>
      <c r="E12" s="87"/>
      <c r="F12" s="88">
        <v>44980</v>
      </c>
      <c r="G12" s="87">
        <v>18.760000000000002</v>
      </c>
      <c r="H12" s="2" t="s">
        <v>135</v>
      </c>
      <c r="I12" s="2">
        <v>2</v>
      </c>
      <c r="J12" s="2" t="s">
        <v>247</v>
      </c>
      <c r="K12" s="2">
        <v>18</v>
      </c>
    </row>
    <row r="13" spans="1:17" x14ac:dyDescent="0.2">
      <c r="A13" s="2">
        <v>3</v>
      </c>
      <c r="B13" s="89"/>
      <c r="C13" s="87" t="s">
        <v>110</v>
      </c>
      <c r="D13" s="87" t="s">
        <v>114</v>
      </c>
      <c r="E13" s="87"/>
      <c r="F13" s="88">
        <v>44980</v>
      </c>
      <c r="G13" s="87">
        <v>20.059999999999999</v>
      </c>
      <c r="H13" s="2" t="s">
        <v>136</v>
      </c>
      <c r="I13" s="2">
        <v>3</v>
      </c>
      <c r="J13" s="2" t="s">
        <v>248</v>
      </c>
      <c r="K13" s="2">
        <v>18</v>
      </c>
    </row>
    <row r="14" spans="1:17" x14ac:dyDescent="0.2">
      <c r="A14" s="2">
        <v>4</v>
      </c>
      <c r="B14" s="89"/>
      <c r="C14" s="87" t="s">
        <v>111</v>
      </c>
      <c r="D14" s="87" t="s">
        <v>114</v>
      </c>
      <c r="E14" s="87"/>
      <c r="F14" s="88">
        <v>44980</v>
      </c>
      <c r="G14" s="87">
        <v>20.28</v>
      </c>
      <c r="H14" s="2" t="s">
        <v>137</v>
      </c>
      <c r="I14" s="2">
        <v>4</v>
      </c>
      <c r="J14" s="2" t="s">
        <v>249</v>
      </c>
      <c r="K14" s="2">
        <v>18</v>
      </c>
    </row>
    <row r="15" spans="1:17" x14ac:dyDescent="0.2">
      <c r="A15" s="2">
        <v>5</v>
      </c>
      <c r="B15" s="90"/>
      <c r="C15" s="90" t="s">
        <v>115</v>
      </c>
      <c r="D15" s="91" t="s">
        <v>121</v>
      </c>
      <c r="E15" s="91"/>
      <c r="F15" s="92">
        <v>45018</v>
      </c>
      <c r="G15" s="93">
        <v>12.91</v>
      </c>
      <c r="H15" s="2" t="s">
        <v>138</v>
      </c>
      <c r="I15" s="2">
        <v>5</v>
      </c>
      <c r="J15" s="2" t="s">
        <v>245</v>
      </c>
      <c r="K15" s="2">
        <v>19</v>
      </c>
    </row>
    <row r="16" spans="1:17" x14ac:dyDescent="0.2">
      <c r="A16" s="2">
        <v>6</v>
      </c>
      <c r="B16" s="90"/>
      <c r="C16" s="90" t="s">
        <v>117</v>
      </c>
      <c r="D16" s="91" t="s">
        <v>121</v>
      </c>
      <c r="E16" s="91"/>
      <c r="F16" s="92">
        <v>45022</v>
      </c>
      <c r="G16" s="93">
        <v>16.829999999999998</v>
      </c>
      <c r="H16" s="2" t="s">
        <v>139</v>
      </c>
      <c r="I16" s="2">
        <v>6</v>
      </c>
      <c r="J16" s="2" t="s">
        <v>250</v>
      </c>
      <c r="K16" s="2">
        <v>19</v>
      </c>
    </row>
    <row r="17" spans="1:15" x14ac:dyDescent="0.2">
      <c r="A17" s="2">
        <v>7</v>
      </c>
      <c r="B17" s="90"/>
      <c r="C17" s="90" t="s">
        <v>117</v>
      </c>
      <c r="D17" s="91" t="s">
        <v>121</v>
      </c>
      <c r="E17" s="90"/>
      <c r="F17" s="92">
        <v>44894</v>
      </c>
      <c r="G17" s="93">
        <v>18.16</v>
      </c>
      <c r="H17" s="2" t="s">
        <v>140</v>
      </c>
      <c r="I17" s="2">
        <v>7</v>
      </c>
      <c r="J17" s="2" t="s">
        <v>251</v>
      </c>
      <c r="K17" s="2">
        <v>19</v>
      </c>
    </row>
    <row r="18" spans="1:15" x14ac:dyDescent="0.2">
      <c r="A18" s="2">
        <v>8</v>
      </c>
      <c r="B18" s="90"/>
      <c r="C18" s="90" t="s">
        <v>116</v>
      </c>
      <c r="D18" s="91" t="s">
        <v>121</v>
      </c>
      <c r="E18" s="90"/>
      <c r="F18" s="92">
        <v>45002</v>
      </c>
      <c r="G18" s="93">
        <v>19.95</v>
      </c>
      <c r="H18" s="2" t="s">
        <v>141</v>
      </c>
      <c r="I18" s="2">
        <v>8</v>
      </c>
      <c r="J18" s="2" t="s">
        <v>252</v>
      </c>
      <c r="K18" s="2">
        <v>19</v>
      </c>
    </row>
    <row r="19" spans="1:15" x14ac:dyDescent="0.2">
      <c r="A19" s="96" t="s">
        <v>155</v>
      </c>
      <c r="B19" s="97"/>
      <c r="C19" s="97" t="s">
        <v>118</v>
      </c>
      <c r="D19" s="97" t="s">
        <v>121</v>
      </c>
      <c r="E19" s="97"/>
      <c r="F19" s="98">
        <v>44999</v>
      </c>
      <c r="G19" s="99">
        <v>21.68</v>
      </c>
      <c r="H19" s="96" t="s">
        <v>142</v>
      </c>
      <c r="I19" s="96">
        <v>9</v>
      </c>
      <c r="K19" s="2" t="s">
        <v>156</v>
      </c>
    </row>
    <row r="20" spans="1:15" x14ac:dyDescent="0.2">
      <c r="A20" s="2">
        <v>10</v>
      </c>
      <c r="B20" s="90"/>
      <c r="C20" s="90" t="s">
        <v>119</v>
      </c>
      <c r="D20" s="91" t="s">
        <v>121</v>
      </c>
      <c r="E20" s="90"/>
      <c r="F20" s="92">
        <v>44836</v>
      </c>
      <c r="G20" s="93">
        <v>25.04</v>
      </c>
      <c r="H20" s="2" t="s">
        <v>143</v>
      </c>
      <c r="I20" s="2">
        <v>10</v>
      </c>
      <c r="J20" s="2" t="s">
        <v>253</v>
      </c>
      <c r="K20" s="2">
        <v>19</v>
      </c>
    </row>
    <row r="21" spans="1:15" x14ac:dyDescent="0.2">
      <c r="A21" s="2">
        <v>11</v>
      </c>
      <c r="B21" s="90"/>
      <c r="C21" s="90" t="s">
        <v>120</v>
      </c>
      <c r="D21" s="91" t="s">
        <v>121</v>
      </c>
      <c r="E21" s="90"/>
      <c r="F21" s="92">
        <v>44832</v>
      </c>
      <c r="G21" s="93">
        <v>26.95</v>
      </c>
      <c r="H21" s="2" t="s">
        <v>144</v>
      </c>
      <c r="I21" s="2">
        <v>11</v>
      </c>
      <c r="J21" s="2" t="s">
        <v>254</v>
      </c>
      <c r="K21" s="2">
        <v>19</v>
      </c>
    </row>
    <row r="22" spans="1:15" x14ac:dyDescent="0.2">
      <c r="A22" s="80">
        <v>12</v>
      </c>
      <c r="B22" s="94" t="s">
        <v>123</v>
      </c>
      <c r="C22" s="94" t="s">
        <v>7</v>
      </c>
      <c r="D22" s="94" t="s">
        <v>89</v>
      </c>
      <c r="E22" s="94" t="s">
        <v>89</v>
      </c>
      <c r="F22" s="94" t="s">
        <v>45</v>
      </c>
      <c r="G22" s="94" t="s">
        <v>45</v>
      </c>
      <c r="H22" s="80" t="s">
        <v>145</v>
      </c>
      <c r="I22" s="80">
        <v>12</v>
      </c>
      <c r="J22" s="2" t="s">
        <v>123</v>
      </c>
      <c r="K22" s="2">
        <v>18</v>
      </c>
    </row>
    <row r="23" spans="1:15" x14ac:dyDescent="0.2">
      <c r="A23" s="2">
        <v>13</v>
      </c>
      <c r="B23" s="89"/>
      <c r="C23" s="87" t="s">
        <v>110</v>
      </c>
      <c r="D23" s="87" t="s">
        <v>114</v>
      </c>
      <c r="E23" s="87"/>
      <c r="F23" s="88">
        <v>44980</v>
      </c>
      <c r="G23" s="87">
        <v>17.72</v>
      </c>
      <c r="H23" s="2" t="s">
        <v>147</v>
      </c>
      <c r="I23" s="2">
        <v>13</v>
      </c>
      <c r="J23" s="2" t="s">
        <v>255</v>
      </c>
    </row>
    <row r="24" spans="1:15" x14ac:dyDescent="0.2">
      <c r="A24" s="2">
        <v>14</v>
      </c>
      <c r="B24" s="89"/>
      <c r="C24" s="87" t="s">
        <v>111</v>
      </c>
      <c r="D24" s="87" t="s">
        <v>114</v>
      </c>
      <c r="E24" s="87"/>
      <c r="F24" s="88">
        <v>44980</v>
      </c>
      <c r="G24" s="87">
        <v>18.760000000000002</v>
      </c>
      <c r="H24" s="2" t="s">
        <v>148</v>
      </c>
      <c r="I24" s="2">
        <v>14</v>
      </c>
      <c r="J24" s="2" t="s">
        <v>256</v>
      </c>
    </row>
    <row r="25" spans="1:15" x14ac:dyDescent="0.2">
      <c r="A25" s="2">
        <v>15</v>
      </c>
      <c r="B25" s="89"/>
      <c r="C25" s="87" t="s">
        <v>110</v>
      </c>
      <c r="D25" s="87" t="s">
        <v>114</v>
      </c>
      <c r="E25" s="87"/>
      <c r="F25" s="88">
        <v>44980</v>
      </c>
      <c r="G25" s="87">
        <v>20.059999999999999</v>
      </c>
      <c r="H25" s="2" t="s">
        <v>149</v>
      </c>
      <c r="I25" s="2">
        <v>15</v>
      </c>
      <c r="J25" s="2" t="s">
        <v>257</v>
      </c>
    </row>
    <row r="26" spans="1:15" x14ac:dyDescent="0.2">
      <c r="A26" s="2">
        <v>16</v>
      </c>
      <c r="B26" s="89"/>
      <c r="C26" s="87" t="s">
        <v>111</v>
      </c>
      <c r="D26" s="87" t="s">
        <v>114</v>
      </c>
      <c r="E26" s="87"/>
      <c r="F26" s="88">
        <v>44980</v>
      </c>
      <c r="G26" s="87">
        <v>20.28</v>
      </c>
      <c r="H26" s="2" t="s">
        <v>124</v>
      </c>
      <c r="I26" s="2">
        <v>16</v>
      </c>
      <c r="J26" s="2" t="s">
        <v>258</v>
      </c>
      <c r="M26" s="3"/>
      <c r="N26" s="3"/>
      <c r="O26" s="3"/>
    </row>
    <row r="27" spans="1:15" x14ac:dyDescent="0.2">
      <c r="A27" s="2">
        <v>17</v>
      </c>
      <c r="B27" s="90"/>
      <c r="C27" s="90" t="s">
        <v>115</v>
      </c>
      <c r="D27" s="91" t="s">
        <v>121</v>
      </c>
      <c r="E27" s="91"/>
      <c r="F27" s="92">
        <v>45018</v>
      </c>
      <c r="G27" s="93">
        <v>12.91</v>
      </c>
      <c r="H27" s="2" t="s">
        <v>125</v>
      </c>
      <c r="I27" s="2">
        <v>17</v>
      </c>
      <c r="J27" s="2" t="s">
        <v>259</v>
      </c>
      <c r="M27" s="3"/>
      <c r="N27" s="3"/>
      <c r="O27" s="3"/>
    </row>
    <row r="28" spans="1:15" x14ac:dyDescent="0.2">
      <c r="A28" s="2">
        <v>18</v>
      </c>
      <c r="B28" s="90"/>
      <c r="C28" s="90" t="s">
        <v>117</v>
      </c>
      <c r="D28" s="91" t="s">
        <v>121</v>
      </c>
      <c r="E28" s="91"/>
      <c r="F28" s="92">
        <v>45022</v>
      </c>
      <c r="G28" s="93">
        <v>16.829999999999998</v>
      </c>
      <c r="H28" s="2" t="s">
        <v>126</v>
      </c>
      <c r="I28" s="2">
        <v>18</v>
      </c>
      <c r="J28" s="2" t="s">
        <v>260</v>
      </c>
      <c r="M28" s="5"/>
      <c r="N28" s="5"/>
      <c r="O28" s="5"/>
    </row>
    <row r="29" spans="1:15" x14ac:dyDescent="0.2">
      <c r="A29" s="2">
        <v>19</v>
      </c>
      <c r="B29" s="90"/>
      <c r="C29" s="90" t="s">
        <v>117</v>
      </c>
      <c r="D29" s="91" t="s">
        <v>121</v>
      </c>
      <c r="E29" s="90"/>
      <c r="F29" s="92">
        <v>44894</v>
      </c>
      <c r="G29" s="93">
        <v>18.16</v>
      </c>
      <c r="H29" s="2" t="s">
        <v>127</v>
      </c>
      <c r="I29" s="2">
        <v>19</v>
      </c>
      <c r="J29" s="2" t="s">
        <v>261</v>
      </c>
      <c r="M29" s="5"/>
      <c r="N29" s="5"/>
    </row>
    <row r="30" spans="1:15" x14ac:dyDescent="0.2">
      <c r="A30" s="2">
        <v>20</v>
      </c>
      <c r="B30" s="90"/>
      <c r="C30" s="90" t="s">
        <v>116</v>
      </c>
      <c r="D30" s="91" t="s">
        <v>121</v>
      </c>
      <c r="E30" s="90"/>
      <c r="F30" s="92">
        <v>45002</v>
      </c>
      <c r="G30" s="93">
        <v>19.95</v>
      </c>
      <c r="H30" s="2" t="s">
        <v>128</v>
      </c>
      <c r="I30" s="2">
        <v>20</v>
      </c>
      <c r="J30" s="2" t="s">
        <v>262</v>
      </c>
      <c r="M30" s="3"/>
      <c r="N30" s="3"/>
      <c r="O30" s="5"/>
    </row>
    <row r="31" spans="1:15" x14ac:dyDescent="0.2">
      <c r="A31" s="96" t="s">
        <v>154</v>
      </c>
      <c r="B31" s="97"/>
      <c r="C31" s="97" t="s">
        <v>118</v>
      </c>
      <c r="D31" s="97" t="s">
        <v>121</v>
      </c>
      <c r="E31" s="97"/>
      <c r="F31" s="98">
        <v>44999</v>
      </c>
      <c r="G31" s="99">
        <v>21.68</v>
      </c>
      <c r="H31" s="96" t="s">
        <v>129</v>
      </c>
      <c r="I31" s="96">
        <v>21</v>
      </c>
      <c r="M31" s="5"/>
    </row>
    <row r="32" spans="1:15" x14ac:dyDescent="0.2">
      <c r="A32" s="2">
        <v>22</v>
      </c>
      <c r="B32" s="90"/>
      <c r="C32" s="90" t="s">
        <v>119</v>
      </c>
      <c r="D32" s="91" t="s">
        <v>121</v>
      </c>
      <c r="E32" s="90"/>
      <c r="F32" s="92">
        <v>44836</v>
      </c>
      <c r="G32" s="93">
        <v>25.04</v>
      </c>
      <c r="H32" s="2" t="s">
        <v>130</v>
      </c>
      <c r="I32" s="2">
        <v>22</v>
      </c>
      <c r="J32" s="2" t="s">
        <v>263</v>
      </c>
      <c r="M32" s="5"/>
    </row>
    <row r="33" spans="1:16" x14ac:dyDescent="0.2">
      <c r="A33" s="2">
        <v>23</v>
      </c>
      <c r="B33" s="90"/>
      <c r="C33" s="90" t="s">
        <v>120</v>
      </c>
      <c r="D33" s="91" t="s">
        <v>121</v>
      </c>
      <c r="E33" s="90"/>
      <c r="F33" s="92">
        <v>44832</v>
      </c>
      <c r="G33" s="93">
        <v>26.95</v>
      </c>
      <c r="H33" s="2" t="s">
        <v>132</v>
      </c>
      <c r="I33" s="2">
        <v>23</v>
      </c>
      <c r="J33" s="2" t="s">
        <v>264</v>
      </c>
    </row>
    <row r="34" spans="1:16" x14ac:dyDescent="0.2">
      <c r="A34" s="80">
        <v>24</v>
      </c>
      <c r="B34" s="94" t="s">
        <v>131</v>
      </c>
      <c r="C34" s="94" t="s">
        <v>7</v>
      </c>
      <c r="D34" s="94" t="s">
        <v>89</v>
      </c>
      <c r="E34" s="94" t="s">
        <v>89</v>
      </c>
      <c r="F34" s="94" t="s">
        <v>45</v>
      </c>
      <c r="G34" s="94" t="s">
        <v>45</v>
      </c>
      <c r="H34" s="80" t="s">
        <v>133</v>
      </c>
      <c r="I34" s="80">
        <v>24</v>
      </c>
      <c r="J34" s="2" t="s">
        <v>131</v>
      </c>
      <c r="M34" s="3"/>
      <c r="N34" s="3"/>
      <c r="O34" s="3"/>
    </row>
    <row r="35" spans="1:16" x14ac:dyDescent="0.2">
      <c r="A35" s="3"/>
      <c r="B35" s="3"/>
      <c r="C35" s="3"/>
      <c r="D35" s="3"/>
      <c r="E35" s="3"/>
      <c r="F35" s="3"/>
      <c r="M35" s="3"/>
      <c r="N35" s="3"/>
      <c r="O35" s="3"/>
    </row>
    <row r="36" spans="1:16" ht="20" customHeight="1" x14ac:dyDescent="0.2">
      <c r="A36" s="7"/>
      <c r="B36" s="5"/>
      <c r="C36" s="5"/>
      <c r="D36" s="5"/>
      <c r="E36" s="5"/>
      <c r="F36" s="5"/>
      <c r="M36" s="7"/>
      <c r="N36" s="5"/>
      <c r="O36" s="5"/>
    </row>
    <row r="37" spans="1:16" ht="25" customHeight="1" x14ac:dyDescent="0.2">
      <c r="A37" s="3" t="s">
        <v>18</v>
      </c>
      <c r="B37" s="3"/>
      <c r="C37" s="3"/>
      <c r="E37" s="2" t="s">
        <v>146</v>
      </c>
      <c r="F37" s="5"/>
      <c r="M37" s="7"/>
      <c r="N37" s="5"/>
      <c r="O37" s="5"/>
    </row>
    <row r="38" spans="1:16" x14ac:dyDescent="0.2">
      <c r="A38" s="4" t="s">
        <v>5</v>
      </c>
      <c r="B38" s="4" t="s">
        <v>6</v>
      </c>
      <c r="C38" s="4"/>
      <c r="M38" s="3"/>
      <c r="N38" s="3"/>
    </row>
    <row r="39" spans="1:16" x14ac:dyDescent="0.2">
      <c r="A39" s="5" t="s">
        <v>16</v>
      </c>
      <c r="B39" s="5">
        <v>2</v>
      </c>
      <c r="C39" s="5"/>
      <c r="E39" s="2" t="s">
        <v>134</v>
      </c>
      <c r="F39" s="2" t="s">
        <v>135</v>
      </c>
      <c r="G39" s="2" t="s">
        <v>136</v>
      </c>
      <c r="H39" s="2" t="s">
        <v>137</v>
      </c>
      <c r="I39" s="2" t="s">
        <v>138</v>
      </c>
      <c r="J39" s="2" t="s">
        <v>139</v>
      </c>
      <c r="K39" s="2" t="s">
        <v>140</v>
      </c>
      <c r="L39" s="95" t="s">
        <v>141</v>
      </c>
      <c r="M39" s="100" t="s">
        <v>142</v>
      </c>
      <c r="N39" s="2" t="s">
        <v>143</v>
      </c>
      <c r="O39" s="2" t="s">
        <v>144</v>
      </c>
      <c r="P39" s="2" t="s">
        <v>151</v>
      </c>
    </row>
    <row r="40" spans="1:16" x14ac:dyDescent="0.2">
      <c r="A40" s="6" t="s">
        <v>7</v>
      </c>
      <c r="B40" s="6">
        <v>0</v>
      </c>
      <c r="C40" s="6"/>
      <c r="E40" s="2" t="s">
        <v>147</v>
      </c>
      <c r="F40" s="2" t="s">
        <v>148</v>
      </c>
      <c r="G40" s="2" t="s">
        <v>149</v>
      </c>
      <c r="H40" s="2" t="s">
        <v>124</v>
      </c>
      <c r="I40" s="2" t="s">
        <v>125</v>
      </c>
      <c r="J40" s="2" t="s">
        <v>126</v>
      </c>
      <c r="K40" s="2" t="s">
        <v>127</v>
      </c>
      <c r="L40" s="2" t="s">
        <v>128</v>
      </c>
      <c r="M40" s="100" t="s">
        <v>129</v>
      </c>
      <c r="N40" s="2" t="s">
        <v>130</v>
      </c>
      <c r="O40" s="2" t="s">
        <v>132</v>
      </c>
      <c r="P40" s="2" t="s">
        <v>152</v>
      </c>
    </row>
    <row r="41" spans="1:16" x14ac:dyDescent="0.2">
      <c r="A41" s="5" t="s">
        <v>8</v>
      </c>
      <c r="B41" s="5">
        <v>8</v>
      </c>
    </row>
    <row r="42" spans="1:16" x14ac:dyDescent="0.2">
      <c r="A42" s="3" t="s">
        <v>9</v>
      </c>
      <c r="B42" s="3">
        <v>10</v>
      </c>
      <c r="C42" s="5"/>
    </row>
    <row r="43" spans="1:16" x14ac:dyDescent="0.2">
      <c r="C43" s="5"/>
    </row>
    <row r="45" spans="1:16" x14ac:dyDescent="0.2">
      <c r="A45" s="5" t="s">
        <v>10</v>
      </c>
    </row>
    <row r="46" spans="1:16" x14ac:dyDescent="0.2">
      <c r="A46" s="5" t="s">
        <v>11</v>
      </c>
    </row>
    <row r="48" spans="1:16" x14ac:dyDescent="0.2">
      <c r="A48" s="3" t="s">
        <v>19</v>
      </c>
      <c r="B48" s="3"/>
      <c r="C48" s="3"/>
    </row>
    <row r="49" spans="1:3" x14ac:dyDescent="0.2">
      <c r="A49" s="4" t="s">
        <v>5</v>
      </c>
      <c r="B49" s="4" t="s">
        <v>6</v>
      </c>
      <c r="C49" s="4" t="s">
        <v>150</v>
      </c>
    </row>
    <row r="50" spans="1:3" ht="53" customHeight="1" x14ac:dyDescent="0.2">
      <c r="A50" s="7" t="s">
        <v>14</v>
      </c>
      <c r="B50" s="5" t="s">
        <v>13</v>
      </c>
      <c r="C50" s="5">
        <f>10*27</f>
        <v>270</v>
      </c>
    </row>
    <row r="51" spans="1:3" ht="51" x14ac:dyDescent="0.2">
      <c r="A51" s="7" t="s">
        <v>15</v>
      </c>
      <c r="B51" s="5" t="s">
        <v>17</v>
      </c>
      <c r="C51" s="5">
        <f>2*27</f>
        <v>54</v>
      </c>
    </row>
    <row r="52" spans="1:3" x14ac:dyDescent="0.2">
      <c r="A52" s="3" t="s">
        <v>9</v>
      </c>
      <c r="B52" s="3">
        <v>12</v>
      </c>
      <c r="C52" s="2">
        <f>C50+C51</f>
        <v>324</v>
      </c>
    </row>
    <row r="54" spans="1:3" x14ac:dyDescent="0.2">
      <c r="A54" s="2" t="s">
        <v>21</v>
      </c>
    </row>
    <row r="55" spans="1:3" x14ac:dyDescent="0.2">
      <c r="A55" s="2" t="s">
        <v>161</v>
      </c>
    </row>
    <row r="57" spans="1:3" x14ac:dyDescent="0.2">
      <c r="A57" s="1" t="s">
        <v>20</v>
      </c>
    </row>
    <row r="58" spans="1:3" x14ac:dyDescent="0.2">
      <c r="A58" s="2" t="s">
        <v>22</v>
      </c>
    </row>
    <row r="59" spans="1:3" x14ac:dyDescent="0.2">
      <c r="A59" s="2" t="s">
        <v>12</v>
      </c>
    </row>
  </sheetData>
  <phoneticPr fontId="14" type="noConversion"/>
  <pageMargins left="0.7" right="0.7" top="0.75" bottom="0.75" header="0.3" footer="0.3"/>
  <pageSetup scale="51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E6DB-A30F-1540-A80C-2FE6F9A25572}">
  <sheetPr>
    <pageSetUpPr fitToPage="1"/>
  </sheetPr>
  <dimension ref="A2:R38"/>
  <sheetViews>
    <sheetView topLeftCell="A16" workbookViewId="0">
      <selection activeCell="N38" sqref="N38"/>
    </sheetView>
  </sheetViews>
  <sheetFormatPr baseColWidth="10" defaultRowHeight="16" x14ac:dyDescent="0.2"/>
  <cols>
    <col min="1" max="1" width="25" style="78" customWidth="1"/>
    <col min="13" max="13" width="13.33203125" bestFit="1" customWidth="1"/>
  </cols>
  <sheetData>
    <row r="2" spans="1:18" ht="17" x14ac:dyDescent="0.2">
      <c r="A2" s="78" t="s">
        <v>98</v>
      </c>
    </row>
    <row r="3" spans="1:18" ht="17" x14ac:dyDescent="0.2">
      <c r="A3" s="78" t="s">
        <v>99</v>
      </c>
    </row>
    <row r="4" spans="1:18" ht="85" x14ac:dyDescent="0.2">
      <c r="A4" s="66" t="s">
        <v>76</v>
      </c>
      <c r="B4" s="68" t="s">
        <v>72</v>
      </c>
      <c r="C4" s="68" t="s">
        <v>73</v>
      </c>
      <c r="D4" s="68" t="s">
        <v>74</v>
      </c>
      <c r="E4" s="68" t="s">
        <v>75</v>
      </c>
      <c r="F4" s="66" t="s">
        <v>77</v>
      </c>
      <c r="G4" s="8" t="s">
        <v>79</v>
      </c>
      <c r="H4" s="8" t="s">
        <v>80</v>
      </c>
      <c r="I4" s="8" t="s">
        <v>81</v>
      </c>
      <c r="J4" s="8" t="s">
        <v>82</v>
      </c>
      <c r="K4" s="8" t="s">
        <v>83</v>
      </c>
      <c r="L4" s="8" t="s">
        <v>96</v>
      </c>
      <c r="M4" s="8" t="s">
        <v>84</v>
      </c>
      <c r="N4" s="69" t="s">
        <v>85</v>
      </c>
      <c r="O4" s="69" t="s">
        <v>100</v>
      </c>
      <c r="P4" s="77" t="s">
        <v>87</v>
      </c>
      <c r="Q4" s="70" t="s">
        <v>86</v>
      </c>
      <c r="R4" s="79" t="s">
        <v>101</v>
      </c>
    </row>
    <row r="5" spans="1:18" ht="18" x14ac:dyDescent="0.2">
      <c r="A5" s="2" t="s">
        <v>246</v>
      </c>
      <c r="B5" s="67">
        <v>1</v>
      </c>
      <c r="C5" s="67">
        <v>502</v>
      </c>
      <c r="D5" s="67">
        <v>701</v>
      </c>
      <c r="E5" s="67">
        <v>10.5</v>
      </c>
      <c r="F5" s="16">
        <v>422</v>
      </c>
      <c r="G5" s="9">
        <v>4</v>
      </c>
      <c r="H5" s="71">
        <f>F5*650</f>
        <v>274300</v>
      </c>
      <c r="I5" s="71">
        <f>H5*G5</f>
        <v>1097200</v>
      </c>
      <c r="J5" s="72">
        <f>I5/1000000</f>
        <v>1.0972</v>
      </c>
      <c r="K5" s="72">
        <f>J5</f>
        <v>1.0972</v>
      </c>
      <c r="L5" s="9">
        <f>K5*24</f>
        <v>26.332799999999999</v>
      </c>
      <c r="M5" s="74">
        <f>1/22</f>
        <v>4.5454545454545456E-2</v>
      </c>
      <c r="N5" s="73">
        <f>M5*L5</f>
        <v>1.1969454545454545</v>
      </c>
      <c r="O5" s="73">
        <v>0.1</v>
      </c>
      <c r="P5" s="7">
        <f>O5*E5</f>
        <v>1.05</v>
      </c>
      <c r="Q5" s="73">
        <f>(1/P5)*N5</f>
        <v>1.1399480519480518</v>
      </c>
    </row>
    <row r="6" spans="1:18" ht="18" x14ac:dyDescent="0.2">
      <c r="A6" s="2" t="s">
        <v>247</v>
      </c>
      <c r="B6" s="67">
        <v>2</v>
      </c>
      <c r="C6" s="67">
        <v>502</v>
      </c>
      <c r="D6" s="67">
        <v>702</v>
      </c>
      <c r="E6" s="67">
        <v>11.2</v>
      </c>
      <c r="F6" s="16">
        <v>466</v>
      </c>
      <c r="G6" s="67">
        <v>4</v>
      </c>
      <c r="H6" s="71">
        <f t="shared" ref="H6:H27" si="0">F6*650</f>
        <v>302900</v>
      </c>
      <c r="I6" s="71">
        <f t="shared" ref="I6:I27" si="1">H6*G6</f>
        <v>1211600</v>
      </c>
      <c r="J6" s="72">
        <f t="shared" ref="J6:J27" si="2">I6/1000000</f>
        <v>1.2116</v>
      </c>
      <c r="K6" s="72">
        <f t="shared" ref="K6:K27" si="3">J6</f>
        <v>1.2116</v>
      </c>
      <c r="L6" s="9">
        <f t="shared" ref="L6:L27" si="4">K6*24</f>
        <v>29.078400000000002</v>
      </c>
      <c r="M6" s="74">
        <f t="shared" ref="M6:M27" si="5">1/22</f>
        <v>4.5454545454545456E-2</v>
      </c>
      <c r="N6" s="73">
        <f t="shared" ref="N6:N26" si="6">M6*L6</f>
        <v>1.3217454545454548</v>
      </c>
      <c r="O6" s="73">
        <v>0.1</v>
      </c>
      <c r="P6" s="7">
        <f t="shared" ref="P6:P27" si="7">O6*E6</f>
        <v>1.1199999999999999</v>
      </c>
      <c r="Q6" s="73">
        <f t="shared" ref="Q6:Q27" si="8">(1/P6)*N6</f>
        <v>1.1801298701298704</v>
      </c>
    </row>
    <row r="7" spans="1:18" ht="18" x14ac:dyDescent="0.2">
      <c r="A7" s="2" t="s">
        <v>248</v>
      </c>
      <c r="B7" s="67">
        <v>3</v>
      </c>
      <c r="C7" s="67">
        <v>502</v>
      </c>
      <c r="D7" s="67">
        <v>703</v>
      </c>
      <c r="E7" s="67">
        <v>13.5</v>
      </c>
      <c r="F7" s="16">
        <v>466</v>
      </c>
      <c r="G7" s="67">
        <v>4</v>
      </c>
      <c r="H7" s="71">
        <f t="shared" si="0"/>
        <v>302900</v>
      </c>
      <c r="I7" s="71">
        <f t="shared" si="1"/>
        <v>1211600</v>
      </c>
      <c r="J7" s="72">
        <f t="shared" si="2"/>
        <v>1.2116</v>
      </c>
      <c r="K7" s="72">
        <f t="shared" si="3"/>
        <v>1.2116</v>
      </c>
      <c r="L7" s="9">
        <f t="shared" si="4"/>
        <v>29.078400000000002</v>
      </c>
      <c r="M7" s="74">
        <f t="shared" si="5"/>
        <v>4.5454545454545456E-2</v>
      </c>
      <c r="N7" s="73">
        <f t="shared" si="6"/>
        <v>1.3217454545454548</v>
      </c>
      <c r="O7" s="73">
        <v>0.1</v>
      </c>
      <c r="P7" s="7">
        <f t="shared" si="7"/>
        <v>1.35</v>
      </c>
      <c r="Q7" s="73">
        <f t="shared" si="8"/>
        <v>0.9790707070707072</v>
      </c>
    </row>
    <row r="8" spans="1:18" ht="18" x14ac:dyDescent="0.2">
      <c r="A8" s="2" t="s">
        <v>249</v>
      </c>
      <c r="B8" s="67">
        <v>4</v>
      </c>
      <c r="C8" s="67">
        <v>502</v>
      </c>
      <c r="D8" s="67">
        <v>704</v>
      </c>
      <c r="E8" s="67">
        <v>11</v>
      </c>
      <c r="F8" s="16">
        <v>447</v>
      </c>
      <c r="G8" s="67">
        <v>4</v>
      </c>
      <c r="H8" s="71">
        <f t="shared" si="0"/>
        <v>290550</v>
      </c>
      <c r="I8" s="71">
        <f t="shared" si="1"/>
        <v>1162200</v>
      </c>
      <c r="J8" s="72">
        <f t="shared" si="2"/>
        <v>1.1621999999999999</v>
      </c>
      <c r="K8" s="72">
        <f t="shared" si="3"/>
        <v>1.1621999999999999</v>
      </c>
      <c r="L8" s="9">
        <f t="shared" si="4"/>
        <v>27.892799999999998</v>
      </c>
      <c r="M8" s="74">
        <f t="shared" si="5"/>
        <v>4.5454545454545456E-2</v>
      </c>
      <c r="N8" s="73">
        <f t="shared" si="6"/>
        <v>1.2678545454545453</v>
      </c>
      <c r="O8" s="73">
        <v>0.1</v>
      </c>
      <c r="P8" s="7">
        <f t="shared" si="7"/>
        <v>1.1000000000000001</v>
      </c>
      <c r="Q8" s="73">
        <f t="shared" si="8"/>
        <v>1.1525950413223138</v>
      </c>
    </row>
    <row r="9" spans="1:18" ht="18" x14ac:dyDescent="0.2">
      <c r="A9" s="2" t="s">
        <v>245</v>
      </c>
      <c r="B9" s="67">
        <v>5</v>
      </c>
      <c r="C9" s="67">
        <v>502</v>
      </c>
      <c r="D9" s="67">
        <v>705</v>
      </c>
      <c r="E9" s="67">
        <v>11.3</v>
      </c>
      <c r="F9" s="16">
        <v>445</v>
      </c>
      <c r="G9" s="67">
        <v>4</v>
      </c>
      <c r="H9" s="71">
        <f t="shared" si="0"/>
        <v>289250</v>
      </c>
      <c r="I9" s="71">
        <f t="shared" si="1"/>
        <v>1157000</v>
      </c>
      <c r="J9" s="72">
        <f t="shared" si="2"/>
        <v>1.157</v>
      </c>
      <c r="K9" s="72">
        <f t="shared" si="3"/>
        <v>1.157</v>
      </c>
      <c r="L9" s="9">
        <f t="shared" si="4"/>
        <v>27.768000000000001</v>
      </c>
      <c r="M9" s="74">
        <f t="shared" si="5"/>
        <v>4.5454545454545456E-2</v>
      </c>
      <c r="N9" s="73">
        <f t="shared" si="6"/>
        <v>1.2621818181818183</v>
      </c>
      <c r="O9" s="73">
        <v>0.1</v>
      </c>
      <c r="P9" s="7">
        <f t="shared" si="7"/>
        <v>1.1300000000000001</v>
      </c>
      <c r="Q9" s="73">
        <f t="shared" si="8"/>
        <v>1.1169750603378923</v>
      </c>
    </row>
    <row r="10" spans="1:18" ht="18" x14ac:dyDescent="0.2">
      <c r="A10" s="2" t="s">
        <v>250</v>
      </c>
      <c r="B10" s="67">
        <v>6</v>
      </c>
      <c r="C10" s="67">
        <v>502</v>
      </c>
      <c r="D10" s="67">
        <v>706</v>
      </c>
      <c r="E10" s="67">
        <v>5.14</v>
      </c>
      <c r="F10" s="16">
        <v>513</v>
      </c>
      <c r="G10" s="67">
        <v>4</v>
      </c>
      <c r="H10" s="71">
        <f t="shared" si="0"/>
        <v>333450</v>
      </c>
      <c r="I10" s="71">
        <f t="shared" si="1"/>
        <v>1333800</v>
      </c>
      <c r="J10" s="72">
        <f t="shared" si="2"/>
        <v>1.3338000000000001</v>
      </c>
      <c r="K10" s="72">
        <f t="shared" si="3"/>
        <v>1.3338000000000001</v>
      </c>
      <c r="L10" s="9">
        <f t="shared" si="4"/>
        <v>32.011200000000002</v>
      </c>
      <c r="M10" s="74">
        <f t="shared" si="5"/>
        <v>4.5454545454545456E-2</v>
      </c>
      <c r="N10" s="73">
        <f t="shared" si="6"/>
        <v>1.4550545454545456</v>
      </c>
      <c r="O10" s="86">
        <v>1</v>
      </c>
      <c r="P10" s="7">
        <f t="shared" si="7"/>
        <v>5.14</v>
      </c>
      <c r="Q10" s="73">
        <f t="shared" si="8"/>
        <v>0.28308454191722676</v>
      </c>
    </row>
    <row r="11" spans="1:18" ht="18" x14ac:dyDescent="0.2">
      <c r="A11" s="2" t="s">
        <v>251</v>
      </c>
      <c r="B11" s="67">
        <v>7</v>
      </c>
      <c r="C11" s="67">
        <v>502</v>
      </c>
      <c r="D11" s="67">
        <v>707</v>
      </c>
      <c r="E11" s="67">
        <v>10.9</v>
      </c>
      <c r="F11" s="16">
        <v>444</v>
      </c>
      <c r="G11" s="67">
        <v>4</v>
      </c>
      <c r="H11" s="71">
        <f t="shared" si="0"/>
        <v>288600</v>
      </c>
      <c r="I11" s="71">
        <f t="shared" si="1"/>
        <v>1154400</v>
      </c>
      <c r="J11" s="72">
        <f t="shared" si="2"/>
        <v>1.1544000000000001</v>
      </c>
      <c r="K11" s="72">
        <f t="shared" si="3"/>
        <v>1.1544000000000001</v>
      </c>
      <c r="L11" s="9">
        <f t="shared" si="4"/>
        <v>27.705600000000004</v>
      </c>
      <c r="M11" s="74">
        <f t="shared" si="5"/>
        <v>4.5454545454545456E-2</v>
      </c>
      <c r="N11" s="73">
        <f t="shared" si="6"/>
        <v>1.2593454545454548</v>
      </c>
      <c r="O11" s="73">
        <v>0.1</v>
      </c>
      <c r="P11" s="7">
        <f t="shared" si="7"/>
        <v>1.0900000000000001</v>
      </c>
      <c r="Q11" s="73">
        <f t="shared" si="8"/>
        <v>1.1553628023352795</v>
      </c>
    </row>
    <row r="12" spans="1:18" ht="18" x14ac:dyDescent="0.2">
      <c r="A12" s="2" t="s">
        <v>252</v>
      </c>
      <c r="B12" s="67">
        <v>8</v>
      </c>
      <c r="C12" s="67">
        <v>502</v>
      </c>
      <c r="D12" s="67">
        <v>710</v>
      </c>
      <c r="E12" s="67">
        <v>9.32</v>
      </c>
      <c r="F12" s="16">
        <v>425</v>
      </c>
      <c r="G12" s="67">
        <v>4</v>
      </c>
      <c r="H12" s="71">
        <f t="shared" si="0"/>
        <v>276250</v>
      </c>
      <c r="I12" s="71">
        <f t="shared" si="1"/>
        <v>1105000</v>
      </c>
      <c r="J12" s="72">
        <f t="shared" si="2"/>
        <v>1.105</v>
      </c>
      <c r="K12" s="72">
        <f t="shared" si="3"/>
        <v>1.105</v>
      </c>
      <c r="L12" s="9">
        <f t="shared" si="4"/>
        <v>26.52</v>
      </c>
      <c r="M12" s="74">
        <f t="shared" si="5"/>
        <v>4.5454545454545456E-2</v>
      </c>
      <c r="N12" s="73">
        <f t="shared" si="6"/>
        <v>1.2054545454545456</v>
      </c>
      <c r="O12" s="73">
        <v>0.1</v>
      </c>
      <c r="P12" s="7">
        <f t="shared" si="7"/>
        <v>0.93200000000000005</v>
      </c>
      <c r="Q12" s="73">
        <f t="shared" si="8"/>
        <v>1.2934061646507999</v>
      </c>
      <c r="R12" s="85"/>
    </row>
    <row r="13" spans="1:18" ht="18" x14ac:dyDescent="0.2">
      <c r="A13" s="2" t="s">
        <v>253</v>
      </c>
      <c r="B13" s="67">
        <v>9</v>
      </c>
      <c r="C13" s="67">
        <v>502</v>
      </c>
      <c r="D13" s="67">
        <v>711</v>
      </c>
      <c r="E13" s="67">
        <v>11.3</v>
      </c>
      <c r="F13" s="16">
        <v>491</v>
      </c>
      <c r="G13" s="67">
        <v>4</v>
      </c>
      <c r="H13" s="71">
        <f t="shared" si="0"/>
        <v>319150</v>
      </c>
      <c r="I13" s="71">
        <f t="shared" si="1"/>
        <v>1276600</v>
      </c>
      <c r="J13" s="72">
        <f t="shared" si="2"/>
        <v>1.2766</v>
      </c>
      <c r="K13" s="72">
        <f t="shared" si="3"/>
        <v>1.2766</v>
      </c>
      <c r="L13" s="9">
        <f t="shared" si="4"/>
        <v>30.638399999999997</v>
      </c>
      <c r="M13" s="74">
        <f t="shared" si="5"/>
        <v>4.5454545454545456E-2</v>
      </c>
      <c r="N13" s="73">
        <f t="shared" si="6"/>
        <v>1.3926545454545454</v>
      </c>
      <c r="O13" s="73">
        <v>0.1</v>
      </c>
      <c r="P13" s="7">
        <f t="shared" si="7"/>
        <v>1.1300000000000001</v>
      </c>
      <c r="Q13" s="73">
        <f t="shared" si="8"/>
        <v>1.2324376508447303</v>
      </c>
    </row>
    <row r="14" spans="1:18" ht="18" x14ac:dyDescent="0.2">
      <c r="A14" s="2" t="s">
        <v>254</v>
      </c>
      <c r="B14" s="67">
        <v>10</v>
      </c>
      <c r="C14" s="67">
        <v>502</v>
      </c>
      <c r="D14" s="67">
        <v>712</v>
      </c>
      <c r="E14" s="67">
        <v>12.1</v>
      </c>
      <c r="F14" s="16">
        <v>515</v>
      </c>
      <c r="G14" s="67">
        <v>4</v>
      </c>
      <c r="H14" s="71">
        <f t="shared" si="0"/>
        <v>334750</v>
      </c>
      <c r="I14" s="71">
        <f t="shared" si="1"/>
        <v>1339000</v>
      </c>
      <c r="J14" s="72">
        <f t="shared" si="2"/>
        <v>1.339</v>
      </c>
      <c r="K14" s="72">
        <f t="shared" si="3"/>
        <v>1.339</v>
      </c>
      <c r="L14" s="9">
        <f t="shared" si="4"/>
        <v>32.135999999999996</v>
      </c>
      <c r="M14" s="74">
        <f t="shared" si="5"/>
        <v>4.5454545454545456E-2</v>
      </c>
      <c r="N14" s="73">
        <f t="shared" si="6"/>
        <v>1.4607272727272727</v>
      </c>
      <c r="O14" s="73">
        <v>0.1</v>
      </c>
      <c r="P14" s="7">
        <f t="shared" si="7"/>
        <v>1.21</v>
      </c>
      <c r="Q14" s="73">
        <f t="shared" si="8"/>
        <v>1.2072126220886552</v>
      </c>
    </row>
    <row r="15" spans="1:18" ht="18" x14ac:dyDescent="0.2">
      <c r="A15" s="2" t="s">
        <v>123</v>
      </c>
      <c r="B15" s="67">
        <v>11</v>
      </c>
      <c r="C15" s="67">
        <v>502</v>
      </c>
      <c r="D15" s="67">
        <v>714</v>
      </c>
      <c r="E15" s="67">
        <v>8.36</v>
      </c>
      <c r="F15" s="16">
        <v>430</v>
      </c>
      <c r="G15" s="67">
        <v>4</v>
      </c>
      <c r="H15" s="71">
        <f t="shared" si="0"/>
        <v>279500</v>
      </c>
      <c r="I15" s="71">
        <f t="shared" si="1"/>
        <v>1118000</v>
      </c>
      <c r="J15" s="72">
        <f t="shared" si="2"/>
        <v>1.1180000000000001</v>
      </c>
      <c r="K15" s="72">
        <f t="shared" si="3"/>
        <v>1.1180000000000001</v>
      </c>
      <c r="L15" s="9">
        <f t="shared" si="4"/>
        <v>26.832000000000001</v>
      </c>
      <c r="M15" s="74">
        <f t="shared" si="5"/>
        <v>4.5454545454545456E-2</v>
      </c>
      <c r="N15" s="73">
        <f t="shared" si="6"/>
        <v>1.2196363636363636</v>
      </c>
      <c r="O15" s="73">
        <v>0.1</v>
      </c>
      <c r="P15" s="7">
        <f t="shared" si="7"/>
        <v>0.83599999999999997</v>
      </c>
      <c r="Q15" s="73">
        <f t="shared" si="8"/>
        <v>1.4588951718138321</v>
      </c>
    </row>
    <row r="16" spans="1:18" ht="18" x14ac:dyDescent="0.2">
      <c r="A16" s="2" t="s">
        <v>268</v>
      </c>
      <c r="B16" s="67">
        <v>12</v>
      </c>
      <c r="C16" s="67">
        <v>502</v>
      </c>
      <c r="D16" s="67">
        <v>715</v>
      </c>
      <c r="E16" s="67">
        <v>10.6</v>
      </c>
      <c r="F16" s="16">
        <v>517</v>
      </c>
      <c r="G16" s="67">
        <v>4</v>
      </c>
      <c r="H16" s="71">
        <f t="shared" si="0"/>
        <v>336050</v>
      </c>
      <c r="I16" s="71">
        <f t="shared" si="1"/>
        <v>1344200</v>
      </c>
      <c r="J16" s="72">
        <f t="shared" si="2"/>
        <v>1.3442000000000001</v>
      </c>
      <c r="K16" s="72">
        <f t="shared" si="3"/>
        <v>1.3442000000000001</v>
      </c>
      <c r="L16" s="9">
        <f t="shared" si="4"/>
        <v>32.260800000000003</v>
      </c>
      <c r="M16" s="74">
        <f t="shared" si="5"/>
        <v>4.5454545454545456E-2</v>
      </c>
      <c r="N16" s="73">
        <f t="shared" si="6"/>
        <v>1.4664000000000001</v>
      </c>
      <c r="O16" s="73">
        <v>0.1</v>
      </c>
      <c r="P16" s="7">
        <f t="shared" si="7"/>
        <v>1.06</v>
      </c>
      <c r="Q16" s="73">
        <f t="shared" si="8"/>
        <v>1.3833962264150943</v>
      </c>
    </row>
    <row r="17" spans="1:18" ht="18" x14ac:dyDescent="0.2">
      <c r="A17" s="2" t="s">
        <v>291</v>
      </c>
      <c r="B17" s="67">
        <v>13</v>
      </c>
      <c r="C17" s="67">
        <v>503</v>
      </c>
      <c r="D17" s="67">
        <v>701</v>
      </c>
      <c r="E17" s="67" t="s">
        <v>60</v>
      </c>
      <c r="F17" s="16" t="s">
        <v>45</v>
      </c>
      <c r="G17" s="67"/>
      <c r="H17" s="71"/>
      <c r="I17" s="71"/>
      <c r="J17" s="72"/>
      <c r="K17" s="72"/>
      <c r="L17" s="9"/>
      <c r="M17" s="74"/>
      <c r="N17" s="73"/>
      <c r="O17" s="73"/>
      <c r="P17" s="7"/>
      <c r="Q17" s="73"/>
      <c r="R17" s="72">
        <v>0.28999999999999998</v>
      </c>
    </row>
    <row r="18" spans="1:18" ht="18" x14ac:dyDescent="0.2">
      <c r="A18" s="2" t="s">
        <v>255</v>
      </c>
      <c r="B18" s="67">
        <v>14</v>
      </c>
      <c r="C18" s="67">
        <v>505</v>
      </c>
      <c r="D18" s="67">
        <v>701</v>
      </c>
      <c r="E18" s="67">
        <v>10.9</v>
      </c>
      <c r="F18" s="16">
        <v>411</v>
      </c>
      <c r="G18" s="67">
        <v>4</v>
      </c>
      <c r="H18" s="71">
        <f t="shared" si="0"/>
        <v>267150</v>
      </c>
      <c r="I18" s="71">
        <f t="shared" si="1"/>
        <v>1068600</v>
      </c>
      <c r="J18" s="72">
        <f t="shared" si="2"/>
        <v>1.0686</v>
      </c>
      <c r="K18" s="72">
        <f t="shared" si="3"/>
        <v>1.0686</v>
      </c>
      <c r="L18" s="9">
        <f t="shared" si="4"/>
        <v>25.6464</v>
      </c>
      <c r="M18" s="74">
        <f t="shared" si="5"/>
        <v>4.5454545454545456E-2</v>
      </c>
      <c r="N18" s="73">
        <f t="shared" si="6"/>
        <v>1.1657454545454546</v>
      </c>
      <c r="O18" s="73">
        <v>0.1</v>
      </c>
      <c r="P18" s="7">
        <f t="shared" si="7"/>
        <v>1.0900000000000001</v>
      </c>
      <c r="Q18" s="73">
        <f t="shared" si="8"/>
        <v>1.0694912427022518</v>
      </c>
      <c r="R18" s="72"/>
    </row>
    <row r="19" spans="1:18" ht="18" x14ac:dyDescent="0.2">
      <c r="A19" s="2" t="s">
        <v>256</v>
      </c>
      <c r="B19" s="67">
        <v>15</v>
      </c>
      <c r="C19" s="67">
        <v>505</v>
      </c>
      <c r="D19" s="67">
        <v>702</v>
      </c>
      <c r="E19" s="67">
        <v>11</v>
      </c>
      <c r="F19" s="16">
        <v>446</v>
      </c>
      <c r="G19" s="67">
        <v>4</v>
      </c>
      <c r="H19" s="71">
        <f t="shared" si="0"/>
        <v>289900</v>
      </c>
      <c r="I19" s="71">
        <f t="shared" si="1"/>
        <v>1159600</v>
      </c>
      <c r="J19" s="72">
        <f t="shared" si="2"/>
        <v>1.1596</v>
      </c>
      <c r="K19" s="72">
        <f t="shared" si="3"/>
        <v>1.1596</v>
      </c>
      <c r="L19" s="9">
        <f t="shared" si="4"/>
        <v>27.830399999999997</v>
      </c>
      <c r="M19" s="74">
        <f t="shared" si="5"/>
        <v>4.5454545454545456E-2</v>
      </c>
      <c r="N19" s="73">
        <f t="shared" si="6"/>
        <v>1.2650181818181818</v>
      </c>
      <c r="O19" s="73">
        <v>0.1</v>
      </c>
      <c r="P19" s="7">
        <f t="shared" si="7"/>
        <v>1.1000000000000001</v>
      </c>
      <c r="Q19" s="73">
        <f t="shared" si="8"/>
        <v>1.1500165289256199</v>
      </c>
      <c r="R19" s="72"/>
    </row>
    <row r="20" spans="1:18" ht="18" x14ac:dyDescent="0.2">
      <c r="A20" s="2" t="s">
        <v>257</v>
      </c>
      <c r="B20" s="67">
        <v>16</v>
      </c>
      <c r="C20" s="67">
        <v>505</v>
      </c>
      <c r="D20" s="67">
        <v>703</v>
      </c>
      <c r="E20" s="67">
        <v>8.7200000000000006</v>
      </c>
      <c r="F20" s="16">
        <v>402</v>
      </c>
      <c r="G20" s="67">
        <v>4</v>
      </c>
      <c r="H20" s="71">
        <f t="shared" si="0"/>
        <v>261300</v>
      </c>
      <c r="I20" s="71">
        <f t="shared" si="1"/>
        <v>1045200</v>
      </c>
      <c r="J20" s="72">
        <f t="shared" si="2"/>
        <v>1.0451999999999999</v>
      </c>
      <c r="K20" s="72">
        <f t="shared" si="3"/>
        <v>1.0451999999999999</v>
      </c>
      <c r="L20" s="9">
        <f t="shared" si="4"/>
        <v>25.084799999999998</v>
      </c>
      <c r="M20" s="74">
        <f t="shared" si="5"/>
        <v>4.5454545454545456E-2</v>
      </c>
      <c r="N20" s="73">
        <f t="shared" si="6"/>
        <v>1.1402181818181818</v>
      </c>
      <c r="O20" s="73">
        <v>0.1</v>
      </c>
      <c r="P20" s="7">
        <f t="shared" si="7"/>
        <v>0.87200000000000011</v>
      </c>
      <c r="Q20" s="73">
        <f t="shared" si="8"/>
        <v>1.3075896580483735</v>
      </c>
      <c r="R20" s="72"/>
    </row>
    <row r="21" spans="1:18" ht="18" x14ac:dyDescent="0.2">
      <c r="A21" s="2" t="s">
        <v>258</v>
      </c>
      <c r="B21" s="67">
        <v>17</v>
      </c>
      <c r="C21" s="67">
        <v>505</v>
      </c>
      <c r="D21" s="67">
        <v>704</v>
      </c>
      <c r="E21" s="67">
        <v>11.9</v>
      </c>
      <c r="F21" s="16">
        <v>407</v>
      </c>
      <c r="G21" s="67">
        <v>4</v>
      </c>
      <c r="H21" s="71">
        <f t="shared" si="0"/>
        <v>264550</v>
      </c>
      <c r="I21" s="71">
        <f t="shared" si="1"/>
        <v>1058200</v>
      </c>
      <c r="J21" s="72">
        <f t="shared" si="2"/>
        <v>1.0582</v>
      </c>
      <c r="K21" s="72">
        <f t="shared" si="3"/>
        <v>1.0582</v>
      </c>
      <c r="L21" s="9">
        <f t="shared" si="4"/>
        <v>25.396799999999999</v>
      </c>
      <c r="M21" s="74">
        <f t="shared" si="5"/>
        <v>4.5454545454545456E-2</v>
      </c>
      <c r="N21" s="73">
        <f t="shared" si="6"/>
        <v>1.1544000000000001</v>
      </c>
      <c r="O21" s="73">
        <v>0.1</v>
      </c>
      <c r="P21" s="7">
        <f t="shared" si="7"/>
        <v>1.1900000000000002</v>
      </c>
      <c r="Q21" s="73">
        <f t="shared" si="8"/>
        <v>0.97008403361344531</v>
      </c>
      <c r="R21" s="72"/>
    </row>
    <row r="22" spans="1:18" ht="18" x14ac:dyDescent="0.2">
      <c r="A22" s="2" t="s">
        <v>259</v>
      </c>
      <c r="B22" s="67">
        <v>18</v>
      </c>
      <c r="C22" s="67">
        <v>505</v>
      </c>
      <c r="D22" s="67">
        <v>705</v>
      </c>
      <c r="E22" s="67">
        <v>9.5399999999999991</v>
      </c>
      <c r="F22" s="16">
        <v>389</v>
      </c>
      <c r="G22" s="67">
        <v>4</v>
      </c>
      <c r="H22" s="71">
        <f t="shared" si="0"/>
        <v>252850</v>
      </c>
      <c r="I22" s="71">
        <f t="shared" si="1"/>
        <v>1011400</v>
      </c>
      <c r="J22" s="72">
        <f t="shared" si="2"/>
        <v>1.0114000000000001</v>
      </c>
      <c r="K22" s="72">
        <f t="shared" si="3"/>
        <v>1.0114000000000001</v>
      </c>
      <c r="L22" s="9">
        <f t="shared" si="4"/>
        <v>24.273600000000002</v>
      </c>
      <c r="M22" s="74">
        <f t="shared" si="5"/>
        <v>4.5454545454545456E-2</v>
      </c>
      <c r="N22" s="73">
        <f t="shared" si="6"/>
        <v>1.1033454545454546</v>
      </c>
      <c r="O22" s="73">
        <v>0.1</v>
      </c>
      <c r="P22" s="7">
        <f t="shared" si="7"/>
        <v>0.95399999999999996</v>
      </c>
      <c r="Q22" s="73">
        <f t="shared" si="8"/>
        <v>1.1565465980560321</v>
      </c>
      <c r="R22" s="72"/>
    </row>
    <row r="23" spans="1:18" ht="18" x14ac:dyDescent="0.2">
      <c r="A23" s="2" t="s">
        <v>260</v>
      </c>
      <c r="B23" s="67">
        <v>19</v>
      </c>
      <c r="C23" s="67">
        <v>505</v>
      </c>
      <c r="D23" s="67">
        <v>706</v>
      </c>
      <c r="E23" s="67">
        <v>12.9</v>
      </c>
      <c r="F23" s="16">
        <v>385</v>
      </c>
      <c r="G23" s="67">
        <v>4</v>
      </c>
      <c r="H23" s="71">
        <f t="shared" si="0"/>
        <v>250250</v>
      </c>
      <c r="I23" s="71">
        <f t="shared" si="1"/>
        <v>1001000</v>
      </c>
      <c r="J23" s="72">
        <f t="shared" si="2"/>
        <v>1.0009999999999999</v>
      </c>
      <c r="K23" s="72">
        <f t="shared" si="3"/>
        <v>1.0009999999999999</v>
      </c>
      <c r="L23" s="9">
        <f t="shared" si="4"/>
        <v>24.023999999999997</v>
      </c>
      <c r="M23" s="74">
        <f t="shared" si="5"/>
        <v>4.5454545454545456E-2</v>
      </c>
      <c r="N23" s="73">
        <f t="shared" si="6"/>
        <v>1.0919999999999999</v>
      </c>
      <c r="O23" s="73">
        <v>0.1</v>
      </c>
      <c r="P23" s="7">
        <f t="shared" si="7"/>
        <v>1.29</v>
      </c>
      <c r="Q23" s="73">
        <f t="shared" si="8"/>
        <v>0.84651162790697654</v>
      </c>
      <c r="R23" s="72"/>
    </row>
    <row r="24" spans="1:18" ht="18" x14ac:dyDescent="0.2">
      <c r="A24" s="2" t="s">
        <v>261</v>
      </c>
      <c r="B24" s="67">
        <v>20</v>
      </c>
      <c r="C24" s="67">
        <v>505</v>
      </c>
      <c r="D24" s="67">
        <v>707</v>
      </c>
      <c r="E24" s="67">
        <v>14.8</v>
      </c>
      <c r="F24" s="16">
        <v>378</v>
      </c>
      <c r="G24" s="67">
        <v>4</v>
      </c>
      <c r="H24" s="71">
        <f t="shared" si="0"/>
        <v>245700</v>
      </c>
      <c r="I24" s="71">
        <f t="shared" si="1"/>
        <v>982800</v>
      </c>
      <c r="J24" s="72">
        <f t="shared" si="2"/>
        <v>0.98280000000000001</v>
      </c>
      <c r="K24" s="72">
        <f t="shared" si="3"/>
        <v>0.98280000000000001</v>
      </c>
      <c r="L24" s="9">
        <f t="shared" si="4"/>
        <v>23.587199999999999</v>
      </c>
      <c r="M24" s="74">
        <f t="shared" si="5"/>
        <v>4.5454545454545456E-2</v>
      </c>
      <c r="N24" s="73">
        <f t="shared" si="6"/>
        <v>1.0721454545454545</v>
      </c>
      <c r="O24" s="73">
        <v>0.1</v>
      </c>
      <c r="P24" s="7">
        <f t="shared" si="7"/>
        <v>1.4800000000000002</v>
      </c>
      <c r="Q24" s="73">
        <f t="shared" si="8"/>
        <v>0.72442260442260431</v>
      </c>
      <c r="R24" s="72"/>
    </row>
    <row r="25" spans="1:18" ht="18" x14ac:dyDescent="0.2">
      <c r="A25" s="2" t="s">
        <v>262</v>
      </c>
      <c r="B25" s="67">
        <v>21</v>
      </c>
      <c r="C25" s="67">
        <v>505</v>
      </c>
      <c r="D25" s="67">
        <v>710</v>
      </c>
      <c r="E25" s="67">
        <v>14.4</v>
      </c>
      <c r="F25" s="16">
        <v>369</v>
      </c>
      <c r="G25" s="67">
        <v>4</v>
      </c>
      <c r="H25" s="71">
        <f t="shared" si="0"/>
        <v>239850</v>
      </c>
      <c r="I25" s="71">
        <f t="shared" si="1"/>
        <v>959400</v>
      </c>
      <c r="J25" s="72">
        <f t="shared" si="2"/>
        <v>0.95940000000000003</v>
      </c>
      <c r="K25" s="72">
        <f t="shared" si="3"/>
        <v>0.95940000000000003</v>
      </c>
      <c r="L25" s="9">
        <f t="shared" si="4"/>
        <v>23.025600000000001</v>
      </c>
      <c r="M25" s="74">
        <f t="shared" si="5"/>
        <v>4.5454545454545456E-2</v>
      </c>
      <c r="N25" s="73">
        <f t="shared" si="6"/>
        <v>1.0466181818181819</v>
      </c>
      <c r="O25" s="73">
        <v>0.1</v>
      </c>
      <c r="P25" s="7">
        <f t="shared" si="7"/>
        <v>1.4400000000000002</v>
      </c>
      <c r="Q25" s="73">
        <f t="shared" si="8"/>
        <v>0.7268181818181817</v>
      </c>
      <c r="R25" s="72"/>
    </row>
    <row r="26" spans="1:18" ht="18" x14ac:dyDescent="0.2">
      <c r="A26" s="2" t="s">
        <v>263</v>
      </c>
      <c r="B26" s="67">
        <v>22</v>
      </c>
      <c r="C26" s="67">
        <v>505</v>
      </c>
      <c r="D26" s="67">
        <v>711</v>
      </c>
      <c r="E26" s="67">
        <v>18.8</v>
      </c>
      <c r="F26" s="16">
        <v>383</v>
      </c>
      <c r="G26" s="67">
        <v>4</v>
      </c>
      <c r="H26" s="71">
        <f t="shared" si="0"/>
        <v>248950</v>
      </c>
      <c r="I26" s="71">
        <f t="shared" si="1"/>
        <v>995800</v>
      </c>
      <c r="J26" s="72">
        <f t="shared" si="2"/>
        <v>0.99580000000000002</v>
      </c>
      <c r="K26" s="72">
        <f t="shared" si="3"/>
        <v>0.99580000000000002</v>
      </c>
      <c r="L26" s="9">
        <f t="shared" si="4"/>
        <v>23.8992</v>
      </c>
      <c r="M26" s="74">
        <f t="shared" si="5"/>
        <v>4.5454545454545456E-2</v>
      </c>
      <c r="N26" s="73">
        <f t="shared" si="6"/>
        <v>1.0863272727272728</v>
      </c>
      <c r="O26" s="73">
        <v>0.1</v>
      </c>
      <c r="P26" s="7">
        <f t="shared" si="7"/>
        <v>1.8800000000000001</v>
      </c>
      <c r="Q26" s="73">
        <f t="shared" si="8"/>
        <v>0.57783365570599621</v>
      </c>
      <c r="R26" s="72"/>
    </row>
    <row r="27" spans="1:18" ht="18" x14ac:dyDescent="0.2">
      <c r="A27" s="2" t="s">
        <v>264</v>
      </c>
      <c r="B27" s="67">
        <v>23</v>
      </c>
      <c r="C27" s="67">
        <v>505</v>
      </c>
      <c r="D27" s="67">
        <v>712</v>
      </c>
      <c r="E27" s="67">
        <v>14.4</v>
      </c>
      <c r="F27" s="16">
        <v>373</v>
      </c>
      <c r="G27" s="67">
        <v>4</v>
      </c>
      <c r="H27" s="71">
        <f t="shared" si="0"/>
        <v>242450</v>
      </c>
      <c r="I27" s="71">
        <f t="shared" si="1"/>
        <v>969800</v>
      </c>
      <c r="J27" s="72">
        <f t="shared" si="2"/>
        <v>0.9698</v>
      </c>
      <c r="K27" s="72">
        <f t="shared" si="3"/>
        <v>0.9698</v>
      </c>
      <c r="L27" s="9">
        <f t="shared" si="4"/>
        <v>23.275199999999998</v>
      </c>
      <c r="M27" s="74">
        <f t="shared" si="5"/>
        <v>4.5454545454545456E-2</v>
      </c>
      <c r="N27" s="73">
        <f>M27*L27</f>
        <v>1.0579636363636362</v>
      </c>
      <c r="O27" s="73">
        <v>0.1</v>
      </c>
      <c r="P27" s="7">
        <f t="shared" si="7"/>
        <v>1.4400000000000002</v>
      </c>
      <c r="Q27" s="73">
        <f t="shared" si="8"/>
        <v>0.7346969696969694</v>
      </c>
      <c r="R27" s="72"/>
    </row>
    <row r="28" spans="1:18" ht="19" x14ac:dyDescent="0.2">
      <c r="A28" s="27" t="s">
        <v>416</v>
      </c>
      <c r="B28" s="67">
        <v>24</v>
      </c>
      <c r="C28" s="67">
        <v>505</v>
      </c>
      <c r="D28" s="67">
        <v>714</v>
      </c>
      <c r="E28" s="67">
        <v>0.33600000000000002</v>
      </c>
      <c r="F28" s="16" t="s">
        <v>45</v>
      </c>
      <c r="G28" s="67"/>
      <c r="H28" s="71"/>
      <c r="I28" s="71"/>
      <c r="J28" s="72"/>
      <c r="K28" s="72"/>
      <c r="L28" s="9"/>
      <c r="M28" s="74"/>
      <c r="N28" s="73"/>
      <c r="O28" s="73"/>
      <c r="P28" s="7"/>
      <c r="Q28" s="73"/>
      <c r="R28" s="72">
        <v>0.28999999999999998</v>
      </c>
    </row>
    <row r="29" spans="1:18" ht="19" x14ac:dyDescent="0.2">
      <c r="A29" s="27" t="s">
        <v>475</v>
      </c>
      <c r="B29" s="67">
        <v>25</v>
      </c>
      <c r="C29" s="67">
        <v>505</v>
      </c>
      <c r="D29" s="67">
        <v>715</v>
      </c>
      <c r="E29" s="67">
        <v>0.13500000000000001</v>
      </c>
      <c r="F29" s="16" t="s">
        <v>45</v>
      </c>
      <c r="G29" s="67"/>
      <c r="H29" s="71"/>
      <c r="I29" s="71"/>
      <c r="J29" s="72"/>
      <c r="K29" s="72"/>
      <c r="L29" s="9"/>
      <c r="M29" s="74"/>
      <c r="N29" s="73"/>
      <c r="O29" s="73"/>
      <c r="P29" s="7"/>
      <c r="Q29" s="73"/>
      <c r="R29" s="72">
        <v>0.28999999999999998</v>
      </c>
    </row>
    <row r="30" spans="1:18" ht="19" x14ac:dyDescent="0.2">
      <c r="A30" s="27" t="s">
        <v>131</v>
      </c>
      <c r="B30" s="67">
        <v>26</v>
      </c>
      <c r="C30" s="67">
        <v>506</v>
      </c>
      <c r="D30" s="67">
        <v>701</v>
      </c>
      <c r="E30" s="67">
        <v>2.92</v>
      </c>
      <c r="F30" s="16" t="s">
        <v>45</v>
      </c>
      <c r="G30" s="67"/>
      <c r="H30" s="71"/>
      <c r="I30" s="71"/>
      <c r="J30" s="72"/>
      <c r="K30" s="72"/>
      <c r="L30" s="9"/>
      <c r="M30" s="74"/>
      <c r="N30" s="73"/>
      <c r="O30" s="86">
        <v>0.1</v>
      </c>
      <c r="P30" s="7"/>
      <c r="Q30" s="73"/>
      <c r="R30" s="72">
        <v>0.28999999999999998</v>
      </c>
    </row>
    <row r="31" spans="1:18" ht="18" x14ac:dyDescent="0.2">
      <c r="B31" s="67"/>
    </row>
    <row r="32" spans="1:18" x14ac:dyDescent="0.2">
      <c r="Q32" s="75">
        <f>SUM(Q5:Q29)</f>
        <v>22.846525011770908</v>
      </c>
    </row>
    <row r="33" spans="6:17" x14ac:dyDescent="0.2">
      <c r="F33">
        <f>AVERAGE(F5:F29)</f>
        <v>432.90909090909093</v>
      </c>
    </row>
    <row r="34" spans="6:17" x14ac:dyDescent="0.2">
      <c r="P34" t="s">
        <v>88</v>
      </c>
      <c r="Q34" s="75">
        <f>24-Q32</f>
        <v>1.1534749882290924</v>
      </c>
    </row>
    <row r="35" spans="6:17" ht="51" x14ac:dyDescent="0.2">
      <c r="P35" s="78" t="s">
        <v>97</v>
      </c>
      <c r="Q35" s="76">
        <f>Q34/4</f>
        <v>0.28836874705727311</v>
      </c>
    </row>
    <row r="36" spans="6:17" ht="38" customHeight="1" x14ac:dyDescent="0.2">
      <c r="P36" t="s">
        <v>102</v>
      </c>
      <c r="Q36">
        <v>1.18</v>
      </c>
    </row>
    <row r="37" spans="6:17" ht="38" customHeight="1" x14ac:dyDescent="0.2">
      <c r="P37" t="s">
        <v>489</v>
      </c>
      <c r="Q37">
        <v>374</v>
      </c>
    </row>
    <row r="38" spans="6:17" ht="68" x14ac:dyDescent="0.2">
      <c r="P38" s="78" t="s">
        <v>103</v>
      </c>
      <c r="Q38">
        <v>5.19</v>
      </c>
    </row>
  </sheetData>
  <phoneticPr fontId="14" type="noConversion"/>
  <printOptions gridLines="1"/>
  <pageMargins left="0.7" right="0.7" top="0.75" bottom="0.75" header="0.3" footer="0.3"/>
  <pageSetup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B671-0BC0-0E45-8F7D-829C91288AF0}">
  <dimension ref="A1:J22"/>
  <sheetViews>
    <sheetView workbookViewId="0">
      <selection activeCell="F11" sqref="F11:F20"/>
    </sheetView>
  </sheetViews>
  <sheetFormatPr baseColWidth="10" defaultRowHeight="16" x14ac:dyDescent="0.2"/>
  <sheetData>
    <row r="1" spans="1:10" x14ac:dyDescent="0.2">
      <c r="A1" s="101" t="s">
        <v>171</v>
      </c>
      <c r="B1" s="101" t="s">
        <v>172</v>
      </c>
    </row>
    <row r="3" spans="1:10" x14ac:dyDescent="0.2">
      <c r="A3" s="102" t="s">
        <v>162</v>
      </c>
      <c r="B3" s="102">
        <v>62</v>
      </c>
    </row>
    <row r="4" spans="1:10" x14ac:dyDescent="0.2">
      <c r="A4" t="s">
        <v>163</v>
      </c>
      <c r="B4">
        <v>67</v>
      </c>
      <c r="D4" t="s">
        <v>173</v>
      </c>
    </row>
    <row r="5" spans="1:10" x14ac:dyDescent="0.2">
      <c r="A5" s="102" t="s">
        <v>165</v>
      </c>
      <c r="B5" s="102">
        <v>62</v>
      </c>
      <c r="D5" t="s">
        <v>174</v>
      </c>
    </row>
    <row r="6" spans="1:10" x14ac:dyDescent="0.2">
      <c r="A6" s="102" t="s">
        <v>164</v>
      </c>
      <c r="B6" s="102">
        <v>62</v>
      </c>
    </row>
    <row r="7" spans="1:10" x14ac:dyDescent="0.2">
      <c r="A7" t="s">
        <v>166</v>
      </c>
      <c r="B7">
        <v>67</v>
      </c>
    </row>
    <row r="8" spans="1:10" x14ac:dyDescent="0.2">
      <c r="A8" t="s">
        <v>167</v>
      </c>
      <c r="B8">
        <v>67</v>
      </c>
    </row>
    <row r="9" spans="1:10" x14ac:dyDescent="0.2">
      <c r="A9" t="s">
        <v>168</v>
      </c>
      <c r="B9">
        <v>67</v>
      </c>
    </row>
    <row r="10" spans="1:10" x14ac:dyDescent="0.2">
      <c r="A10" t="s">
        <v>169</v>
      </c>
      <c r="B10">
        <v>67</v>
      </c>
    </row>
    <row r="11" spans="1:10" ht="18" x14ac:dyDescent="0.2">
      <c r="A11" t="s">
        <v>45</v>
      </c>
      <c r="B11">
        <v>67</v>
      </c>
      <c r="F11" t="s">
        <v>163</v>
      </c>
      <c r="H11" s="107" t="s">
        <v>184</v>
      </c>
      <c r="I11" s="35"/>
    </row>
    <row r="12" spans="1:10" ht="18" x14ac:dyDescent="0.2">
      <c r="A12" t="s">
        <v>170</v>
      </c>
      <c r="B12">
        <v>67</v>
      </c>
      <c r="F12" t="s">
        <v>166</v>
      </c>
      <c r="H12" s="17" t="s">
        <v>185</v>
      </c>
      <c r="I12" s="18" t="s">
        <v>186</v>
      </c>
      <c r="J12" s="101" t="s">
        <v>203</v>
      </c>
    </row>
    <row r="13" spans="1:10" ht="18" x14ac:dyDescent="0.2">
      <c r="F13" t="s">
        <v>167</v>
      </c>
      <c r="H13" s="23" t="s">
        <v>187</v>
      </c>
      <c r="I13" s="16" t="s">
        <v>188</v>
      </c>
      <c r="J13" t="s">
        <v>168</v>
      </c>
    </row>
    <row r="14" spans="1:10" ht="18" x14ac:dyDescent="0.2">
      <c r="F14" t="s">
        <v>168</v>
      </c>
      <c r="H14" s="23" t="s">
        <v>189</v>
      </c>
      <c r="I14" s="16" t="s">
        <v>190</v>
      </c>
      <c r="J14" t="s">
        <v>169</v>
      </c>
    </row>
    <row r="15" spans="1:10" ht="18" x14ac:dyDescent="0.2">
      <c r="F15" t="s">
        <v>169</v>
      </c>
      <c r="H15" s="23" t="s">
        <v>191</v>
      </c>
      <c r="I15" s="16" t="s">
        <v>192</v>
      </c>
      <c r="J15" t="s">
        <v>166</v>
      </c>
    </row>
    <row r="16" spans="1:10" ht="18" x14ac:dyDescent="0.2">
      <c r="F16" t="s">
        <v>45</v>
      </c>
      <c r="H16" s="23" t="s">
        <v>193</v>
      </c>
      <c r="I16" s="16" t="s">
        <v>194</v>
      </c>
      <c r="J16" t="s">
        <v>167</v>
      </c>
    </row>
    <row r="17" spans="6:10" ht="18" x14ac:dyDescent="0.2">
      <c r="F17" t="s">
        <v>170</v>
      </c>
      <c r="H17" s="23" t="s">
        <v>195</v>
      </c>
      <c r="I17" s="16" t="s">
        <v>196</v>
      </c>
      <c r="J17" t="s">
        <v>162</v>
      </c>
    </row>
    <row r="18" spans="6:10" ht="18" x14ac:dyDescent="0.2">
      <c r="F18" s="102" t="s">
        <v>162</v>
      </c>
      <c r="H18" s="23" t="s">
        <v>197</v>
      </c>
      <c r="I18" s="16" t="s">
        <v>198</v>
      </c>
      <c r="J18" t="s">
        <v>163</v>
      </c>
    </row>
    <row r="19" spans="6:10" ht="18" x14ac:dyDescent="0.2">
      <c r="F19" s="102" t="s">
        <v>165</v>
      </c>
      <c r="H19" s="23" t="s">
        <v>199</v>
      </c>
      <c r="I19" s="16" t="s">
        <v>200</v>
      </c>
      <c r="J19" t="s">
        <v>165</v>
      </c>
    </row>
    <row r="20" spans="6:10" ht="18" x14ac:dyDescent="0.2">
      <c r="F20" s="102" t="s">
        <v>164</v>
      </c>
      <c r="H20" s="25" t="s">
        <v>201</v>
      </c>
      <c r="I20" s="26" t="s">
        <v>202</v>
      </c>
      <c r="J20" t="s">
        <v>164</v>
      </c>
    </row>
    <row r="21" spans="6:10" ht="18" x14ac:dyDescent="0.2">
      <c r="H21" s="23"/>
      <c r="I21" s="16"/>
    </row>
    <row r="22" spans="6:10" ht="18" x14ac:dyDescent="0.2">
      <c r="H22" s="16"/>
      <c r="I22" s="1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D562-7BDF-8846-8AB6-3E89CEE08663}">
  <sheetPr>
    <pageSetUpPr fitToPage="1"/>
  </sheetPr>
  <dimension ref="A1:U91"/>
  <sheetViews>
    <sheetView topLeftCell="B10" zoomScale="94" zoomScaleNormal="94" workbookViewId="0">
      <selection activeCell="P49" sqref="P49"/>
    </sheetView>
  </sheetViews>
  <sheetFormatPr baseColWidth="10" defaultRowHeight="18" x14ac:dyDescent="0.2"/>
  <cols>
    <col min="1" max="1" width="23.5" style="16" customWidth="1"/>
    <col min="2" max="2" width="15.5" style="16" customWidth="1"/>
    <col min="3" max="3" width="19.83203125" style="16" customWidth="1"/>
    <col min="4" max="4" width="10.83203125" style="16"/>
    <col min="5" max="5" width="21.6640625" style="16" customWidth="1"/>
    <col min="6" max="6" width="10.83203125" style="16"/>
    <col min="7" max="7" width="13.33203125" style="16" customWidth="1"/>
    <col min="8" max="12" width="10.83203125" style="16"/>
    <col min="13" max="13" width="18.83203125" style="16" customWidth="1"/>
    <col min="14" max="14" width="14.5" style="16" customWidth="1"/>
    <col min="15" max="17" width="10.83203125" style="16"/>
    <col min="18" max="18" width="12.6640625" style="16" customWidth="1"/>
    <col min="19" max="19" width="20" style="16" customWidth="1"/>
    <col min="20" max="16384" width="10.83203125" style="16"/>
  </cols>
  <sheetData>
    <row r="1" spans="1:20" x14ac:dyDescent="0.2">
      <c r="A1" s="15" t="s">
        <v>0</v>
      </c>
    </row>
    <row r="2" spans="1:20" x14ac:dyDescent="0.2">
      <c r="A2" s="16" t="s">
        <v>153</v>
      </c>
      <c r="L2" s="17" t="s">
        <v>266</v>
      </c>
      <c r="M2" s="19"/>
      <c r="N2" s="19"/>
      <c r="O2" s="19"/>
      <c r="P2" s="20"/>
    </row>
    <row r="3" spans="1:20" ht="38" x14ac:dyDescent="0.2">
      <c r="A3" s="16" t="s">
        <v>267</v>
      </c>
      <c r="L3" s="30" t="s">
        <v>46</v>
      </c>
      <c r="M3" s="31" t="s">
        <v>42</v>
      </c>
      <c r="N3" s="31" t="s">
        <v>43</v>
      </c>
      <c r="O3" s="31" t="s">
        <v>44</v>
      </c>
      <c r="P3" s="32" t="s">
        <v>47</v>
      </c>
    </row>
    <row r="4" spans="1:20" x14ac:dyDescent="0.2">
      <c r="A4" s="16" t="s">
        <v>157</v>
      </c>
      <c r="L4" s="51">
        <v>1</v>
      </c>
      <c r="M4" s="19">
        <v>1</v>
      </c>
      <c r="N4" s="105" t="s">
        <v>246</v>
      </c>
      <c r="O4" s="108" t="s">
        <v>163</v>
      </c>
      <c r="P4" s="104"/>
      <c r="Q4" s="2"/>
    </row>
    <row r="5" spans="1:20" x14ac:dyDescent="0.2">
      <c r="A5" s="16" t="s">
        <v>159</v>
      </c>
      <c r="L5" s="48">
        <v>2</v>
      </c>
      <c r="M5" s="16">
        <v>1</v>
      </c>
      <c r="N5" s="2" t="s">
        <v>246</v>
      </c>
      <c r="O5" t="s">
        <v>166</v>
      </c>
      <c r="P5" s="104"/>
      <c r="Q5" s="2"/>
    </row>
    <row r="6" spans="1:20" x14ac:dyDescent="0.2">
      <c r="A6" s="16" t="s">
        <v>158</v>
      </c>
      <c r="L6" s="48">
        <v>3</v>
      </c>
      <c r="M6" s="16">
        <v>1</v>
      </c>
      <c r="N6" s="2" t="s">
        <v>246</v>
      </c>
      <c r="O6" t="s">
        <v>167</v>
      </c>
      <c r="P6" s="104"/>
      <c r="Q6" s="2"/>
    </row>
    <row r="7" spans="1:20" x14ac:dyDescent="0.2">
      <c r="A7" s="16" t="s">
        <v>160</v>
      </c>
      <c r="L7" s="48">
        <v>4</v>
      </c>
      <c r="M7" s="16">
        <v>1</v>
      </c>
      <c r="N7" s="2" t="s">
        <v>246</v>
      </c>
      <c r="O7" t="s">
        <v>168</v>
      </c>
      <c r="P7" s="104"/>
      <c r="Q7" s="2"/>
    </row>
    <row r="8" spans="1:20" x14ac:dyDescent="0.2">
      <c r="A8" s="16" t="s">
        <v>238</v>
      </c>
      <c r="L8" s="48">
        <v>5</v>
      </c>
      <c r="M8" s="16">
        <v>1</v>
      </c>
      <c r="N8" s="2" t="s">
        <v>246</v>
      </c>
      <c r="O8" t="s">
        <v>169</v>
      </c>
      <c r="P8" s="104"/>
    </row>
    <row r="9" spans="1:20" x14ac:dyDescent="0.2">
      <c r="A9" s="16" t="s">
        <v>239</v>
      </c>
      <c r="L9" s="48">
        <v>6</v>
      </c>
      <c r="M9" s="16">
        <v>1</v>
      </c>
      <c r="N9" s="2" t="s">
        <v>246</v>
      </c>
      <c r="O9" t="s">
        <v>45</v>
      </c>
      <c r="P9" s="104"/>
    </row>
    <row r="10" spans="1:20" x14ac:dyDescent="0.2">
      <c r="A10" s="16" t="s">
        <v>182</v>
      </c>
      <c r="L10" s="48">
        <v>7</v>
      </c>
      <c r="M10" s="16">
        <v>1</v>
      </c>
      <c r="N10" s="2" t="s">
        <v>246</v>
      </c>
      <c r="O10" t="s">
        <v>170</v>
      </c>
      <c r="P10" s="104"/>
    </row>
    <row r="11" spans="1:20" x14ac:dyDescent="0.2">
      <c r="L11" s="48">
        <v>8</v>
      </c>
      <c r="M11" s="16">
        <v>1</v>
      </c>
      <c r="N11" s="2" t="s">
        <v>246</v>
      </c>
      <c r="O11" s="102" t="s">
        <v>162</v>
      </c>
      <c r="P11" s="104"/>
    </row>
    <row r="12" spans="1:20" x14ac:dyDescent="0.2">
      <c r="A12" s="17" t="s">
        <v>32</v>
      </c>
      <c r="B12" s="18"/>
      <c r="C12" s="29"/>
      <c r="E12" s="15" t="s">
        <v>183</v>
      </c>
      <c r="L12" s="48">
        <v>9</v>
      </c>
      <c r="M12" s="16">
        <v>1</v>
      </c>
      <c r="N12" s="2" t="s">
        <v>246</v>
      </c>
      <c r="O12" s="102" t="s">
        <v>165</v>
      </c>
      <c r="P12" s="104"/>
    </row>
    <row r="13" spans="1:20" x14ac:dyDescent="0.2">
      <c r="A13" s="21" t="s">
        <v>5</v>
      </c>
      <c r="B13" s="34" t="s">
        <v>24</v>
      </c>
      <c r="C13" s="32" t="s">
        <v>282</v>
      </c>
      <c r="E13" s="16" t="s">
        <v>175</v>
      </c>
      <c r="L13" s="49">
        <v>10</v>
      </c>
      <c r="M13" s="26">
        <v>1</v>
      </c>
      <c r="N13" s="80" t="s">
        <v>246</v>
      </c>
      <c r="O13" s="109" t="s">
        <v>164</v>
      </c>
      <c r="P13" s="104"/>
      <c r="Q13" s="27"/>
      <c r="R13" s="27"/>
      <c r="S13" s="27"/>
      <c r="T13" s="27"/>
    </row>
    <row r="14" spans="1:20" x14ac:dyDescent="0.2">
      <c r="A14" s="23" t="s">
        <v>25</v>
      </c>
      <c r="B14" s="51">
        <v>14.75</v>
      </c>
      <c r="C14" s="20">
        <f>B14*54</f>
        <v>796.5</v>
      </c>
      <c r="E14" s="16" t="s">
        <v>176</v>
      </c>
      <c r="L14" s="48">
        <v>11</v>
      </c>
      <c r="M14" s="16">
        <v>2</v>
      </c>
      <c r="N14" s="2" t="s">
        <v>247</v>
      </c>
      <c r="O14" t="s">
        <v>163</v>
      </c>
      <c r="P14" s="104"/>
      <c r="Q14" s="24"/>
      <c r="R14" s="24"/>
      <c r="S14" s="24"/>
      <c r="T14" s="24"/>
    </row>
    <row r="15" spans="1:20" x14ac:dyDescent="0.2">
      <c r="A15" s="23" t="s">
        <v>28</v>
      </c>
      <c r="B15" s="48">
        <v>5</v>
      </c>
      <c r="C15" s="20">
        <f t="shared" ref="C15:C18" si="0">B15*54</f>
        <v>270</v>
      </c>
      <c r="E15" s="16" t="s">
        <v>240</v>
      </c>
      <c r="L15" s="48">
        <v>12</v>
      </c>
      <c r="M15" s="16">
        <v>2</v>
      </c>
      <c r="N15" s="2" t="s">
        <v>247</v>
      </c>
      <c r="O15" t="s">
        <v>166</v>
      </c>
      <c r="P15" s="104"/>
      <c r="Q15" s="24"/>
      <c r="R15" s="24"/>
      <c r="S15" s="24"/>
      <c r="T15" s="24"/>
    </row>
    <row r="16" spans="1:20" x14ac:dyDescent="0.2">
      <c r="A16" s="23" t="s">
        <v>26</v>
      </c>
      <c r="B16" s="48">
        <v>0.5</v>
      </c>
      <c r="C16" s="20">
        <f t="shared" si="0"/>
        <v>27</v>
      </c>
      <c r="E16" s="16" t="s">
        <v>177</v>
      </c>
      <c r="L16" s="48">
        <v>13</v>
      </c>
      <c r="M16" s="16">
        <v>2</v>
      </c>
      <c r="N16" s="2" t="s">
        <v>247</v>
      </c>
      <c r="O16" t="s">
        <v>167</v>
      </c>
      <c r="P16" s="104"/>
      <c r="Q16" s="24"/>
      <c r="R16" s="24"/>
      <c r="S16" s="24"/>
      <c r="T16" s="24"/>
    </row>
    <row r="17" spans="1:21" x14ac:dyDescent="0.2">
      <c r="A17" s="23" t="s">
        <v>27</v>
      </c>
      <c r="B17" s="48">
        <v>0.25</v>
      </c>
      <c r="C17" s="20">
        <f t="shared" si="0"/>
        <v>13.5</v>
      </c>
      <c r="E17" s="16" t="s">
        <v>281</v>
      </c>
      <c r="L17" s="48">
        <v>14</v>
      </c>
      <c r="M17" s="16">
        <v>2</v>
      </c>
      <c r="N17" s="2" t="s">
        <v>247</v>
      </c>
      <c r="O17" t="s">
        <v>168</v>
      </c>
      <c r="P17" s="104"/>
    </row>
    <row r="18" spans="1:21" x14ac:dyDescent="0.2">
      <c r="A18" s="25" t="s">
        <v>29</v>
      </c>
      <c r="B18" s="49">
        <v>20.5</v>
      </c>
      <c r="C18" s="20">
        <f t="shared" si="0"/>
        <v>1107</v>
      </c>
      <c r="E18" s="16" t="s">
        <v>273</v>
      </c>
      <c r="L18" s="48">
        <v>15</v>
      </c>
      <c r="M18" s="16">
        <v>2</v>
      </c>
      <c r="N18" s="2" t="s">
        <v>247</v>
      </c>
      <c r="O18" t="s">
        <v>169</v>
      </c>
      <c r="P18" s="104"/>
      <c r="Q18" s="24"/>
      <c r="R18" s="24"/>
      <c r="S18" s="24"/>
      <c r="T18" s="24"/>
    </row>
    <row r="19" spans="1:21" x14ac:dyDescent="0.2">
      <c r="L19" s="48">
        <v>16</v>
      </c>
      <c r="M19" s="16">
        <v>2</v>
      </c>
      <c r="N19" s="2" t="s">
        <v>247</v>
      </c>
      <c r="O19" t="s">
        <v>45</v>
      </c>
      <c r="P19" s="104"/>
      <c r="Q19" s="24"/>
      <c r="R19" s="24"/>
      <c r="S19" s="24"/>
      <c r="T19" s="24"/>
    </row>
    <row r="20" spans="1:21" ht="22" customHeight="1" x14ac:dyDescent="0.2">
      <c r="A20" s="114" t="s">
        <v>265</v>
      </c>
      <c r="B20" s="50" t="s">
        <v>24</v>
      </c>
      <c r="C20" s="52" t="s">
        <v>95</v>
      </c>
      <c r="E20" s="113" t="s">
        <v>275</v>
      </c>
      <c r="F20" s="50" t="s">
        <v>24</v>
      </c>
      <c r="G20" s="104" t="s">
        <v>94</v>
      </c>
      <c r="L20" s="48">
        <v>17</v>
      </c>
      <c r="M20" s="16">
        <v>2</v>
      </c>
      <c r="N20" s="2" t="s">
        <v>247</v>
      </c>
      <c r="O20" t="s">
        <v>170</v>
      </c>
      <c r="P20" s="104"/>
      <c r="Q20" s="24"/>
      <c r="R20" s="24"/>
      <c r="S20" s="24"/>
      <c r="T20" s="24"/>
    </row>
    <row r="21" spans="1:21" ht="19" x14ac:dyDescent="0.2">
      <c r="A21" s="28" t="s">
        <v>33</v>
      </c>
      <c r="B21" s="51">
        <v>20.5</v>
      </c>
      <c r="C21" s="20">
        <f>B21*6</f>
        <v>123</v>
      </c>
      <c r="E21" s="23" t="s">
        <v>33</v>
      </c>
      <c r="F21" s="48">
        <v>20.5</v>
      </c>
      <c r="G21" s="22">
        <f>F21*5</f>
        <v>102.5</v>
      </c>
      <c r="L21" s="48">
        <v>18</v>
      </c>
      <c r="M21" s="16">
        <v>2</v>
      </c>
      <c r="N21" s="2" t="s">
        <v>247</v>
      </c>
      <c r="O21" s="102" t="s">
        <v>162</v>
      </c>
      <c r="P21" s="104"/>
      <c r="Q21" s="24"/>
      <c r="R21" s="24"/>
      <c r="S21" s="24"/>
      <c r="T21" s="24"/>
    </row>
    <row r="22" spans="1:21" ht="19" x14ac:dyDescent="0.2">
      <c r="A22" s="28" t="s">
        <v>178</v>
      </c>
      <c r="B22" s="48">
        <v>2.5</v>
      </c>
      <c r="C22" s="20">
        <f t="shared" ref="C22:C23" si="1">B22*6</f>
        <v>15</v>
      </c>
      <c r="E22" s="23" t="s">
        <v>276</v>
      </c>
      <c r="F22" s="48">
        <v>1.25</v>
      </c>
      <c r="G22" s="22">
        <f>F22*5</f>
        <v>6.25</v>
      </c>
      <c r="J22" s="24"/>
      <c r="K22" s="24"/>
      <c r="L22" s="48">
        <v>19</v>
      </c>
      <c r="M22" s="16">
        <v>2</v>
      </c>
      <c r="N22" s="2" t="s">
        <v>247</v>
      </c>
      <c r="O22" s="102" t="s">
        <v>165</v>
      </c>
      <c r="P22" s="20"/>
    </row>
    <row r="23" spans="1:21" ht="19" x14ac:dyDescent="0.2">
      <c r="A23" s="28" t="s">
        <v>30</v>
      </c>
      <c r="B23" s="48">
        <f>SUM(B21:B22)</f>
        <v>23</v>
      </c>
      <c r="C23" s="20">
        <f t="shared" si="1"/>
        <v>138</v>
      </c>
      <c r="E23" s="23" t="s">
        <v>277</v>
      </c>
      <c r="F23" s="48">
        <v>1.25</v>
      </c>
      <c r="G23" s="22">
        <f>F23*5</f>
        <v>6.25</v>
      </c>
      <c r="J23" s="24"/>
      <c r="K23" s="24"/>
      <c r="L23" s="49">
        <v>20</v>
      </c>
      <c r="M23" s="26">
        <v>2</v>
      </c>
      <c r="N23" s="80" t="s">
        <v>247</v>
      </c>
      <c r="O23" s="109" t="s">
        <v>164</v>
      </c>
      <c r="P23" s="104"/>
      <c r="Q23" s="24"/>
      <c r="R23" s="24"/>
      <c r="S23" s="24"/>
      <c r="T23" s="24"/>
    </row>
    <row r="24" spans="1:21" ht="19" x14ac:dyDescent="0.2">
      <c r="A24" s="47" t="s">
        <v>31</v>
      </c>
      <c r="B24" s="49">
        <v>2</v>
      </c>
      <c r="C24" s="36">
        <v>2</v>
      </c>
      <c r="E24" s="23" t="s">
        <v>9</v>
      </c>
      <c r="F24" s="48">
        <f>SUM(F22:F23)</f>
        <v>2.5</v>
      </c>
      <c r="G24" s="22">
        <f>F24*5</f>
        <v>12.5</v>
      </c>
      <c r="J24" s="24"/>
      <c r="K24" s="24"/>
      <c r="L24" s="51">
        <v>21</v>
      </c>
      <c r="M24" s="19">
        <v>3</v>
      </c>
      <c r="N24" s="105" t="s">
        <v>248</v>
      </c>
      <c r="O24" s="108" t="s">
        <v>163</v>
      </c>
      <c r="P24" s="35"/>
      <c r="Q24" s="24"/>
      <c r="R24" s="24"/>
      <c r="S24" s="24"/>
      <c r="T24" s="24"/>
    </row>
    <row r="25" spans="1:21" x14ac:dyDescent="0.2">
      <c r="E25" s="117" t="s">
        <v>31</v>
      </c>
      <c r="F25" s="35">
        <v>2</v>
      </c>
      <c r="G25" s="104">
        <v>2</v>
      </c>
      <c r="L25" s="48">
        <v>22</v>
      </c>
      <c r="M25" s="16">
        <v>3</v>
      </c>
      <c r="N25" s="2" t="s">
        <v>248</v>
      </c>
      <c r="O25" t="s">
        <v>166</v>
      </c>
      <c r="P25" s="35"/>
      <c r="Q25" s="24"/>
      <c r="R25" s="24"/>
      <c r="S25" s="24"/>
      <c r="T25" s="24"/>
    </row>
    <row r="26" spans="1:21" x14ac:dyDescent="0.2">
      <c r="C26" s="53"/>
      <c r="L26" s="48">
        <v>23</v>
      </c>
      <c r="M26" s="16">
        <v>3</v>
      </c>
      <c r="N26" s="2" t="s">
        <v>248</v>
      </c>
      <c r="O26" t="s">
        <v>167</v>
      </c>
      <c r="P26" s="35"/>
      <c r="Q26" s="24"/>
      <c r="R26" s="24"/>
      <c r="S26" s="24"/>
      <c r="T26" s="24"/>
    </row>
    <row r="27" spans="1:21" x14ac:dyDescent="0.2">
      <c r="C27" s="15"/>
      <c r="L27" s="48">
        <v>24</v>
      </c>
      <c r="M27" s="16">
        <v>3</v>
      </c>
      <c r="N27" s="2" t="s">
        <v>248</v>
      </c>
      <c r="O27" t="s">
        <v>168</v>
      </c>
      <c r="P27" s="35"/>
    </row>
    <row r="28" spans="1:21" x14ac:dyDescent="0.2">
      <c r="A28" s="15"/>
      <c r="B28" s="15"/>
      <c r="C28" s="15"/>
      <c r="J28" s="15"/>
      <c r="K28" s="15"/>
      <c r="L28" s="48">
        <v>25</v>
      </c>
      <c r="M28" s="16">
        <v>3</v>
      </c>
      <c r="N28" s="2" t="s">
        <v>248</v>
      </c>
      <c r="O28" t="s">
        <v>169</v>
      </c>
      <c r="P28" s="35"/>
      <c r="Q28" s="15"/>
    </row>
    <row r="29" spans="1:21" x14ac:dyDescent="0.2">
      <c r="A29" s="15"/>
      <c r="B29" s="15"/>
      <c r="C29" s="53" t="s">
        <v>274</v>
      </c>
      <c r="J29" s="33"/>
      <c r="K29" s="33"/>
      <c r="L29" s="48">
        <v>26</v>
      </c>
      <c r="M29" s="16">
        <v>3</v>
      </c>
      <c r="N29" s="2" t="s">
        <v>248</v>
      </c>
      <c r="O29" t="s">
        <v>45</v>
      </c>
      <c r="P29" s="35"/>
      <c r="Q29" s="33"/>
      <c r="R29" s="33"/>
      <c r="S29" s="33"/>
      <c r="T29" s="33"/>
      <c r="U29" s="15"/>
    </row>
    <row r="30" spans="1:21" x14ac:dyDescent="0.2">
      <c r="A30" s="15"/>
      <c r="C30" s="15" t="s">
        <v>180</v>
      </c>
      <c r="L30" s="48">
        <v>27</v>
      </c>
      <c r="M30" s="16">
        <v>3</v>
      </c>
      <c r="N30" s="2" t="s">
        <v>248</v>
      </c>
      <c r="O30" t="s">
        <v>170</v>
      </c>
      <c r="P30" s="35"/>
      <c r="S30" s="2"/>
    </row>
    <row r="31" spans="1:21" x14ac:dyDescent="0.2">
      <c r="C31" s="15" t="s">
        <v>181</v>
      </c>
      <c r="L31" s="48">
        <v>28</v>
      </c>
      <c r="M31" s="16">
        <v>3</v>
      </c>
      <c r="N31" s="2" t="s">
        <v>248</v>
      </c>
      <c r="O31" s="102" t="s">
        <v>162</v>
      </c>
      <c r="P31" s="35"/>
      <c r="S31" s="2"/>
    </row>
    <row r="32" spans="1:21" x14ac:dyDescent="0.2">
      <c r="A32"/>
      <c r="B32"/>
      <c r="H32"/>
      <c r="I32"/>
      <c r="J32"/>
      <c r="K32"/>
      <c r="L32" s="23">
        <v>29</v>
      </c>
      <c r="M32" s="2">
        <v>3</v>
      </c>
      <c r="N32" s="2" t="s">
        <v>248</v>
      </c>
      <c r="O32" s="102" t="s">
        <v>165</v>
      </c>
      <c r="P32" s="35"/>
      <c r="S32" s="2"/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 s="49">
        <v>30</v>
      </c>
      <c r="M33" s="80">
        <v>3</v>
      </c>
      <c r="N33" s="80" t="s">
        <v>248</v>
      </c>
      <c r="O33" s="109" t="s">
        <v>164</v>
      </c>
      <c r="P33" s="35"/>
      <c r="S33" s="2"/>
    </row>
    <row r="34" spans="1:19" x14ac:dyDescent="0.2">
      <c r="A34"/>
      <c r="B34"/>
      <c r="C34"/>
      <c r="D34"/>
      <c r="E34"/>
      <c r="F34"/>
      <c r="G34"/>
      <c r="H34"/>
      <c r="I34"/>
      <c r="J34"/>
      <c r="K34"/>
      <c r="L34" s="48">
        <v>31</v>
      </c>
      <c r="M34" s="111">
        <v>4</v>
      </c>
      <c r="N34" s="2" t="s">
        <v>249</v>
      </c>
      <c r="O34" s="108" t="s">
        <v>163</v>
      </c>
      <c r="P34" s="35"/>
      <c r="S34" s="2"/>
    </row>
    <row r="35" spans="1:19" x14ac:dyDescent="0.2">
      <c r="A35"/>
      <c r="B35"/>
      <c r="C35"/>
      <c r="D35"/>
      <c r="E35"/>
      <c r="F35"/>
      <c r="G35"/>
      <c r="H35"/>
      <c r="I35"/>
      <c r="J35"/>
      <c r="K35"/>
      <c r="L35" s="48">
        <v>32</v>
      </c>
      <c r="M35" s="112">
        <v>4</v>
      </c>
      <c r="N35" s="2" t="s">
        <v>249</v>
      </c>
      <c r="O35" t="s">
        <v>166</v>
      </c>
      <c r="P35" s="35"/>
      <c r="S35" s="2"/>
    </row>
    <row r="36" spans="1:19" x14ac:dyDescent="0.2">
      <c r="G36" s="2"/>
      <c r="H36" s="2"/>
      <c r="L36" s="48">
        <v>33</v>
      </c>
      <c r="M36" s="112">
        <v>4</v>
      </c>
      <c r="N36" s="2" t="s">
        <v>249</v>
      </c>
      <c r="O36" t="s">
        <v>167</v>
      </c>
      <c r="P36" s="35"/>
      <c r="S36" s="2"/>
    </row>
    <row r="37" spans="1:19" x14ac:dyDescent="0.2">
      <c r="C37" s="53"/>
      <c r="G37" s="2"/>
      <c r="H37" s="2"/>
      <c r="L37" s="48">
        <v>34</v>
      </c>
      <c r="M37" s="112">
        <v>4</v>
      </c>
      <c r="N37" s="2" t="s">
        <v>249</v>
      </c>
      <c r="O37" t="s">
        <v>168</v>
      </c>
      <c r="P37" s="35"/>
      <c r="S37" s="2"/>
    </row>
    <row r="38" spans="1:19" x14ac:dyDescent="0.2">
      <c r="A38"/>
      <c r="B38"/>
      <c r="C38"/>
      <c r="D38"/>
      <c r="E38"/>
      <c r="F38"/>
      <c r="G38"/>
      <c r="H38"/>
      <c r="I38"/>
      <c r="J38"/>
      <c r="K38"/>
      <c r="L38" s="48">
        <v>35</v>
      </c>
      <c r="M38" s="112">
        <v>4</v>
      </c>
      <c r="N38" s="2" t="s">
        <v>249</v>
      </c>
      <c r="O38" t="s">
        <v>169</v>
      </c>
      <c r="P38" s="35"/>
      <c r="S38" s="2"/>
    </row>
    <row r="39" spans="1:19" x14ac:dyDescent="0.2">
      <c r="A39"/>
      <c r="B39"/>
      <c r="C39"/>
      <c r="D39"/>
      <c r="E39"/>
      <c r="F39"/>
      <c r="G39"/>
      <c r="H39"/>
      <c r="I39"/>
      <c r="J39"/>
      <c r="K39"/>
      <c r="L39" s="48">
        <v>36</v>
      </c>
      <c r="M39" s="112">
        <v>4</v>
      </c>
      <c r="N39" s="2" t="s">
        <v>249</v>
      </c>
      <c r="O39" t="s">
        <v>45</v>
      </c>
      <c r="P39" s="35"/>
      <c r="S39" s="2"/>
    </row>
    <row r="40" spans="1:19" x14ac:dyDescent="0.2">
      <c r="A40"/>
      <c r="B40"/>
      <c r="C40"/>
      <c r="D40"/>
      <c r="E40"/>
      <c r="F40"/>
      <c r="G40"/>
      <c r="H40"/>
      <c r="I40"/>
      <c r="J40"/>
      <c r="K40"/>
      <c r="L40" s="48">
        <v>37</v>
      </c>
      <c r="M40" s="112">
        <v>4</v>
      </c>
      <c r="N40" s="2" t="s">
        <v>249</v>
      </c>
      <c r="O40" t="s">
        <v>170</v>
      </c>
      <c r="P40" s="35"/>
      <c r="S40" s="2"/>
    </row>
    <row r="41" spans="1:19" x14ac:dyDescent="0.2">
      <c r="A41" s="15" t="s">
        <v>272</v>
      </c>
      <c r="L41" s="48">
        <v>38</v>
      </c>
      <c r="M41" s="112">
        <v>4</v>
      </c>
      <c r="N41" s="2" t="s">
        <v>249</v>
      </c>
      <c r="O41" s="102" t="s">
        <v>162</v>
      </c>
      <c r="P41" s="35"/>
      <c r="S41" s="2"/>
    </row>
    <row r="42" spans="1:19" x14ac:dyDescent="0.2">
      <c r="L42" s="48">
        <v>39</v>
      </c>
      <c r="M42" s="23">
        <v>4</v>
      </c>
      <c r="N42" s="2" t="s">
        <v>249</v>
      </c>
      <c r="O42" s="102" t="s">
        <v>165</v>
      </c>
      <c r="P42" s="35"/>
    </row>
    <row r="43" spans="1:19" x14ac:dyDescent="0.2">
      <c r="A43" t="s">
        <v>204</v>
      </c>
      <c r="B43" t="s">
        <v>205</v>
      </c>
      <c r="C43" t="s">
        <v>206</v>
      </c>
      <c r="D43" t="s">
        <v>207</v>
      </c>
      <c r="E43" t="s">
        <v>208</v>
      </c>
      <c r="F43" t="s">
        <v>34</v>
      </c>
      <c r="G43" t="s">
        <v>209</v>
      </c>
      <c r="H43" s="102" t="s">
        <v>210</v>
      </c>
      <c r="I43" s="102" t="s">
        <v>211</v>
      </c>
      <c r="J43" s="102" t="s">
        <v>212</v>
      </c>
      <c r="L43" s="48">
        <v>40</v>
      </c>
      <c r="M43" s="25">
        <v>4</v>
      </c>
      <c r="N43" s="2" t="s">
        <v>249</v>
      </c>
      <c r="O43" s="109" t="s">
        <v>164</v>
      </c>
      <c r="P43" s="35"/>
    </row>
    <row r="44" spans="1:19" x14ac:dyDescent="0.2">
      <c r="A44" t="s">
        <v>213</v>
      </c>
      <c r="B44" t="s">
        <v>214</v>
      </c>
      <c r="C44" t="s">
        <v>215</v>
      </c>
      <c r="D44" t="s">
        <v>216</v>
      </c>
      <c r="E44" t="s">
        <v>217</v>
      </c>
      <c r="F44" t="s">
        <v>35</v>
      </c>
      <c r="G44" t="s">
        <v>218</v>
      </c>
      <c r="H44" s="102" t="s">
        <v>219</v>
      </c>
      <c r="I44" s="102" t="s">
        <v>220</v>
      </c>
      <c r="J44" s="102" t="s">
        <v>221</v>
      </c>
      <c r="L44" s="48">
        <v>41</v>
      </c>
      <c r="M44" s="106">
        <v>12</v>
      </c>
      <c r="N44" s="19" t="s">
        <v>123</v>
      </c>
      <c r="O44" s="108" t="s">
        <v>45</v>
      </c>
      <c r="P44" s="35"/>
    </row>
    <row r="45" spans="1:19" x14ac:dyDescent="0.2">
      <c r="A45" t="s">
        <v>321</v>
      </c>
      <c r="B45" t="s">
        <v>223</v>
      </c>
      <c r="C45" t="s">
        <v>224</v>
      </c>
      <c r="D45" t="s">
        <v>225</v>
      </c>
      <c r="E45" t="s">
        <v>226</v>
      </c>
      <c r="F45" t="s">
        <v>36</v>
      </c>
      <c r="G45" t="s">
        <v>227</v>
      </c>
      <c r="H45" s="102" t="s">
        <v>241</v>
      </c>
      <c r="I45" s="102" t="s">
        <v>228</v>
      </c>
      <c r="J45" s="102" t="s">
        <v>229</v>
      </c>
      <c r="L45" s="48">
        <v>42</v>
      </c>
      <c r="M45" s="25" t="s">
        <v>93</v>
      </c>
      <c r="N45" s="26" t="s">
        <v>268</v>
      </c>
      <c r="O45" s="54" t="s">
        <v>170</v>
      </c>
      <c r="P45" s="35"/>
    </row>
    <row r="46" spans="1:19" x14ac:dyDescent="0.2">
      <c r="A46" t="s">
        <v>322</v>
      </c>
      <c r="B46" t="s">
        <v>230</v>
      </c>
      <c r="C46" t="s">
        <v>231</v>
      </c>
      <c r="D46" t="s">
        <v>232</v>
      </c>
      <c r="E46" t="s">
        <v>233</v>
      </c>
      <c r="F46" t="s">
        <v>234</v>
      </c>
      <c r="G46" t="s">
        <v>235</v>
      </c>
      <c r="H46" s="102" t="s">
        <v>242</v>
      </c>
      <c r="I46" s="102" t="s">
        <v>236</v>
      </c>
      <c r="J46" s="102" t="s">
        <v>237</v>
      </c>
      <c r="L46" s="48">
        <v>43</v>
      </c>
      <c r="M46" s="106">
        <v>12</v>
      </c>
      <c r="N46" s="26" t="s">
        <v>123</v>
      </c>
      <c r="O46" s="110" t="s">
        <v>162</v>
      </c>
      <c r="P46" s="35"/>
    </row>
    <row r="47" spans="1:19" x14ac:dyDescent="0.2">
      <c r="F47" t="s">
        <v>278</v>
      </c>
      <c r="G47" t="s">
        <v>279</v>
      </c>
      <c r="H47" s="102" t="s">
        <v>243</v>
      </c>
      <c r="I47" s="102" t="s">
        <v>280</v>
      </c>
      <c r="L47" s="49">
        <v>44</v>
      </c>
      <c r="M47" s="25" t="s">
        <v>93</v>
      </c>
      <c r="N47" s="26" t="s">
        <v>268</v>
      </c>
      <c r="O47" s="109" t="s">
        <v>165</v>
      </c>
      <c r="P47" s="35"/>
    </row>
    <row r="48" spans="1:19" x14ac:dyDescent="0.2">
      <c r="C48" s="53"/>
      <c r="G48" s="2"/>
      <c r="H48" s="2"/>
    </row>
    <row r="49" spans="1:15" x14ac:dyDescent="0.2">
      <c r="A49"/>
      <c r="B49"/>
      <c r="C49"/>
      <c r="D49"/>
      <c r="E49"/>
      <c r="F49"/>
      <c r="G49"/>
      <c r="H49"/>
      <c r="I49"/>
      <c r="J49"/>
    </row>
    <row r="50" spans="1:15" x14ac:dyDescent="0.2">
      <c r="A50"/>
      <c r="B50"/>
      <c r="C50"/>
      <c r="D50"/>
      <c r="E50"/>
      <c r="F50"/>
      <c r="G50"/>
      <c r="H50"/>
      <c r="I50"/>
      <c r="J50"/>
    </row>
    <row r="51" spans="1:15" x14ac:dyDescent="0.2">
      <c r="A51"/>
      <c r="B51"/>
      <c r="C51"/>
      <c r="D51"/>
      <c r="E51"/>
      <c r="F51"/>
      <c r="G51"/>
      <c r="H51"/>
      <c r="I51"/>
      <c r="J51"/>
    </row>
    <row r="52" spans="1:15" x14ac:dyDescent="0.2">
      <c r="G52" s="2"/>
      <c r="H52" s="2"/>
      <c r="K52" s="15"/>
    </row>
    <row r="53" spans="1:15" x14ac:dyDescent="0.2">
      <c r="C53" s="53"/>
      <c r="G53" s="2"/>
      <c r="H53" s="2"/>
      <c r="K53" s="33"/>
      <c r="L53" s="33"/>
      <c r="M53" s="33"/>
      <c r="N53" s="33"/>
      <c r="O53" s="15"/>
    </row>
    <row r="54" spans="1:15" x14ac:dyDescent="0.2">
      <c r="A54" s="16" t="s">
        <v>270</v>
      </c>
      <c r="E54" s="16" t="s">
        <v>271</v>
      </c>
      <c r="M54" s="2"/>
    </row>
    <row r="55" spans="1:15" x14ac:dyDescent="0.2">
      <c r="M55" s="2"/>
    </row>
    <row r="56" spans="1:15" x14ac:dyDescent="0.2">
      <c r="A56" s="17" t="s">
        <v>50</v>
      </c>
      <c r="B56" s="19"/>
      <c r="C56" s="39"/>
      <c r="E56" s="17" t="s">
        <v>50</v>
      </c>
      <c r="F56" s="19"/>
      <c r="G56" s="39"/>
      <c r="M56" s="2"/>
    </row>
    <row r="57" spans="1:15" x14ac:dyDescent="0.2">
      <c r="A57" s="37" t="s">
        <v>54</v>
      </c>
      <c r="B57" s="38" t="s">
        <v>48</v>
      </c>
      <c r="C57" s="40"/>
      <c r="E57" s="37" t="s">
        <v>54</v>
      </c>
      <c r="F57" s="38" t="s">
        <v>48</v>
      </c>
      <c r="G57" s="40"/>
      <c r="M57" s="2"/>
    </row>
    <row r="58" spans="1:15" x14ac:dyDescent="0.2">
      <c r="A58" s="37" t="s">
        <v>54</v>
      </c>
      <c r="B58" s="38" t="s">
        <v>55</v>
      </c>
      <c r="C58" s="43" t="s">
        <v>51</v>
      </c>
      <c r="E58" s="37" t="s">
        <v>54</v>
      </c>
      <c r="F58" s="38" t="s">
        <v>55</v>
      </c>
      <c r="G58" s="43" t="s">
        <v>51</v>
      </c>
      <c r="M58" s="2"/>
    </row>
    <row r="59" spans="1:15" x14ac:dyDescent="0.2">
      <c r="A59" s="41" t="s">
        <v>56</v>
      </c>
      <c r="B59" s="42" t="s">
        <v>48</v>
      </c>
      <c r="C59" s="46"/>
      <c r="E59" s="116" t="s">
        <v>269</v>
      </c>
      <c r="F59" s="42" t="s">
        <v>48</v>
      </c>
      <c r="G59" s="46"/>
      <c r="M59" s="2"/>
    </row>
    <row r="60" spans="1:15" x14ac:dyDescent="0.2">
      <c r="A60" s="44" t="s">
        <v>53</v>
      </c>
      <c r="B60" s="45" t="s">
        <v>57</v>
      </c>
      <c r="C60" s="22"/>
      <c r="E60" s="44" t="s">
        <v>53</v>
      </c>
      <c r="F60" s="45" t="s">
        <v>57</v>
      </c>
      <c r="G60" s="22"/>
      <c r="M60" s="2"/>
    </row>
    <row r="61" spans="1:15" x14ac:dyDescent="0.2">
      <c r="A61" s="23" t="s">
        <v>53</v>
      </c>
      <c r="B61" s="16" t="s">
        <v>58</v>
      </c>
      <c r="C61" s="36"/>
      <c r="E61" s="23" t="s">
        <v>53</v>
      </c>
      <c r="F61" s="16" t="s">
        <v>58</v>
      </c>
      <c r="G61" s="36"/>
      <c r="M61" s="2"/>
    </row>
    <row r="62" spans="1:15" x14ac:dyDescent="0.2">
      <c r="A62" s="25" t="s">
        <v>59</v>
      </c>
      <c r="B62" s="26" t="s">
        <v>49</v>
      </c>
      <c r="C62" s="22"/>
      <c r="E62" s="25" t="s">
        <v>59</v>
      </c>
      <c r="F62" s="26" t="s">
        <v>49</v>
      </c>
      <c r="G62" s="22"/>
      <c r="M62" s="2"/>
    </row>
    <row r="63" spans="1:15" x14ac:dyDescent="0.2">
      <c r="A63" s="25" t="s">
        <v>52</v>
      </c>
      <c r="B63" s="26"/>
      <c r="C63" s="104"/>
      <c r="E63" s="25" t="s">
        <v>52</v>
      </c>
      <c r="F63" s="26"/>
      <c r="G63" s="104"/>
      <c r="J63" s="15"/>
      <c r="M63" s="2"/>
    </row>
    <row r="64" spans="1:15" x14ac:dyDescent="0.2">
      <c r="A64" s="27"/>
      <c r="C64" s="27"/>
      <c r="M64" s="2"/>
    </row>
    <row r="65" spans="1:13" x14ac:dyDescent="0.2">
      <c r="A65" s="27"/>
      <c r="C65" s="27"/>
      <c r="M65" s="2"/>
    </row>
    <row r="66" spans="1:13" x14ac:dyDescent="0.2">
      <c r="M66" s="2"/>
    </row>
    <row r="67" spans="1:13" x14ac:dyDescent="0.2">
      <c r="C67" s="53"/>
      <c r="M67" s="2"/>
    </row>
    <row r="68" spans="1:13" x14ac:dyDescent="0.2">
      <c r="M68" s="2"/>
    </row>
    <row r="69" spans="1:13" x14ac:dyDescent="0.2">
      <c r="C69" s="15"/>
      <c r="M69" s="2"/>
    </row>
    <row r="70" spans="1:13" x14ac:dyDescent="0.2">
      <c r="A70" s="15"/>
      <c r="B70" s="15"/>
      <c r="C70" s="15"/>
    </row>
    <row r="71" spans="1:13" x14ac:dyDescent="0.2">
      <c r="A71" s="15"/>
      <c r="B71" s="15"/>
    </row>
    <row r="77" spans="1:13" x14ac:dyDescent="0.2">
      <c r="C77" s="66"/>
      <c r="D77" s="15"/>
      <c r="E77" s="15"/>
    </row>
    <row r="78" spans="1:13" x14ac:dyDescent="0.2">
      <c r="C78" s="27"/>
    </row>
    <row r="79" spans="1:13" x14ac:dyDescent="0.2">
      <c r="C79" s="27"/>
    </row>
    <row r="80" spans="1:13" x14ac:dyDescent="0.2">
      <c r="C80" s="27"/>
    </row>
    <row r="81" spans="1:3" x14ac:dyDescent="0.2">
      <c r="C81" s="27"/>
    </row>
    <row r="82" spans="1:3" x14ac:dyDescent="0.2">
      <c r="C82" s="27"/>
    </row>
    <row r="84" spans="1:3" x14ac:dyDescent="0.2">
      <c r="C84" s="53"/>
    </row>
    <row r="87" spans="1:3" x14ac:dyDescent="0.2">
      <c r="A87" s="15"/>
      <c r="C87" s="42"/>
    </row>
    <row r="88" spans="1:3" x14ac:dyDescent="0.2">
      <c r="A88" s="42"/>
      <c r="B88" s="42"/>
      <c r="C88" s="42"/>
    </row>
    <row r="89" spans="1:3" x14ac:dyDescent="0.2">
      <c r="A89" s="42"/>
      <c r="B89" s="42"/>
      <c r="C89" s="103"/>
    </row>
    <row r="90" spans="1:3" x14ac:dyDescent="0.2">
      <c r="A90" s="42"/>
      <c r="B90" s="42"/>
      <c r="C90" s="42"/>
    </row>
    <row r="91" spans="1:3" x14ac:dyDescent="0.2">
      <c r="A91" s="42"/>
      <c r="B91" s="42"/>
    </row>
  </sheetData>
  <phoneticPr fontId="14" type="noConversion"/>
  <pageMargins left="0.7" right="0.7" top="0.75" bottom="0.75" header="0.3" footer="0.3"/>
  <pageSetup scale="46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032-C548-A54A-B63B-2B6714DE35AE}">
  <sheetPr>
    <pageSetUpPr fitToPage="1"/>
  </sheetPr>
  <dimension ref="A1:U91"/>
  <sheetViews>
    <sheetView zoomScale="94" zoomScaleNormal="94" workbookViewId="0">
      <selection activeCell="N24" sqref="M24:N63"/>
    </sheetView>
  </sheetViews>
  <sheetFormatPr baseColWidth="10" defaultRowHeight="18" x14ac:dyDescent="0.2"/>
  <cols>
    <col min="1" max="1" width="23.5" style="16" customWidth="1"/>
    <col min="2" max="2" width="15.5" style="16" customWidth="1"/>
    <col min="3" max="3" width="19.83203125" style="16" customWidth="1"/>
    <col min="4" max="4" width="10.83203125" style="16"/>
    <col min="5" max="5" width="21.6640625" style="16" customWidth="1"/>
    <col min="6" max="6" width="10.83203125" style="16"/>
    <col min="7" max="7" width="13.33203125" style="16" customWidth="1"/>
    <col min="8" max="12" width="10.83203125" style="16"/>
    <col min="13" max="13" width="18.83203125" style="16" customWidth="1"/>
    <col min="14" max="14" width="14.5" style="16" customWidth="1"/>
    <col min="15" max="17" width="10.83203125" style="16"/>
    <col min="18" max="18" width="12.6640625" style="16" customWidth="1"/>
    <col min="19" max="19" width="20" style="16" customWidth="1"/>
    <col min="20" max="16384" width="10.83203125" style="16"/>
  </cols>
  <sheetData>
    <row r="1" spans="1:20" x14ac:dyDescent="0.2">
      <c r="A1" s="15" t="s">
        <v>0</v>
      </c>
    </row>
    <row r="2" spans="1:20" x14ac:dyDescent="0.2">
      <c r="A2" s="16" t="s">
        <v>285</v>
      </c>
      <c r="L2" s="17" t="s">
        <v>354</v>
      </c>
      <c r="M2" s="19"/>
      <c r="N2" s="19"/>
      <c r="O2" s="19"/>
      <c r="P2" s="20"/>
    </row>
    <row r="3" spans="1:20" ht="38" x14ac:dyDescent="0.2">
      <c r="A3" s="16" t="s">
        <v>284</v>
      </c>
      <c r="L3" s="30" t="s">
        <v>46</v>
      </c>
      <c r="M3" s="31" t="s">
        <v>42</v>
      </c>
      <c r="N3" s="31" t="s">
        <v>43</v>
      </c>
      <c r="O3" s="31" t="s">
        <v>44</v>
      </c>
      <c r="P3" s="32" t="s">
        <v>47</v>
      </c>
    </row>
    <row r="4" spans="1:20" x14ac:dyDescent="0.2">
      <c r="A4" s="16" t="s">
        <v>157</v>
      </c>
      <c r="L4" s="51">
        <v>1</v>
      </c>
      <c r="M4" s="19">
        <v>5</v>
      </c>
      <c r="N4" s="2" t="s">
        <v>245</v>
      </c>
      <c r="O4" s="108" t="s">
        <v>163</v>
      </c>
      <c r="P4" s="104"/>
      <c r="Q4" s="2"/>
    </row>
    <row r="5" spans="1:20" x14ac:dyDescent="0.2">
      <c r="A5" s="16" t="s">
        <v>159</v>
      </c>
      <c r="L5" s="48">
        <v>2</v>
      </c>
      <c r="M5" s="16">
        <v>5</v>
      </c>
      <c r="N5" s="2" t="s">
        <v>245</v>
      </c>
      <c r="O5" t="s">
        <v>166</v>
      </c>
      <c r="P5" s="104"/>
      <c r="Q5" s="2"/>
    </row>
    <row r="6" spans="1:20" x14ac:dyDescent="0.2">
      <c r="A6" s="16" t="s">
        <v>158</v>
      </c>
      <c r="L6" s="48">
        <v>3</v>
      </c>
      <c r="M6" s="16">
        <v>5</v>
      </c>
      <c r="N6" s="2" t="s">
        <v>245</v>
      </c>
      <c r="O6" t="s">
        <v>167</v>
      </c>
      <c r="P6" s="104"/>
      <c r="Q6" s="2"/>
    </row>
    <row r="7" spans="1:20" x14ac:dyDescent="0.2">
      <c r="A7" s="16" t="s">
        <v>160</v>
      </c>
      <c r="L7" s="48">
        <v>4</v>
      </c>
      <c r="M7" s="16">
        <v>5</v>
      </c>
      <c r="N7" s="2" t="s">
        <v>245</v>
      </c>
      <c r="O7" t="s">
        <v>168</v>
      </c>
      <c r="P7" s="104"/>
      <c r="Q7" s="2"/>
    </row>
    <row r="8" spans="1:20" x14ac:dyDescent="0.2">
      <c r="A8" s="16" t="s">
        <v>238</v>
      </c>
      <c r="L8" s="48">
        <v>5</v>
      </c>
      <c r="M8" s="16">
        <v>5</v>
      </c>
      <c r="N8" s="2" t="s">
        <v>245</v>
      </c>
      <c r="O8" t="s">
        <v>169</v>
      </c>
      <c r="P8" s="104"/>
    </row>
    <row r="9" spans="1:20" x14ac:dyDescent="0.2">
      <c r="A9" s="16" t="s">
        <v>239</v>
      </c>
      <c r="L9" s="48">
        <v>6</v>
      </c>
      <c r="M9" s="16">
        <v>5</v>
      </c>
      <c r="N9" s="2" t="s">
        <v>245</v>
      </c>
      <c r="O9" t="s">
        <v>45</v>
      </c>
      <c r="P9" s="104"/>
    </row>
    <row r="10" spans="1:20" x14ac:dyDescent="0.2">
      <c r="A10" s="16" t="s">
        <v>182</v>
      </c>
      <c r="L10" s="48">
        <v>7</v>
      </c>
      <c r="M10" s="16">
        <v>5</v>
      </c>
      <c r="N10" s="2" t="s">
        <v>245</v>
      </c>
      <c r="O10" t="s">
        <v>170</v>
      </c>
      <c r="P10" s="104"/>
    </row>
    <row r="11" spans="1:20" x14ac:dyDescent="0.2">
      <c r="L11" s="48">
        <v>8</v>
      </c>
      <c r="M11" s="16">
        <v>5</v>
      </c>
      <c r="N11" s="2" t="s">
        <v>245</v>
      </c>
      <c r="O11" s="102" t="s">
        <v>162</v>
      </c>
      <c r="P11" s="104"/>
    </row>
    <row r="12" spans="1:20" x14ac:dyDescent="0.2">
      <c r="A12" s="17" t="s">
        <v>32</v>
      </c>
      <c r="B12" s="18"/>
      <c r="C12" s="29"/>
      <c r="E12" s="15" t="s">
        <v>286</v>
      </c>
      <c r="L12" s="48">
        <v>9</v>
      </c>
      <c r="M12" s="16">
        <v>5</v>
      </c>
      <c r="N12" s="2" t="s">
        <v>245</v>
      </c>
      <c r="O12" s="102" t="s">
        <v>165</v>
      </c>
      <c r="P12" s="104"/>
    </row>
    <row r="13" spans="1:20" x14ac:dyDescent="0.2">
      <c r="A13" s="21" t="s">
        <v>5</v>
      </c>
      <c r="B13" s="34" t="s">
        <v>24</v>
      </c>
      <c r="C13" s="32" t="s">
        <v>352</v>
      </c>
      <c r="E13" s="16" t="s">
        <v>287</v>
      </c>
      <c r="L13" s="49">
        <v>10</v>
      </c>
      <c r="M13" s="26">
        <v>5</v>
      </c>
      <c r="N13" s="2" t="s">
        <v>245</v>
      </c>
      <c r="O13" s="109" t="s">
        <v>164</v>
      </c>
      <c r="P13" s="104"/>
      <c r="Q13" s="27"/>
      <c r="R13" s="27"/>
      <c r="S13" s="27"/>
      <c r="T13" s="27"/>
    </row>
    <row r="14" spans="1:20" x14ac:dyDescent="0.2">
      <c r="A14" s="23" t="s">
        <v>25</v>
      </c>
      <c r="B14" s="51">
        <v>14.75</v>
      </c>
      <c r="C14" s="20">
        <f>B14*75</f>
        <v>1106.25</v>
      </c>
      <c r="E14" s="16" t="s">
        <v>288</v>
      </c>
      <c r="L14" s="48">
        <v>11</v>
      </c>
      <c r="M14" s="16">
        <v>6</v>
      </c>
      <c r="N14" s="2" t="s">
        <v>250</v>
      </c>
      <c r="O14" t="s">
        <v>163</v>
      </c>
      <c r="P14" s="104"/>
      <c r="Q14" s="24"/>
      <c r="R14" s="24"/>
      <c r="S14" s="24"/>
      <c r="T14" s="24"/>
    </row>
    <row r="15" spans="1:20" x14ac:dyDescent="0.2">
      <c r="A15" s="23" t="s">
        <v>28</v>
      </c>
      <c r="B15" s="48">
        <v>5</v>
      </c>
      <c r="C15" s="20">
        <f t="shared" ref="C15:C18" si="0">B15*75</f>
        <v>375</v>
      </c>
      <c r="E15" s="16" t="s">
        <v>289</v>
      </c>
      <c r="L15" s="48">
        <v>12</v>
      </c>
      <c r="M15" s="16">
        <v>6</v>
      </c>
      <c r="N15" s="2" t="s">
        <v>250</v>
      </c>
      <c r="O15" t="s">
        <v>166</v>
      </c>
      <c r="P15" s="104"/>
      <c r="Q15" s="24"/>
      <c r="R15" s="24"/>
      <c r="S15" s="24"/>
      <c r="T15" s="24"/>
    </row>
    <row r="16" spans="1:20" x14ac:dyDescent="0.2">
      <c r="A16" s="23" t="s">
        <v>26</v>
      </c>
      <c r="B16" s="48">
        <v>0.5</v>
      </c>
      <c r="C16" s="20">
        <f t="shared" si="0"/>
        <v>37.5</v>
      </c>
      <c r="E16" s="16" t="s">
        <v>290</v>
      </c>
      <c r="L16" s="48">
        <v>13</v>
      </c>
      <c r="M16" s="16">
        <v>6</v>
      </c>
      <c r="N16" s="2" t="s">
        <v>250</v>
      </c>
      <c r="O16" t="s">
        <v>167</v>
      </c>
      <c r="P16" s="104"/>
      <c r="Q16" s="24"/>
      <c r="R16" s="24"/>
      <c r="S16" s="24"/>
      <c r="T16" s="24"/>
    </row>
    <row r="17" spans="1:21" x14ac:dyDescent="0.2">
      <c r="A17" s="23" t="s">
        <v>27</v>
      </c>
      <c r="B17" s="48">
        <v>0.25</v>
      </c>
      <c r="C17" s="20">
        <f t="shared" si="0"/>
        <v>18.75</v>
      </c>
      <c r="E17" s="16" t="s">
        <v>281</v>
      </c>
      <c r="L17" s="48">
        <v>14</v>
      </c>
      <c r="M17" s="16">
        <v>6</v>
      </c>
      <c r="N17" s="2" t="s">
        <v>250</v>
      </c>
      <c r="O17" t="s">
        <v>168</v>
      </c>
      <c r="P17" s="104"/>
    </row>
    <row r="18" spans="1:21" x14ac:dyDescent="0.2">
      <c r="A18" s="25" t="s">
        <v>29</v>
      </c>
      <c r="B18" s="49">
        <v>20.5</v>
      </c>
      <c r="C18" s="20">
        <f t="shared" si="0"/>
        <v>1537.5</v>
      </c>
      <c r="E18" s="16" t="s">
        <v>273</v>
      </c>
      <c r="L18" s="48">
        <v>15</v>
      </c>
      <c r="M18" s="16">
        <v>6</v>
      </c>
      <c r="N18" s="2" t="s">
        <v>250</v>
      </c>
      <c r="O18" t="s">
        <v>169</v>
      </c>
      <c r="P18" s="104"/>
      <c r="Q18" s="24"/>
      <c r="R18" s="24"/>
      <c r="S18" s="24"/>
      <c r="T18" s="24"/>
    </row>
    <row r="19" spans="1:21" x14ac:dyDescent="0.2">
      <c r="L19" s="48">
        <v>16</v>
      </c>
      <c r="M19" s="16">
        <v>6</v>
      </c>
      <c r="N19" s="2" t="s">
        <v>250</v>
      </c>
      <c r="O19" t="s">
        <v>45</v>
      </c>
      <c r="P19" s="104"/>
      <c r="Q19" s="24"/>
      <c r="R19" s="24"/>
      <c r="S19" s="24"/>
      <c r="T19" s="24"/>
    </row>
    <row r="20" spans="1:21" ht="22" customHeight="1" x14ac:dyDescent="0.2">
      <c r="A20" s="114" t="s">
        <v>265</v>
      </c>
      <c r="B20" s="50" t="s">
        <v>24</v>
      </c>
      <c r="C20" s="52" t="s">
        <v>351</v>
      </c>
      <c r="E20" s="113" t="s">
        <v>275</v>
      </c>
      <c r="F20" s="50" t="s">
        <v>24</v>
      </c>
      <c r="G20" s="104" t="s">
        <v>179</v>
      </c>
      <c r="L20" s="48">
        <v>17</v>
      </c>
      <c r="M20" s="16">
        <v>6</v>
      </c>
      <c r="N20" s="2" t="s">
        <v>250</v>
      </c>
      <c r="O20" t="s">
        <v>170</v>
      </c>
      <c r="P20" s="104"/>
      <c r="Q20" s="24"/>
      <c r="R20" s="24"/>
      <c r="S20" s="24"/>
      <c r="T20" s="24"/>
    </row>
    <row r="21" spans="1:21" ht="19" x14ac:dyDescent="0.2">
      <c r="A21" s="28" t="s">
        <v>33</v>
      </c>
      <c r="B21" s="51">
        <v>20.5</v>
      </c>
      <c r="C21" s="20">
        <f>B21*8</f>
        <v>164</v>
      </c>
      <c r="E21" s="23" t="s">
        <v>33</v>
      </c>
      <c r="F21" s="48">
        <v>20.5</v>
      </c>
      <c r="G21" s="22">
        <f>F21*7</f>
        <v>143.5</v>
      </c>
      <c r="L21" s="48">
        <v>18</v>
      </c>
      <c r="M21" s="16">
        <v>6</v>
      </c>
      <c r="N21" s="2" t="s">
        <v>250</v>
      </c>
      <c r="O21" s="102" t="s">
        <v>162</v>
      </c>
      <c r="P21" s="104"/>
      <c r="Q21" s="24"/>
      <c r="R21" s="24"/>
      <c r="S21" s="24"/>
      <c r="T21" s="24"/>
    </row>
    <row r="22" spans="1:21" ht="19" x14ac:dyDescent="0.2">
      <c r="A22" s="28" t="s">
        <v>178</v>
      </c>
      <c r="B22" s="48">
        <v>2.5</v>
      </c>
      <c r="C22" s="20">
        <f t="shared" ref="C22:C23" si="1">B22*8</f>
        <v>20</v>
      </c>
      <c r="E22" s="23" t="s">
        <v>276</v>
      </c>
      <c r="F22" s="48">
        <v>1.25</v>
      </c>
      <c r="G22" s="22">
        <f t="shared" ref="G22:G24" si="2">F22*7</f>
        <v>8.75</v>
      </c>
      <c r="J22" s="24"/>
      <c r="K22" s="24"/>
      <c r="L22" s="48">
        <v>19</v>
      </c>
      <c r="M22" s="16">
        <v>6</v>
      </c>
      <c r="N22" s="2" t="s">
        <v>250</v>
      </c>
      <c r="O22" s="102" t="s">
        <v>165</v>
      </c>
      <c r="P22" s="20"/>
    </row>
    <row r="23" spans="1:21" ht="19" x14ac:dyDescent="0.2">
      <c r="A23" s="28" t="s">
        <v>30</v>
      </c>
      <c r="B23" s="48">
        <f>SUM(B21:B22)</f>
        <v>23</v>
      </c>
      <c r="C23" s="20">
        <f t="shared" si="1"/>
        <v>184</v>
      </c>
      <c r="E23" s="23" t="s">
        <v>277</v>
      </c>
      <c r="F23" s="48">
        <v>1.25</v>
      </c>
      <c r="G23" s="22">
        <f t="shared" si="2"/>
        <v>8.75</v>
      </c>
      <c r="J23" s="24"/>
      <c r="K23" s="24"/>
      <c r="L23" s="49">
        <v>20</v>
      </c>
      <c r="M23" s="16">
        <v>6</v>
      </c>
      <c r="N23" s="2" t="s">
        <v>250</v>
      </c>
      <c r="O23" s="109" t="s">
        <v>164</v>
      </c>
      <c r="P23" s="104"/>
      <c r="Q23" s="24"/>
      <c r="R23" s="24"/>
      <c r="S23" s="24"/>
      <c r="T23" s="24"/>
    </row>
    <row r="24" spans="1:21" ht="19" x14ac:dyDescent="0.2">
      <c r="A24" s="47" t="s">
        <v>31</v>
      </c>
      <c r="B24" s="49">
        <v>2</v>
      </c>
      <c r="C24" s="36">
        <v>2</v>
      </c>
      <c r="E24" s="23" t="s">
        <v>9</v>
      </c>
      <c r="F24" s="48">
        <f>SUM(F22:F23)</f>
        <v>2.5</v>
      </c>
      <c r="G24" s="22">
        <f t="shared" si="2"/>
        <v>17.5</v>
      </c>
      <c r="J24" s="24"/>
      <c r="K24" s="24"/>
      <c r="L24" s="106">
        <v>21</v>
      </c>
      <c r="M24" s="51">
        <v>7</v>
      </c>
      <c r="N24" s="2" t="s">
        <v>251</v>
      </c>
      <c r="O24" s="108" t="s">
        <v>163</v>
      </c>
      <c r="P24" s="35"/>
      <c r="Q24" s="24"/>
      <c r="R24" s="24"/>
      <c r="S24" s="24"/>
      <c r="T24" s="24"/>
    </row>
    <row r="25" spans="1:21" x14ac:dyDescent="0.2">
      <c r="E25" s="117" t="s">
        <v>31</v>
      </c>
      <c r="F25" s="35">
        <v>2</v>
      </c>
      <c r="G25" s="104">
        <v>2</v>
      </c>
      <c r="L25" s="23">
        <v>22</v>
      </c>
      <c r="M25" s="48">
        <v>7</v>
      </c>
      <c r="N25" s="2" t="s">
        <v>251</v>
      </c>
      <c r="O25" t="s">
        <v>166</v>
      </c>
      <c r="P25" s="35"/>
      <c r="Q25" s="24"/>
      <c r="R25" s="24"/>
      <c r="S25" s="24"/>
      <c r="T25" s="24"/>
    </row>
    <row r="26" spans="1:21" x14ac:dyDescent="0.2">
      <c r="C26" s="53"/>
      <c r="L26" s="23">
        <v>23</v>
      </c>
      <c r="M26" s="48">
        <v>7</v>
      </c>
      <c r="N26" s="2" t="s">
        <v>251</v>
      </c>
      <c r="O26" t="s">
        <v>167</v>
      </c>
      <c r="P26" s="35"/>
      <c r="Q26" s="24"/>
      <c r="R26" s="24"/>
      <c r="S26" s="24"/>
      <c r="T26" s="24"/>
    </row>
    <row r="27" spans="1:21" x14ac:dyDescent="0.2">
      <c r="C27" s="15"/>
      <c r="L27" s="23">
        <v>24</v>
      </c>
      <c r="M27" s="48">
        <v>7</v>
      </c>
      <c r="N27" s="2" t="s">
        <v>251</v>
      </c>
      <c r="O27" t="s">
        <v>168</v>
      </c>
      <c r="P27" s="35"/>
    </row>
    <row r="28" spans="1:21" x14ac:dyDescent="0.2">
      <c r="A28" s="15"/>
      <c r="B28" s="15"/>
      <c r="C28" s="15"/>
      <c r="J28" s="15"/>
      <c r="K28" s="15"/>
      <c r="L28" s="23">
        <v>25</v>
      </c>
      <c r="M28" s="48">
        <v>7</v>
      </c>
      <c r="N28" s="2" t="s">
        <v>251</v>
      </c>
      <c r="O28" t="s">
        <v>169</v>
      </c>
      <c r="P28" s="35"/>
      <c r="Q28" s="15"/>
    </row>
    <row r="29" spans="1:21" x14ac:dyDescent="0.2">
      <c r="A29" s="15"/>
      <c r="B29" s="15"/>
      <c r="C29" s="53" t="s">
        <v>274</v>
      </c>
      <c r="J29" s="33"/>
      <c r="K29" s="33"/>
      <c r="L29" s="23">
        <v>26</v>
      </c>
      <c r="M29" s="48">
        <v>7</v>
      </c>
      <c r="N29" s="2" t="s">
        <v>251</v>
      </c>
      <c r="O29" t="s">
        <v>45</v>
      </c>
      <c r="P29" s="35"/>
      <c r="Q29" s="33"/>
      <c r="R29" s="33"/>
      <c r="S29" s="33"/>
      <c r="T29" s="33"/>
      <c r="U29" s="15"/>
    </row>
    <row r="30" spans="1:21" x14ac:dyDescent="0.2">
      <c r="A30" s="15"/>
      <c r="C30" s="15" t="s">
        <v>180</v>
      </c>
      <c r="L30" s="23">
        <v>27</v>
      </c>
      <c r="M30" s="48">
        <v>7</v>
      </c>
      <c r="N30" s="2" t="s">
        <v>251</v>
      </c>
      <c r="O30" t="s">
        <v>170</v>
      </c>
      <c r="P30" s="35"/>
      <c r="S30" s="2"/>
    </row>
    <row r="31" spans="1:21" x14ac:dyDescent="0.2">
      <c r="C31" s="15" t="s">
        <v>181</v>
      </c>
      <c r="L31" s="23">
        <v>28</v>
      </c>
      <c r="M31" s="48">
        <v>7</v>
      </c>
      <c r="N31" s="2" t="s">
        <v>251</v>
      </c>
      <c r="O31" s="102" t="s">
        <v>162</v>
      </c>
      <c r="P31" s="35"/>
      <c r="S31" s="2"/>
    </row>
    <row r="32" spans="1:21" x14ac:dyDescent="0.2">
      <c r="A32"/>
      <c r="B32"/>
      <c r="H32"/>
      <c r="I32"/>
      <c r="J32"/>
      <c r="K32"/>
      <c r="L32" s="23">
        <v>29</v>
      </c>
      <c r="M32" s="48">
        <v>7</v>
      </c>
      <c r="N32" s="2" t="s">
        <v>251</v>
      </c>
      <c r="O32" s="102" t="s">
        <v>165</v>
      </c>
      <c r="P32" s="35"/>
      <c r="R32" s="2" t="s">
        <v>245</v>
      </c>
      <c r="S32" s="2"/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 s="25">
        <v>30</v>
      </c>
      <c r="M33" s="49">
        <v>7</v>
      </c>
      <c r="N33" s="2" t="s">
        <v>251</v>
      </c>
      <c r="O33" s="109" t="s">
        <v>164</v>
      </c>
      <c r="P33" s="35"/>
      <c r="R33" s="2" t="s">
        <v>250</v>
      </c>
      <c r="S33" s="2"/>
    </row>
    <row r="34" spans="1:19" x14ac:dyDescent="0.2">
      <c r="A34"/>
      <c r="B34"/>
      <c r="C34"/>
      <c r="D34"/>
      <c r="E34"/>
      <c r="F34"/>
      <c r="G34"/>
      <c r="H34"/>
      <c r="I34"/>
      <c r="J34"/>
      <c r="K34"/>
      <c r="L34" s="48">
        <v>31</v>
      </c>
      <c r="M34" s="112">
        <v>8</v>
      </c>
      <c r="N34" s="2" t="s">
        <v>252</v>
      </c>
      <c r="O34" s="108" t="s">
        <v>163</v>
      </c>
      <c r="P34" s="35"/>
      <c r="R34" s="2" t="s">
        <v>251</v>
      </c>
      <c r="S34" s="2"/>
    </row>
    <row r="35" spans="1:19" x14ac:dyDescent="0.2">
      <c r="A35"/>
      <c r="B35"/>
      <c r="C35"/>
      <c r="D35"/>
      <c r="E35"/>
      <c r="F35"/>
      <c r="G35"/>
      <c r="H35"/>
      <c r="I35"/>
      <c r="J35"/>
      <c r="K35"/>
      <c r="L35" s="48">
        <v>32</v>
      </c>
      <c r="M35" s="112">
        <v>8</v>
      </c>
      <c r="N35" s="2" t="s">
        <v>252</v>
      </c>
      <c r="O35" t="s">
        <v>166</v>
      </c>
      <c r="P35" s="35"/>
      <c r="R35" s="2" t="s">
        <v>252</v>
      </c>
      <c r="S35" s="2"/>
    </row>
    <row r="36" spans="1:19" x14ac:dyDescent="0.2">
      <c r="G36" s="2"/>
      <c r="H36" s="2"/>
      <c r="L36" s="48">
        <v>33</v>
      </c>
      <c r="M36" s="112">
        <v>8</v>
      </c>
      <c r="N36" s="2" t="s">
        <v>252</v>
      </c>
      <c r="O36" t="s">
        <v>167</v>
      </c>
      <c r="P36" s="35"/>
      <c r="R36" s="2"/>
      <c r="S36" s="2"/>
    </row>
    <row r="37" spans="1:19" x14ac:dyDescent="0.2">
      <c r="C37" s="53"/>
      <c r="G37" s="2"/>
      <c r="H37" s="2"/>
      <c r="L37" s="48">
        <v>34</v>
      </c>
      <c r="M37" s="112">
        <v>8</v>
      </c>
      <c r="N37" s="2" t="s">
        <v>252</v>
      </c>
      <c r="O37" t="s">
        <v>168</v>
      </c>
      <c r="P37" s="35"/>
      <c r="R37" s="2" t="s">
        <v>253</v>
      </c>
      <c r="S37" s="2"/>
    </row>
    <row r="38" spans="1:19" x14ac:dyDescent="0.2">
      <c r="A38"/>
      <c r="B38"/>
      <c r="C38"/>
      <c r="D38"/>
      <c r="E38"/>
      <c r="F38"/>
      <c r="G38"/>
      <c r="H38"/>
      <c r="I38"/>
      <c r="J38"/>
      <c r="K38"/>
      <c r="L38" s="48">
        <v>35</v>
      </c>
      <c r="M38" s="112">
        <v>8</v>
      </c>
      <c r="N38" s="2" t="s">
        <v>252</v>
      </c>
      <c r="O38" t="s">
        <v>169</v>
      </c>
      <c r="P38" s="35"/>
      <c r="R38" s="2" t="s">
        <v>254</v>
      </c>
      <c r="S38" s="2"/>
    </row>
    <row r="39" spans="1:19" x14ac:dyDescent="0.2">
      <c r="A39"/>
      <c r="B39"/>
      <c r="C39"/>
      <c r="D39"/>
      <c r="E39"/>
      <c r="F39"/>
      <c r="G39"/>
      <c r="H39"/>
      <c r="I39"/>
      <c r="J39"/>
      <c r="K39"/>
      <c r="L39" s="48">
        <v>36</v>
      </c>
      <c r="M39" s="112">
        <v>8</v>
      </c>
      <c r="N39" s="2" t="s">
        <v>252</v>
      </c>
      <c r="O39" t="s">
        <v>45</v>
      </c>
      <c r="P39" s="35"/>
      <c r="S39" s="2"/>
    </row>
    <row r="40" spans="1:19" x14ac:dyDescent="0.2">
      <c r="A40"/>
      <c r="B40"/>
      <c r="C40"/>
      <c r="D40"/>
      <c r="E40"/>
      <c r="F40"/>
      <c r="G40"/>
      <c r="H40"/>
      <c r="I40"/>
      <c r="J40"/>
      <c r="K40"/>
      <c r="L40" s="48">
        <v>37</v>
      </c>
      <c r="M40" s="112">
        <v>8</v>
      </c>
      <c r="N40" s="2" t="s">
        <v>252</v>
      </c>
      <c r="O40" t="s">
        <v>170</v>
      </c>
      <c r="P40" s="35"/>
      <c r="S40" s="2"/>
    </row>
    <row r="41" spans="1:19" x14ac:dyDescent="0.2">
      <c r="A41" s="15" t="s">
        <v>353</v>
      </c>
      <c r="L41" s="48">
        <v>38</v>
      </c>
      <c r="M41" s="112">
        <v>8</v>
      </c>
      <c r="N41" s="2" t="s">
        <v>252</v>
      </c>
      <c r="O41" s="102" t="s">
        <v>162</v>
      </c>
      <c r="P41" s="35"/>
      <c r="S41" s="2"/>
    </row>
    <row r="42" spans="1:19" x14ac:dyDescent="0.2">
      <c r="L42" s="48">
        <v>39</v>
      </c>
      <c r="M42" s="112">
        <v>8</v>
      </c>
      <c r="N42" s="2" t="s">
        <v>252</v>
      </c>
      <c r="O42" s="102" t="s">
        <v>165</v>
      </c>
      <c r="P42" s="35"/>
    </row>
    <row r="43" spans="1:19" x14ac:dyDescent="0.2">
      <c r="A43" t="s">
        <v>323</v>
      </c>
      <c r="B43" t="s">
        <v>292</v>
      </c>
      <c r="C43" t="s">
        <v>293</v>
      </c>
      <c r="D43" t="s">
        <v>294</v>
      </c>
      <c r="E43" t="s">
        <v>295</v>
      </c>
      <c r="F43" t="s">
        <v>296</v>
      </c>
      <c r="G43" t="s">
        <v>297</v>
      </c>
      <c r="H43" s="102" t="s">
        <v>327</v>
      </c>
      <c r="I43" s="102" t="s">
        <v>298</v>
      </c>
      <c r="J43" s="102" t="s">
        <v>299</v>
      </c>
      <c r="L43" s="49">
        <v>40</v>
      </c>
      <c r="M43" s="112">
        <v>8</v>
      </c>
      <c r="N43" s="2" t="s">
        <v>252</v>
      </c>
      <c r="O43" s="102" t="s">
        <v>164</v>
      </c>
      <c r="P43" s="35"/>
    </row>
    <row r="44" spans="1:19" x14ac:dyDescent="0.2">
      <c r="A44" t="s">
        <v>324</v>
      </c>
      <c r="B44" t="s">
        <v>300</v>
      </c>
      <c r="C44" t="s">
        <v>301</v>
      </c>
      <c r="D44" t="s">
        <v>302</v>
      </c>
      <c r="E44" t="s">
        <v>303</v>
      </c>
      <c r="F44" t="s">
        <v>37</v>
      </c>
      <c r="G44" t="s">
        <v>304</v>
      </c>
      <c r="H44" s="102" t="s">
        <v>328</v>
      </c>
      <c r="I44" s="102" t="s">
        <v>305</v>
      </c>
      <c r="J44" s="102" t="s">
        <v>306</v>
      </c>
      <c r="L44" s="23">
        <v>41</v>
      </c>
      <c r="M44" s="51">
        <v>10</v>
      </c>
      <c r="N44" s="2" t="s">
        <v>253</v>
      </c>
      <c r="O44" s="108" t="s">
        <v>163</v>
      </c>
      <c r="P44" s="104"/>
    </row>
    <row r="45" spans="1:19" x14ac:dyDescent="0.2">
      <c r="A45" t="s">
        <v>325</v>
      </c>
      <c r="B45" t="s">
        <v>307</v>
      </c>
      <c r="C45" t="s">
        <v>308</v>
      </c>
      <c r="D45" t="s">
        <v>309</v>
      </c>
      <c r="E45" t="s">
        <v>310</v>
      </c>
      <c r="F45" t="s">
        <v>38</v>
      </c>
      <c r="G45" t="s">
        <v>311</v>
      </c>
      <c r="H45" s="102" t="s">
        <v>329</v>
      </c>
      <c r="I45" s="102" t="s">
        <v>312</v>
      </c>
      <c r="J45" s="102" t="s">
        <v>313</v>
      </c>
      <c r="L45" s="23">
        <v>42</v>
      </c>
      <c r="M45" s="48">
        <v>10</v>
      </c>
      <c r="N45" s="2" t="s">
        <v>253</v>
      </c>
      <c r="O45" t="s">
        <v>166</v>
      </c>
      <c r="P45" s="104"/>
    </row>
    <row r="46" spans="1:19" x14ac:dyDescent="0.2">
      <c r="A46" t="s">
        <v>326</v>
      </c>
      <c r="B46" t="s">
        <v>314</v>
      </c>
      <c r="C46" t="s">
        <v>315</v>
      </c>
      <c r="D46" t="s">
        <v>316</v>
      </c>
      <c r="E46" t="s">
        <v>317</v>
      </c>
      <c r="F46" t="s">
        <v>39</v>
      </c>
      <c r="G46" t="s">
        <v>318</v>
      </c>
      <c r="H46" s="102" t="s">
        <v>330</v>
      </c>
      <c r="I46" s="102" t="s">
        <v>319</v>
      </c>
      <c r="J46" s="102" t="s">
        <v>320</v>
      </c>
      <c r="L46" s="23">
        <v>43</v>
      </c>
      <c r="M46" s="48">
        <v>10</v>
      </c>
      <c r="N46" s="2" t="s">
        <v>253</v>
      </c>
      <c r="O46" t="s">
        <v>167</v>
      </c>
      <c r="P46" s="104"/>
    </row>
    <row r="47" spans="1:19" x14ac:dyDescent="0.2">
      <c r="A47" t="s">
        <v>331</v>
      </c>
      <c r="B47" t="s">
        <v>332</v>
      </c>
      <c r="C47" t="s">
        <v>333</v>
      </c>
      <c r="D47" t="s">
        <v>334</v>
      </c>
      <c r="E47" t="s">
        <v>335</v>
      </c>
      <c r="F47" t="s">
        <v>40</v>
      </c>
      <c r="G47" t="s">
        <v>336</v>
      </c>
      <c r="H47" s="102" t="s">
        <v>348</v>
      </c>
      <c r="I47" s="102" t="s">
        <v>337</v>
      </c>
      <c r="J47" s="102" t="s">
        <v>338</v>
      </c>
      <c r="L47" s="23">
        <v>44</v>
      </c>
      <c r="M47" s="48">
        <v>10</v>
      </c>
      <c r="N47" s="2" t="s">
        <v>253</v>
      </c>
      <c r="O47" t="s">
        <v>168</v>
      </c>
      <c r="P47" s="104"/>
    </row>
    <row r="48" spans="1:19" x14ac:dyDescent="0.2">
      <c r="A48" t="s">
        <v>339</v>
      </c>
      <c r="B48" t="s">
        <v>340</v>
      </c>
      <c r="C48" t="s">
        <v>341</v>
      </c>
      <c r="D48" t="s">
        <v>342</v>
      </c>
      <c r="E48" t="s">
        <v>343</v>
      </c>
      <c r="F48" t="s">
        <v>41</v>
      </c>
      <c r="G48" t="s">
        <v>344</v>
      </c>
      <c r="H48" s="102" t="s">
        <v>349</v>
      </c>
      <c r="I48" s="102" t="s">
        <v>345</v>
      </c>
      <c r="J48" s="102" t="s">
        <v>346</v>
      </c>
      <c r="L48" s="23">
        <v>45</v>
      </c>
      <c r="M48" s="48">
        <v>10</v>
      </c>
      <c r="N48" s="2" t="s">
        <v>253</v>
      </c>
      <c r="O48" t="s">
        <v>169</v>
      </c>
      <c r="P48" s="35"/>
    </row>
    <row r="49" spans="1:16" x14ac:dyDescent="0.2">
      <c r="A49"/>
      <c r="B49"/>
      <c r="C49"/>
      <c r="D49"/>
      <c r="E49"/>
      <c r="F49"/>
      <c r="G49" t="s">
        <v>347</v>
      </c>
      <c r="H49" s="102" t="s">
        <v>350</v>
      </c>
      <c r="I49"/>
      <c r="J49"/>
      <c r="L49" s="23">
        <v>46</v>
      </c>
      <c r="M49" s="48">
        <v>10</v>
      </c>
      <c r="N49" s="2" t="s">
        <v>253</v>
      </c>
      <c r="O49" t="s">
        <v>45</v>
      </c>
      <c r="P49" s="35"/>
    </row>
    <row r="50" spans="1:16" x14ac:dyDescent="0.2">
      <c r="A50"/>
      <c r="B50"/>
      <c r="C50"/>
      <c r="D50"/>
      <c r="E50"/>
      <c r="F50"/>
      <c r="G50"/>
      <c r="H50"/>
      <c r="I50"/>
      <c r="J50"/>
      <c r="L50" s="23">
        <v>47</v>
      </c>
      <c r="M50" s="48">
        <v>10</v>
      </c>
      <c r="N50" s="2" t="s">
        <v>253</v>
      </c>
      <c r="O50" t="s">
        <v>170</v>
      </c>
      <c r="P50" s="35"/>
    </row>
    <row r="51" spans="1:16" x14ac:dyDescent="0.2">
      <c r="A51"/>
      <c r="B51"/>
      <c r="C51"/>
      <c r="D51"/>
      <c r="E51"/>
      <c r="F51"/>
      <c r="G51"/>
      <c r="H51"/>
      <c r="I51"/>
      <c r="J51"/>
      <c r="L51" s="23">
        <v>48</v>
      </c>
      <c r="M51" s="48">
        <v>10</v>
      </c>
      <c r="N51" s="2" t="s">
        <v>253</v>
      </c>
      <c r="O51" s="102" t="s">
        <v>162</v>
      </c>
      <c r="P51" s="35"/>
    </row>
    <row r="52" spans="1:16" x14ac:dyDescent="0.2">
      <c r="G52" s="2"/>
      <c r="H52" s="2"/>
      <c r="K52" s="15"/>
      <c r="L52" s="23">
        <v>49</v>
      </c>
      <c r="M52" s="48">
        <v>10</v>
      </c>
      <c r="N52" s="2" t="s">
        <v>253</v>
      </c>
      <c r="O52" s="102" t="s">
        <v>165</v>
      </c>
      <c r="P52" s="35"/>
    </row>
    <row r="53" spans="1:16" x14ac:dyDescent="0.2">
      <c r="C53" s="53"/>
      <c r="G53" s="2"/>
      <c r="H53" s="2"/>
      <c r="K53" s="33"/>
      <c r="L53" s="25">
        <v>50</v>
      </c>
      <c r="M53" s="49">
        <v>10</v>
      </c>
      <c r="N53" s="2" t="s">
        <v>253</v>
      </c>
      <c r="O53" s="102" t="s">
        <v>164</v>
      </c>
      <c r="P53" s="35"/>
    </row>
    <row r="54" spans="1:16" x14ac:dyDescent="0.2">
      <c r="A54" s="16" t="s">
        <v>270</v>
      </c>
      <c r="E54" s="16" t="s">
        <v>271</v>
      </c>
      <c r="L54" s="23">
        <v>51</v>
      </c>
      <c r="M54" s="112">
        <v>11</v>
      </c>
      <c r="N54" s="2" t="s">
        <v>254</v>
      </c>
      <c r="O54" s="108" t="s">
        <v>163</v>
      </c>
      <c r="P54" s="35"/>
    </row>
    <row r="55" spans="1:16" x14ac:dyDescent="0.2">
      <c r="L55" s="23">
        <v>52</v>
      </c>
      <c r="M55" s="112">
        <v>11</v>
      </c>
      <c r="N55" s="2" t="s">
        <v>254</v>
      </c>
      <c r="O55" t="s">
        <v>166</v>
      </c>
      <c r="P55" s="35"/>
    </row>
    <row r="56" spans="1:16" x14ac:dyDescent="0.2">
      <c r="A56" s="17" t="s">
        <v>50</v>
      </c>
      <c r="B56" s="19"/>
      <c r="C56" s="39"/>
      <c r="E56" s="17" t="s">
        <v>50</v>
      </c>
      <c r="F56" s="19"/>
      <c r="G56" s="39"/>
      <c r="L56" s="23">
        <v>53</v>
      </c>
      <c r="M56" s="112">
        <v>11</v>
      </c>
      <c r="N56" s="2" t="s">
        <v>254</v>
      </c>
      <c r="O56" t="s">
        <v>167</v>
      </c>
      <c r="P56" s="35"/>
    </row>
    <row r="57" spans="1:16" x14ac:dyDescent="0.2">
      <c r="A57" s="37" t="s">
        <v>54</v>
      </c>
      <c r="B57" s="38" t="s">
        <v>48</v>
      </c>
      <c r="C57" s="40"/>
      <c r="E57" s="37" t="s">
        <v>54</v>
      </c>
      <c r="F57" s="38" t="s">
        <v>48</v>
      </c>
      <c r="G57" s="40"/>
      <c r="L57" s="23">
        <v>54</v>
      </c>
      <c r="M57" s="112">
        <v>11</v>
      </c>
      <c r="N57" s="2" t="s">
        <v>254</v>
      </c>
      <c r="O57" t="s">
        <v>168</v>
      </c>
      <c r="P57" s="35"/>
    </row>
    <row r="58" spans="1:16" x14ac:dyDescent="0.2">
      <c r="A58" s="37" t="s">
        <v>54</v>
      </c>
      <c r="B58" s="38" t="s">
        <v>55</v>
      </c>
      <c r="C58" s="43" t="s">
        <v>51</v>
      </c>
      <c r="E58" s="37" t="s">
        <v>54</v>
      </c>
      <c r="F58" s="38" t="s">
        <v>55</v>
      </c>
      <c r="G58" s="43" t="s">
        <v>51</v>
      </c>
      <c r="L58" s="23">
        <v>55</v>
      </c>
      <c r="M58" s="112">
        <v>11</v>
      </c>
      <c r="N58" s="2" t="s">
        <v>254</v>
      </c>
      <c r="O58" t="s">
        <v>169</v>
      </c>
      <c r="P58" s="35"/>
    </row>
    <row r="59" spans="1:16" x14ac:dyDescent="0.2">
      <c r="A59" s="41" t="s">
        <v>56</v>
      </c>
      <c r="B59" s="42" t="s">
        <v>48</v>
      </c>
      <c r="C59" s="46"/>
      <c r="E59" s="116" t="s">
        <v>269</v>
      </c>
      <c r="F59" s="42" t="s">
        <v>48</v>
      </c>
      <c r="G59" s="46"/>
      <c r="L59" s="23">
        <v>56</v>
      </c>
      <c r="M59" s="112">
        <v>11</v>
      </c>
      <c r="N59" s="2" t="s">
        <v>254</v>
      </c>
      <c r="O59" t="s">
        <v>45</v>
      </c>
      <c r="P59" s="35"/>
    </row>
    <row r="60" spans="1:16" x14ac:dyDescent="0.2">
      <c r="A60" s="44" t="s">
        <v>53</v>
      </c>
      <c r="B60" s="45" t="s">
        <v>57</v>
      </c>
      <c r="C60" s="22"/>
      <c r="E60" s="44" t="s">
        <v>53</v>
      </c>
      <c r="F60" s="45" t="s">
        <v>57</v>
      </c>
      <c r="G60" s="22"/>
      <c r="L60" s="23">
        <v>57</v>
      </c>
      <c r="M60" s="112">
        <v>11</v>
      </c>
      <c r="N60" s="2" t="s">
        <v>254</v>
      </c>
      <c r="O60" t="s">
        <v>170</v>
      </c>
      <c r="P60" s="35"/>
    </row>
    <row r="61" spans="1:16" x14ac:dyDescent="0.2">
      <c r="A61" s="23" t="s">
        <v>53</v>
      </c>
      <c r="B61" s="16" t="s">
        <v>58</v>
      </c>
      <c r="C61" s="36"/>
      <c r="E61" s="23" t="s">
        <v>53</v>
      </c>
      <c r="F61" s="16" t="s">
        <v>58</v>
      </c>
      <c r="G61" s="36"/>
      <c r="L61" s="23">
        <v>58</v>
      </c>
      <c r="M61" s="112">
        <v>11</v>
      </c>
      <c r="N61" s="2" t="s">
        <v>254</v>
      </c>
      <c r="O61" s="102" t="s">
        <v>162</v>
      </c>
      <c r="P61" s="35"/>
    </row>
    <row r="62" spans="1:16" x14ac:dyDescent="0.2">
      <c r="A62" s="25" t="s">
        <v>59</v>
      </c>
      <c r="B62" s="26" t="s">
        <v>49</v>
      </c>
      <c r="C62" s="22"/>
      <c r="E62" s="25" t="s">
        <v>59</v>
      </c>
      <c r="F62" s="26" t="s">
        <v>49</v>
      </c>
      <c r="G62" s="22"/>
      <c r="L62" s="23">
        <v>59</v>
      </c>
      <c r="M62" s="112">
        <v>11</v>
      </c>
      <c r="N62" s="2" t="s">
        <v>254</v>
      </c>
      <c r="O62" s="102" t="s">
        <v>165</v>
      </c>
      <c r="P62" s="35"/>
    </row>
    <row r="63" spans="1:16" x14ac:dyDescent="0.2">
      <c r="A63" s="25" t="s">
        <v>52</v>
      </c>
      <c r="B63" s="26"/>
      <c r="C63" s="104"/>
      <c r="E63" s="25" t="s">
        <v>52</v>
      </c>
      <c r="F63" s="26"/>
      <c r="G63" s="104"/>
      <c r="J63" s="15"/>
      <c r="L63" s="49">
        <v>60</v>
      </c>
      <c r="M63" s="112">
        <v>11</v>
      </c>
      <c r="N63" s="2" t="s">
        <v>254</v>
      </c>
      <c r="O63" s="102" t="s">
        <v>164</v>
      </c>
      <c r="P63" s="35"/>
    </row>
    <row r="64" spans="1:16" x14ac:dyDescent="0.2">
      <c r="A64" s="27"/>
      <c r="C64" s="27"/>
      <c r="L64" s="23">
        <v>61</v>
      </c>
      <c r="M64" s="112" t="s">
        <v>93</v>
      </c>
      <c r="N64" s="16" t="s">
        <v>291</v>
      </c>
      <c r="O64" t="s">
        <v>170</v>
      </c>
      <c r="P64" s="35"/>
    </row>
    <row r="65" spans="1:16" x14ac:dyDescent="0.2">
      <c r="A65" s="27"/>
      <c r="C65" s="27"/>
      <c r="L65" s="25">
        <v>62</v>
      </c>
      <c r="M65" s="118" t="s">
        <v>93</v>
      </c>
      <c r="N65" s="26" t="s">
        <v>291</v>
      </c>
      <c r="O65" s="102" t="s">
        <v>162</v>
      </c>
      <c r="P65" s="35"/>
    </row>
    <row r="66" spans="1:16" x14ac:dyDescent="0.2">
      <c r="M66" s="2"/>
    </row>
    <row r="67" spans="1:16" x14ac:dyDescent="0.2">
      <c r="C67" s="53"/>
      <c r="M67" s="2"/>
    </row>
    <row r="68" spans="1:16" x14ac:dyDescent="0.2">
      <c r="M68" s="2"/>
    </row>
    <row r="69" spans="1:16" x14ac:dyDescent="0.2">
      <c r="C69" s="15"/>
      <c r="M69" s="2"/>
    </row>
    <row r="70" spans="1:16" x14ac:dyDescent="0.2">
      <c r="A70" s="15"/>
      <c r="B70" s="15"/>
      <c r="C70" s="15"/>
    </row>
    <row r="71" spans="1:16" x14ac:dyDescent="0.2">
      <c r="A71" s="15"/>
      <c r="B71" s="15"/>
    </row>
    <row r="77" spans="1:16" x14ac:dyDescent="0.2">
      <c r="C77" s="66"/>
      <c r="D77" s="15"/>
      <c r="E77" s="15"/>
    </row>
    <row r="78" spans="1:16" x14ac:dyDescent="0.2">
      <c r="C78" s="27"/>
    </row>
    <row r="79" spans="1:16" x14ac:dyDescent="0.2">
      <c r="C79" s="27"/>
    </row>
    <row r="80" spans="1:16" x14ac:dyDescent="0.2">
      <c r="C80" s="27"/>
    </row>
    <row r="81" spans="1:3" x14ac:dyDescent="0.2">
      <c r="C81" s="27"/>
    </row>
    <row r="82" spans="1:3" x14ac:dyDescent="0.2">
      <c r="C82" s="27"/>
    </row>
    <row r="84" spans="1:3" x14ac:dyDescent="0.2">
      <c r="C84" s="53"/>
    </row>
    <row r="87" spans="1:3" x14ac:dyDescent="0.2">
      <c r="A87" s="15"/>
      <c r="C87" s="42"/>
    </row>
    <row r="88" spans="1:3" x14ac:dyDescent="0.2">
      <c r="A88" s="42"/>
      <c r="B88" s="42"/>
      <c r="C88" s="42"/>
    </row>
    <row r="89" spans="1:3" x14ac:dyDescent="0.2">
      <c r="A89" s="42"/>
      <c r="B89" s="42"/>
      <c r="C89" s="103"/>
    </row>
    <row r="90" spans="1:3" x14ac:dyDescent="0.2">
      <c r="A90" s="42"/>
      <c r="B90" s="42"/>
      <c r="C90" s="42"/>
    </row>
    <row r="91" spans="1:3" x14ac:dyDescent="0.2">
      <c r="A91" s="42"/>
      <c r="B91" s="42"/>
    </row>
  </sheetData>
  <phoneticPr fontId="14" type="noConversion"/>
  <pageMargins left="0.7" right="0.7" top="0.75" bottom="0.75" header="0.3" footer="0.3"/>
  <pageSetup scale="44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D37F-1E93-2B45-96D9-C4885EC727DC}">
  <sheetPr>
    <pageSetUpPr fitToPage="1"/>
  </sheetPr>
  <dimension ref="A1:U91"/>
  <sheetViews>
    <sheetView topLeftCell="A17" zoomScale="80" zoomScaleNormal="80" workbookViewId="0">
      <selection activeCell="N34" sqref="N34:N43"/>
    </sheetView>
  </sheetViews>
  <sheetFormatPr baseColWidth="10" defaultColWidth="10.83203125" defaultRowHeight="18" x14ac:dyDescent="0.2"/>
  <cols>
    <col min="1" max="1" width="27.5" style="16" customWidth="1"/>
    <col min="2" max="2" width="15.5" style="16" customWidth="1"/>
    <col min="3" max="3" width="19.83203125" style="16" customWidth="1"/>
    <col min="4" max="4" width="10.83203125" style="16"/>
    <col min="5" max="5" width="23.33203125" style="16" customWidth="1"/>
    <col min="6" max="6" width="10.83203125" style="16"/>
    <col min="7" max="7" width="14.5" style="16" bestFit="1" customWidth="1"/>
    <col min="8" max="8" width="15.6640625" style="16" bestFit="1" customWidth="1"/>
    <col min="9" max="9" width="13.1640625" style="16" bestFit="1" customWidth="1"/>
    <col min="10" max="12" width="10.83203125" style="16"/>
    <col min="13" max="13" width="18.83203125" style="16" customWidth="1"/>
    <col min="14" max="14" width="14.5" style="16" customWidth="1"/>
    <col min="15" max="17" width="10.83203125" style="16"/>
    <col min="18" max="18" width="12.6640625" style="16" customWidth="1"/>
    <col min="19" max="19" width="20" style="16" customWidth="1"/>
    <col min="20" max="16384" width="10.83203125" style="16"/>
  </cols>
  <sheetData>
    <row r="1" spans="1:20" ht="19" x14ac:dyDescent="0.25">
      <c r="A1" s="149" t="s">
        <v>0</v>
      </c>
      <c r="B1" s="150"/>
      <c r="C1" s="150"/>
      <c r="D1" s="150"/>
      <c r="E1" s="150"/>
      <c r="F1" s="150"/>
      <c r="G1" s="150"/>
      <c r="H1" s="150"/>
    </row>
    <row r="2" spans="1:20" ht="19" x14ac:dyDescent="0.25">
      <c r="A2" s="150" t="s">
        <v>358</v>
      </c>
      <c r="B2" s="150"/>
      <c r="C2" s="150"/>
      <c r="D2" s="150"/>
      <c r="E2" s="150"/>
      <c r="F2" s="150"/>
      <c r="G2" s="150"/>
      <c r="H2" s="150"/>
      <c r="L2" s="151" t="s">
        <v>359</v>
      </c>
      <c r="M2" s="152"/>
      <c r="N2" s="152"/>
      <c r="O2" s="152"/>
      <c r="P2" s="153"/>
    </row>
    <row r="3" spans="1:20" ht="40" x14ac:dyDescent="0.25">
      <c r="A3" s="150" t="s">
        <v>284</v>
      </c>
      <c r="B3" s="150"/>
      <c r="C3" s="150"/>
      <c r="D3" s="150"/>
      <c r="E3" s="150"/>
      <c r="F3" s="150"/>
      <c r="G3" s="150"/>
      <c r="H3" s="150"/>
      <c r="L3" s="154" t="s">
        <v>46</v>
      </c>
      <c r="M3" s="155" t="s">
        <v>42</v>
      </c>
      <c r="N3" s="155" t="s">
        <v>43</v>
      </c>
      <c r="O3" s="155" t="s">
        <v>44</v>
      </c>
      <c r="P3" s="156" t="s">
        <v>47</v>
      </c>
    </row>
    <row r="4" spans="1:20" ht="19" x14ac:dyDescent="0.25">
      <c r="A4" s="150" t="s">
        <v>157</v>
      </c>
      <c r="B4" s="150"/>
      <c r="C4" s="150"/>
      <c r="D4" s="150"/>
      <c r="E4" s="150"/>
      <c r="F4" s="150"/>
      <c r="G4" s="150"/>
      <c r="H4" s="150"/>
      <c r="L4" s="157">
        <v>1</v>
      </c>
      <c r="M4" s="158">
        <v>13</v>
      </c>
      <c r="N4" s="158" t="s">
        <v>255</v>
      </c>
      <c r="O4" s="14" t="s">
        <v>163</v>
      </c>
      <c r="P4" s="104">
        <v>7.68</v>
      </c>
      <c r="Q4" s="2"/>
    </row>
    <row r="5" spans="1:20" ht="19" x14ac:dyDescent="0.25">
      <c r="A5" s="150" t="s">
        <v>159</v>
      </c>
      <c r="B5" s="150"/>
      <c r="C5" s="150"/>
      <c r="D5" s="150"/>
      <c r="E5" s="150"/>
      <c r="F5" s="150"/>
      <c r="G5" s="150"/>
      <c r="H5" s="150"/>
      <c r="L5" s="157">
        <v>2</v>
      </c>
      <c r="M5" s="158">
        <v>13</v>
      </c>
      <c r="N5" s="158" t="s">
        <v>255</v>
      </c>
      <c r="O5" s="14" t="s">
        <v>166</v>
      </c>
      <c r="P5" s="104">
        <v>57</v>
      </c>
      <c r="Q5" s="2"/>
    </row>
    <row r="6" spans="1:20" ht="19" x14ac:dyDescent="0.25">
      <c r="A6" s="150" t="s">
        <v>158</v>
      </c>
      <c r="B6" s="150"/>
      <c r="C6" s="150"/>
      <c r="D6" s="150"/>
      <c r="E6" s="150"/>
      <c r="F6" s="150"/>
      <c r="G6" s="150"/>
      <c r="H6" s="150"/>
      <c r="L6" s="157">
        <v>3</v>
      </c>
      <c r="M6" s="158">
        <v>13</v>
      </c>
      <c r="N6" s="158" t="s">
        <v>255</v>
      </c>
      <c r="O6" s="14" t="s">
        <v>167</v>
      </c>
      <c r="P6" s="104">
        <v>56</v>
      </c>
      <c r="Q6" s="2"/>
    </row>
    <row r="7" spans="1:20" ht="19" x14ac:dyDescent="0.25">
      <c r="A7" s="150" t="s">
        <v>160</v>
      </c>
      <c r="B7" s="150"/>
      <c r="C7" s="150"/>
      <c r="D7" s="150"/>
      <c r="E7" s="150"/>
      <c r="F7" s="150"/>
      <c r="G7" s="150"/>
      <c r="H7" s="150"/>
      <c r="L7" s="157">
        <v>4</v>
      </c>
      <c r="M7" s="158">
        <v>13</v>
      </c>
      <c r="N7" s="158" t="s">
        <v>255</v>
      </c>
      <c r="O7" s="14" t="s">
        <v>168</v>
      </c>
      <c r="P7" s="104">
        <v>78.8</v>
      </c>
      <c r="Q7" s="2"/>
    </row>
    <row r="8" spans="1:20" ht="19" x14ac:dyDescent="0.25">
      <c r="A8" s="150" t="s">
        <v>360</v>
      </c>
      <c r="B8" s="150"/>
      <c r="C8" s="150"/>
      <c r="D8" s="150"/>
      <c r="E8" s="150"/>
      <c r="F8" s="150"/>
      <c r="G8" s="150"/>
      <c r="H8" s="150"/>
      <c r="L8" s="157">
        <v>5</v>
      </c>
      <c r="M8" s="158">
        <v>13</v>
      </c>
      <c r="N8" s="158" t="s">
        <v>255</v>
      </c>
      <c r="O8" s="14" t="s">
        <v>169</v>
      </c>
      <c r="P8" s="36">
        <v>70</v>
      </c>
    </row>
    <row r="9" spans="1:20" ht="19" x14ac:dyDescent="0.25">
      <c r="A9" s="150" t="s">
        <v>239</v>
      </c>
      <c r="B9" s="150"/>
      <c r="C9" s="150"/>
      <c r="D9" s="150"/>
      <c r="E9" s="150"/>
      <c r="F9" s="150"/>
      <c r="G9" s="150"/>
      <c r="H9" s="150"/>
      <c r="L9" s="157">
        <v>6</v>
      </c>
      <c r="M9" s="158">
        <v>13</v>
      </c>
      <c r="N9" s="158" t="s">
        <v>255</v>
      </c>
      <c r="O9" s="14" t="s">
        <v>45</v>
      </c>
      <c r="P9" s="104">
        <v>10.6</v>
      </c>
    </row>
    <row r="10" spans="1:20" ht="19" x14ac:dyDescent="0.25">
      <c r="A10" s="150" t="s">
        <v>182</v>
      </c>
      <c r="B10" s="150"/>
      <c r="C10" s="150"/>
      <c r="D10" s="150"/>
      <c r="E10" s="150"/>
      <c r="F10" s="150"/>
      <c r="G10" s="150"/>
      <c r="H10" s="150"/>
      <c r="L10" s="157">
        <v>7</v>
      </c>
      <c r="M10" s="158">
        <v>13</v>
      </c>
      <c r="N10" s="158" t="s">
        <v>255</v>
      </c>
      <c r="O10" s="14" t="s">
        <v>170</v>
      </c>
      <c r="P10" s="104">
        <v>95.4</v>
      </c>
    </row>
    <row r="11" spans="1:20" ht="19" x14ac:dyDescent="0.25">
      <c r="A11" s="150"/>
      <c r="B11" s="150"/>
      <c r="C11" s="150"/>
      <c r="D11" s="150"/>
      <c r="E11" s="150"/>
      <c r="F11" s="150"/>
      <c r="G11" s="150"/>
      <c r="H11" s="150"/>
      <c r="L11" s="157">
        <v>8</v>
      </c>
      <c r="M11" s="158">
        <v>13</v>
      </c>
      <c r="N11" s="158" t="s">
        <v>255</v>
      </c>
      <c r="O11" s="159" t="s">
        <v>162</v>
      </c>
      <c r="P11" s="104">
        <v>15.9</v>
      </c>
    </row>
    <row r="12" spans="1:20" ht="19" x14ac:dyDescent="0.25">
      <c r="A12" s="151" t="s">
        <v>32</v>
      </c>
      <c r="B12" s="160"/>
      <c r="C12" s="161"/>
      <c r="D12" s="150"/>
      <c r="E12" s="149"/>
      <c r="F12" s="150"/>
      <c r="G12" s="150"/>
      <c r="H12" s="150"/>
      <c r="L12" s="157">
        <v>9</v>
      </c>
      <c r="M12" s="158">
        <v>13</v>
      </c>
      <c r="N12" s="158" t="s">
        <v>255</v>
      </c>
      <c r="O12" s="159" t="s">
        <v>165</v>
      </c>
      <c r="P12" s="104">
        <v>9.98</v>
      </c>
    </row>
    <row r="13" spans="1:20" ht="20" thickBot="1" x14ac:dyDescent="0.3">
      <c r="A13" s="162" t="s">
        <v>5</v>
      </c>
      <c r="B13" s="163" t="s">
        <v>24</v>
      </c>
      <c r="C13" s="156" t="s">
        <v>361</v>
      </c>
      <c r="D13" s="150"/>
      <c r="E13" s="150"/>
      <c r="F13" s="150"/>
      <c r="G13" s="150"/>
      <c r="H13" s="150"/>
      <c r="L13" s="164">
        <v>10</v>
      </c>
      <c r="M13" s="165">
        <v>13</v>
      </c>
      <c r="N13" s="158" t="s">
        <v>255</v>
      </c>
      <c r="O13" s="166" t="s">
        <v>164</v>
      </c>
      <c r="P13" s="167">
        <v>62.2</v>
      </c>
      <c r="Q13" s="27"/>
      <c r="R13" s="27"/>
      <c r="S13" s="27"/>
      <c r="T13" s="27"/>
    </row>
    <row r="14" spans="1:20" ht="20" thickBot="1" x14ac:dyDescent="0.3">
      <c r="A14" s="168" t="s">
        <v>25</v>
      </c>
      <c r="B14" s="169">
        <v>14.75</v>
      </c>
      <c r="C14" s="170">
        <f>B14*62</f>
        <v>914.5</v>
      </c>
      <c r="D14" s="150"/>
      <c r="E14" s="150"/>
      <c r="F14" s="150"/>
      <c r="G14" s="150"/>
      <c r="H14" s="150"/>
      <c r="L14" s="171">
        <v>11</v>
      </c>
      <c r="M14" s="172">
        <v>14</v>
      </c>
      <c r="N14" s="172" t="s">
        <v>256</v>
      </c>
      <c r="O14" s="173" t="s">
        <v>163</v>
      </c>
      <c r="P14" s="36">
        <v>8.1999999999999993</v>
      </c>
      <c r="Q14" s="24"/>
      <c r="R14" s="24"/>
      <c r="S14" s="24"/>
      <c r="T14" s="24"/>
    </row>
    <row r="15" spans="1:20" ht="20" thickBot="1" x14ac:dyDescent="0.3">
      <c r="A15" s="168" t="s">
        <v>28</v>
      </c>
      <c r="B15" s="169">
        <v>5</v>
      </c>
      <c r="C15" s="153">
        <f t="shared" ref="C15:C18" si="0">B15*62</f>
        <v>310</v>
      </c>
      <c r="D15" s="150"/>
      <c r="E15" s="150"/>
      <c r="F15" s="150"/>
      <c r="G15" s="150"/>
      <c r="H15" s="150"/>
      <c r="L15" s="174">
        <v>12</v>
      </c>
      <c r="M15" s="54">
        <v>14</v>
      </c>
      <c r="N15" s="172" t="s">
        <v>256</v>
      </c>
      <c r="O15" s="12" t="s">
        <v>166</v>
      </c>
      <c r="P15" s="104">
        <v>55.2</v>
      </c>
      <c r="Q15" s="24"/>
      <c r="R15" s="24"/>
      <c r="S15" s="24"/>
      <c r="T15" s="24"/>
    </row>
    <row r="16" spans="1:20" ht="20" thickBot="1" x14ac:dyDescent="0.3">
      <c r="A16" s="168" t="s">
        <v>26</v>
      </c>
      <c r="B16" s="169">
        <v>0.5</v>
      </c>
      <c r="C16" s="153">
        <f t="shared" si="0"/>
        <v>31</v>
      </c>
      <c r="D16" s="150"/>
      <c r="E16" s="150"/>
      <c r="F16" s="150"/>
      <c r="G16" s="150"/>
      <c r="H16" s="150"/>
      <c r="L16" s="174">
        <v>13</v>
      </c>
      <c r="M16" s="54">
        <v>14</v>
      </c>
      <c r="N16" s="172" t="s">
        <v>256</v>
      </c>
      <c r="O16" s="12" t="s">
        <v>167</v>
      </c>
      <c r="P16" s="104">
        <v>62.4</v>
      </c>
      <c r="Q16" s="24"/>
      <c r="R16" s="24"/>
      <c r="S16" s="24"/>
      <c r="T16" s="24"/>
    </row>
    <row r="17" spans="1:21" ht="20" thickBot="1" x14ac:dyDescent="0.3">
      <c r="A17" s="175" t="s">
        <v>27</v>
      </c>
      <c r="B17" s="176">
        <v>0.25</v>
      </c>
      <c r="C17" s="153">
        <f t="shared" si="0"/>
        <v>15.5</v>
      </c>
      <c r="D17" s="150"/>
      <c r="E17" s="150"/>
      <c r="F17" s="150"/>
      <c r="G17" s="150"/>
      <c r="H17" s="150"/>
      <c r="L17" s="174">
        <v>14</v>
      </c>
      <c r="M17" s="54">
        <v>14</v>
      </c>
      <c r="N17" s="172" t="s">
        <v>256</v>
      </c>
      <c r="O17" s="12" t="s">
        <v>168</v>
      </c>
      <c r="P17" s="104">
        <v>63.8</v>
      </c>
    </row>
    <row r="18" spans="1:21" ht="20" thickBot="1" x14ac:dyDescent="0.3">
      <c r="A18" s="175" t="s">
        <v>29</v>
      </c>
      <c r="B18" s="176">
        <v>20.5</v>
      </c>
      <c r="C18" s="177">
        <f t="shared" si="0"/>
        <v>1271</v>
      </c>
      <c r="D18" s="150"/>
      <c r="E18" s="150"/>
      <c r="F18" s="150"/>
      <c r="G18" s="150"/>
      <c r="H18" s="150"/>
      <c r="L18" s="174">
        <v>15</v>
      </c>
      <c r="M18" s="54">
        <v>14</v>
      </c>
      <c r="N18" s="172" t="s">
        <v>256</v>
      </c>
      <c r="O18" s="12" t="s">
        <v>169</v>
      </c>
      <c r="P18" s="104">
        <v>70.400000000000006</v>
      </c>
      <c r="Q18" s="24"/>
      <c r="R18" s="24"/>
      <c r="S18" s="24"/>
      <c r="T18" s="24"/>
    </row>
    <row r="19" spans="1:21" ht="20" thickBot="1" x14ac:dyDescent="0.3">
      <c r="A19" s="150"/>
      <c r="B19" s="150"/>
      <c r="C19" s="150"/>
      <c r="D19" s="150"/>
      <c r="E19" s="150"/>
      <c r="F19" s="150"/>
      <c r="G19" s="150"/>
      <c r="H19" s="150"/>
      <c r="L19" s="174">
        <v>16</v>
      </c>
      <c r="M19" s="54">
        <v>14</v>
      </c>
      <c r="N19" s="172" t="s">
        <v>256</v>
      </c>
      <c r="O19" s="12" t="s">
        <v>45</v>
      </c>
      <c r="P19" s="104">
        <v>24.8</v>
      </c>
      <c r="Q19" s="24"/>
      <c r="R19" s="24"/>
      <c r="S19" s="24"/>
      <c r="T19" s="24"/>
    </row>
    <row r="20" spans="1:21" ht="22" customHeight="1" thickBot="1" x14ac:dyDescent="0.3">
      <c r="A20" s="178" t="s">
        <v>362</v>
      </c>
      <c r="B20" s="179" t="s">
        <v>24</v>
      </c>
      <c r="C20" s="180" t="s">
        <v>95</v>
      </c>
      <c r="D20" s="150"/>
      <c r="E20" s="181" t="s">
        <v>275</v>
      </c>
      <c r="F20" s="179" t="s">
        <v>24</v>
      </c>
      <c r="G20" s="180" t="s">
        <v>95</v>
      </c>
      <c r="H20" s="150"/>
      <c r="L20" s="174">
        <v>17</v>
      </c>
      <c r="M20" s="54">
        <v>14</v>
      </c>
      <c r="N20" s="172" t="s">
        <v>256</v>
      </c>
      <c r="O20" s="12" t="s">
        <v>170</v>
      </c>
      <c r="P20" s="104">
        <v>98</v>
      </c>
      <c r="Q20" s="24"/>
      <c r="R20" s="24"/>
      <c r="S20" s="24"/>
      <c r="T20" s="24"/>
    </row>
    <row r="21" spans="1:21" ht="21" thickBot="1" x14ac:dyDescent="0.3">
      <c r="A21" s="182" t="s">
        <v>33</v>
      </c>
      <c r="B21" s="183">
        <v>20.5</v>
      </c>
      <c r="C21" s="153">
        <f>B21*6</f>
        <v>123</v>
      </c>
      <c r="D21" s="150"/>
      <c r="E21" s="168" t="s">
        <v>33</v>
      </c>
      <c r="F21" s="169">
        <v>20.5</v>
      </c>
      <c r="G21" s="170">
        <f>F21*6</f>
        <v>123</v>
      </c>
      <c r="H21" s="150"/>
      <c r="L21" s="174">
        <v>18</v>
      </c>
      <c r="M21" s="54">
        <v>14</v>
      </c>
      <c r="N21" s="172" t="s">
        <v>256</v>
      </c>
      <c r="O21" s="184" t="s">
        <v>162</v>
      </c>
      <c r="P21" s="104">
        <v>35.799999999999997</v>
      </c>
      <c r="Q21" s="24"/>
      <c r="R21" s="24"/>
      <c r="S21" s="24"/>
      <c r="T21" s="24"/>
    </row>
    <row r="22" spans="1:21" ht="21" thickBot="1" x14ac:dyDescent="0.3">
      <c r="A22" s="182" t="s">
        <v>178</v>
      </c>
      <c r="B22" s="169">
        <v>2.5</v>
      </c>
      <c r="C22" s="153">
        <f t="shared" ref="C22:C23" si="1">B22*6</f>
        <v>15</v>
      </c>
      <c r="D22" s="150"/>
      <c r="E22" s="168" t="s">
        <v>276</v>
      </c>
      <c r="F22" s="169">
        <v>1.25</v>
      </c>
      <c r="G22" s="170">
        <f t="shared" ref="G22:G24" si="2">F22*6</f>
        <v>7.5</v>
      </c>
      <c r="H22" s="150"/>
      <c r="J22" s="24"/>
      <c r="K22" s="24"/>
      <c r="L22" s="174">
        <v>19</v>
      </c>
      <c r="M22" s="54">
        <v>14</v>
      </c>
      <c r="N22" s="172" t="s">
        <v>256</v>
      </c>
      <c r="O22" s="184" t="s">
        <v>165</v>
      </c>
      <c r="P22" s="20">
        <v>4.0999999999999996</v>
      </c>
    </row>
    <row r="23" spans="1:21" ht="21" thickBot="1" x14ac:dyDescent="0.3">
      <c r="A23" s="185" t="s">
        <v>30</v>
      </c>
      <c r="B23" s="176">
        <f>SUM(B21:B22)</f>
        <v>23</v>
      </c>
      <c r="C23" s="177">
        <f t="shared" si="1"/>
        <v>138</v>
      </c>
      <c r="D23" s="150"/>
      <c r="E23" s="168" t="s">
        <v>277</v>
      </c>
      <c r="F23" s="169">
        <v>1.25</v>
      </c>
      <c r="G23" s="170">
        <f t="shared" si="2"/>
        <v>7.5</v>
      </c>
      <c r="H23" s="150"/>
      <c r="J23" s="24"/>
      <c r="K23" s="24"/>
      <c r="L23" s="164">
        <v>20</v>
      </c>
      <c r="M23" s="165">
        <v>14</v>
      </c>
      <c r="N23" s="172" t="s">
        <v>256</v>
      </c>
      <c r="O23" s="166" t="s">
        <v>164</v>
      </c>
      <c r="P23" s="167">
        <v>30.6</v>
      </c>
      <c r="Q23" s="24"/>
      <c r="R23" s="24"/>
      <c r="S23" s="24"/>
      <c r="T23" s="24"/>
    </row>
    <row r="24" spans="1:21" ht="21" thickBot="1" x14ac:dyDescent="0.3">
      <c r="A24" s="185" t="s">
        <v>31</v>
      </c>
      <c r="B24" s="176">
        <v>2</v>
      </c>
      <c r="C24" s="186">
        <v>2</v>
      </c>
      <c r="D24" s="150"/>
      <c r="E24" s="168" t="s">
        <v>9</v>
      </c>
      <c r="F24" s="169">
        <f>SUM(F22:F23)</f>
        <v>2.5</v>
      </c>
      <c r="G24" s="170">
        <f t="shared" si="2"/>
        <v>15</v>
      </c>
      <c r="H24" s="150"/>
      <c r="J24" s="24"/>
      <c r="K24" s="24"/>
      <c r="L24" s="171">
        <v>21</v>
      </c>
      <c r="M24" s="172">
        <v>15</v>
      </c>
      <c r="N24" s="172" t="s">
        <v>257</v>
      </c>
      <c r="O24" s="173" t="s">
        <v>163</v>
      </c>
      <c r="P24" s="49">
        <v>1.19</v>
      </c>
      <c r="Q24" s="24"/>
      <c r="R24" s="24"/>
      <c r="S24" s="24"/>
      <c r="T24" s="24"/>
    </row>
    <row r="25" spans="1:21" ht="20" thickBot="1" x14ac:dyDescent="0.3">
      <c r="A25" s="150"/>
      <c r="B25" s="150"/>
      <c r="C25" s="150"/>
      <c r="D25" s="150"/>
      <c r="E25" s="187" t="s">
        <v>31</v>
      </c>
      <c r="F25" s="188">
        <v>2</v>
      </c>
      <c r="G25" s="177">
        <v>2</v>
      </c>
      <c r="H25" s="150"/>
      <c r="L25" s="174">
        <v>22</v>
      </c>
      <c r="M25" s="54">
        <v>15</v>
      </c>
      <c r="N25" s="172" t="s">
        <v>257</v>
      </c>
      <c r="O25" s="12" t="s">
        <v>166</v>
      </c>
      <c r="P25" s="35">
        <v>46.2</v>
      </c>
      <c r="Q25" s="24"/>
      <c r="R25" s="24"/>
      <c r="S25" s="24"/>
      <c r="T25" s="24"/>
    </row>
    <row r="26" spans="1:21" ht="20" thickBot="1" x14ac:dyDescent="0.3">
      <c r="A26" s="150"/>
      <c r="B26" s="150"/>
      <c r="C26" s="189"/>
      <c r="D26" s="150"/>
      <c r="E26" s="150"/>
      <c r="F26" s="150"/>
      <c r="G26" s="150"/>
      <c r="H26" s="150"/>
      <c r="L26" s="174">
        <v>23</v>
      </c>
      <c r="M26" s="54">
        <v>15</v>
      </c>
      <c r="N26" s="172" t="s">
        <v>257</v>
      </c>
      <c r="O26" s="12" t="s">
        <v>167</v>
      </c>
      <c r="P26" s="35">
        <v>50.8</v>
      </c>
      <c r="Q26" s="24"/>
      <c r="R26" s="24"/>
      <c r="S26" s="24"/>
      <c r="T26" s="24"/>
    </row>
    <row r="27" spans="1:21" ht="20" thickBot="1" x14ac:dyDescent="0.3">
      <c r="A27" s="150"/>
      <c r="B27" s="150"/>
      <c r="C27" s="149"/>
      <c r="D27" s="150"/>
      <c r="E27" s="150"/>
      <c r="F27" s="150"/>
      <c r="G27" s="150"/>
      <c r="H27" s="150"/>
      <c r="L27" s="174">
        <v>24</v>
      </c>
      <c r="M27" s="54">
        <v>15</v>
      </c>
      <c r="N27" s="172" t="s">
        <v>257</v>
      </c>
      <c r="O27" s="12" t="s">
        <v>168</v>
      </c>
      <c r="P27" s="35">
        <v>65.400000000000006</v>
      </c>
    </row>
    <row r="28" spans="1:21" ht="20" thickBot="1" x14ac:dyDescent="0.3">
      <c r="A28" s="149"/>
      <c r="B28" s="149"/>
      <c r="C28" s="149"/>
      <c r="D28" s="150"/>
      <c r="E28" s="150"/>
      <c r="F28" s="150"/>
      <c r="G28" s="150"/>
      <c r="H28" s="150"/>
      <c r="J28" s="15"/>
      <c r="K28" s="15"/>
      <c r="L28" s="174">
        <v>25</v>
      </c>
      <c r="M28" s="54">
        <v>15</v>
      </c>
      <c r="N28" s="172" t="s">
        <v>257</v>
      </c>
      <c r="O28" s="12" t="s">
        <v>169</v>
      </c>
      <c r="P28" s="35">
        <v>56.6</v>
      </c>
      <c r="Q28" s="15"/>
    </row>
    <row r="29" spans="1:21" ht="20" thickBot="1" x14ac:dyDescent="0.3">
      <c r="A29" s="149"/>
      <c r="B29" s="149"/>
      <c r="C29" s="189" t="s">
        <v>274</v>
      </c>
      <c r="D29" s="150"/>
      <c r="E29" s="150"/>
      <c r="F29" s="150"/>
      <c r="G29" s="150"/>
      <c r="H29" s="150"/>
      <c r="J29" s="33"/>
      <c r="K29" s="33"/>
      <c r="L29" s="174">
        <v>26</v>
      </c>
      <c r="M29" s="54">
        <v>15</v>
      </c>
      <c r="N29" s="172" t="s">
        <v>257</v>
      </c>
      <c r="O29" s="12" t="s">
        <v>45</v>
      </c>
      <c r="P29" s="35">
        <v>31.4</v>
      </c>
      <c r="Q29" s="33"/>
      <c r="R29" s="33"/>
      <c r="S29" s="33"/>
      <c r="T29" s="33"/>
      <c r="U29" s="15"/>
    </row>
    <row r="30" spans="1:21" ht="20" thickBot="1" x14ac:dyDescent="0.3">
      <c r="A30" s="149"/>
      <c r="B30" s="150"/>
      <c r="C30" s="149"/>
      <c r="D30" s="150"/>
      <c r="E30" s="150"/>
      <c r="F30" s="150"/>
      <c r="G30" s="150"/>
      <c r="H30" s="150"/>
      <c r="L30" s="174">
        <v>27</v>
      </c>
      <c r="M30" s="54">
        <v>15</v>
      </c>
      <c r="N30" s="172" t="s">
        <v>257</v>
      </c>
      <c r="O30" s="12" t="s">
        <v>170</v>
      </c>
      <c r="P30" s="35">
        <v>69.400000000000006</v>
      </c>
      <c r="S30" s="2"/>
    </row>
    <row r="31" spans="1:21" ht="20" thickBot="1" x14ac:dyDescent="0.3">
      <c r="A31" s="150"/>
      <c r="B31" s="150"/>
      <c r="C31" s="149"/>
      <c r="D31" s="150"/>
      <c r="E31" s="150"/>
      <c r="F31" s="150"/>
      <c r="G31" s="150"/>
      <c r="H31" s="150"/>
      <c r="L31" s="174">
        <v>28</v>
      </c>
      <c r="M31" s="54">
        <v>15</v>
      </c>
      <c r="N31" s="172" t="s">
        <v>257</v>
      </c>
      <c r="O31" s="184" t="s">
        <v>162</v>
      </c>
      <c r="P31" s="35">
        <v>25.6</v>
      </c>
      <c r="S31" s="2"/>
    </row>
    <row r="32" spans="1:21" ht="20" thickBot="1" x14ac:dyDescent="0.3">
      <c r="A32"/>
      <c r="B32"/>
      <c r="C32" s="150"/>
      <c r="D32" s="150"/>
      <c r="E32" s="150"/>
      <c r="F32" s="150"/>
      <c r="G32" s="150"/>
      <c r="H32"/>
      <c r="I32"/>
      <c r="J32"/>
      <c r="K32"/>
      <c r="L32" s="11">
        <v>29</v>
      </c>
      <c r="M32" s="54">
        <v>15</v>
      </c>
      <c r="N32" s="172" t="s">
        <v>257</v>
      </c>
      <c r="O32" s="184" t="s">
        <v>165</v>
      </c>
      <c r="P32" s="35">
        <v>1.73</v>
      </c>
      <c r="S32" s="2"/>
    </row>
    <row r="33" spans="1:19" ht="19" thickBot="1" x14ac:dyDescent="0.25">
      <c r="A33"/>
      <c r="B33"/>
      <c r="C33"/>
      <c r="D33"/>
      <c r="E33"/>
      <c r="F33"/>
      <c r="G33"/>
      <c r="H33"/>
      <c r="I33"/>
      <c r="J33"/>
      <c r="K33"/>
      <c r="L33" s="164">
        <v>30</v>
      </c>
      <c r="M33" s="165">
        <v>15</v>
      </c>
      <c r="N33" s="172" t="s">
        <v>257</v>
      </c>
      <c r="O33" s="190" t="s">
        <v>164</v>
      </c>
      <c r="P33" s="191">
        <v>44.6</v>
      </c>
      <c r="S33" s="2"/>
    </row>
    <row r="34" spans="1:19" ht="19" thickBot="1" x14ac:dyDescent="0.25">
      <c r="A34"/>
      <c r="B34"/>
      <c r="C34"/>
      <c r="D34"/>
      <c r="E34"/>
      <c r="F34"/>
      <c r="G34"/>
      <c r="H34"/>
      <c r="I34"/>
      <c r="J34"/>
      <c r="K34"/>
      <c r="L34" s="171">
        <v>31</v>
      </c>
      <c r="M34" s="192">
        <v>16</v>
      </c>
      <c r="N34" s="172" t="s">
        <v>258</v>
      </c>
      <c r="O34" s="172" t="s">
        <v>163</v>
      </c>
      <c r="P34" s="193">
        <v>2.7</v>
      </c>
      <c r="S34" s="2"/>
    </row>
    <row r="35" spans="1:19" ht="19" thickBot="1" x14ac:dyDescent="0.25">
      <c r="A35"/>
      <c r="B35"/>
      <c r="C35"/>
      <c r="D35"/>
      <c r="E35"/>
      <c r="F35"/>
      <c r="G35"/>
      <c r="H35"/>
      <c r="I35"/>
      <c r="J35"/>
      <c r="K35"/>
      <c r="L35" s="157">
        <v>32</v>
      </c>
      <c r="M35" s="13">
        <v>16</v>
      </c>
      <c r="N35" s="172" t="s">
        <v>258</v>
      </c>
      <c r="O35" s="158" t="s">
        <v>166</v>
      </c>
      <c r="P35" s="35">
        <v>52.6</v>
      </c>
      <c r="S35" s="2"/>
    </row>
    <row r="36" spans="1:19" ht="20" thickBot="1" x14ac:dyDescent="0.3">
      <c r="A36" s="150"/>
      <c r="B36" s="150"/>
      <c r="C36" s="150"/>
      <c r="D36" s="150"/>
      <c r="E36" s="150"/>
      <c r="F36" s="150"/>
      <c r="G36"/>
      <c r="H36"/>
      <c r="L36" s="157">
        <v>33</v>
      </c>
      <c r="M36" s="13">
        <v>16</v>
      </c>
      <c r="N36" s="172" t="s">
        <v>258</v>
      </c>
      <c r="O36" s="158" t="s">
        <v>167</v>
      </c>
      <c r="P36" s="35">
        <v>52</v>
      </c>
      <c r="S36" s="2"/>
    </row>
    <row r="37" spans="1:19" ht="20" thickBot="1" x14ac:dyDescent="0.3">
      <c r="A37" s="150"/>
      <c r="B37" s="150"/>
      <c r="C37" s="189"/>
      <c r="D37" s="150"/>
      <c r="E37" s="150"/>
      <c r="F37" s="150"/>
      <c r="G37"/>
      <c r="H37"/>
      <c r="L37" s="157">
        <v>34</v>
      </c>
      <c r="M37" s="13">
        <v>16</v>
      </c>
      <c r="N37" s="172" t="s">
        <v>258</v>
      </c>
      <c r="O37" s="158" t="s">
        <v>168</v>
      </c>
      <c r="P37" s="35">
        <v>52</v>
      </c>
      <c r="S37" s="2"/>
    </row>
    <row r="38" spans="1:19" ht="19" thickBot="1" x14ac:dyDescent="0.25">
      <c r="A38"/>
      <c r="B38"/>
      <c r="C38"/>
      <c r="D38"/>
      <c r="E38"/>
      <c r="F38"/>
      <c r="G38"/>
      <c r="H38"/>
      <c r="I38"/>
      <c r="J38"/>
      <c r="K38"/>
      <c r="L38" s="157">
        <v>35</v>
      </c>
      <c r="M38" s="13">
        <v>16</v>
      </c>
      <c r="N38" s="172" t="s">
        <v>258</v>
      </c>
      <c r="O38" s="158" t="s">
        <v>169</v>
      </c>
      <c r="P38" s="35">
        <v>41.2</v>
      </c>
      <c r="S38" s="2"/>
    </row>
    <row r="39" spans="1:19" ht="19" thickBot="1" x14ac:dyDescent="0.25">
      <c r="A39"/>
      <c r="B39"/>
      <c r="C39"/>
      <c r="D39"/>
      <c r="E39"/>
      <c r="F39"/>
      <c r="G39"/>
      <c r="H39"/>
      <c r="I39"/>
      <c r="J39"/>
      <c r="K39"/>
      <c r="L39" s="157">
        <v>36</v>
      </c>
      <c r="M39" s="13">
        <v>16</v>
      </c>
      <c r="N39" s="172" t="s">
        <v>258</v>
      </c>
      <c r="O39" s="158" t="s">
        <v>45</v>
      </c>
      <c r="P39" s="35">
        <v>32.4</v>
      </c>
      <c r="S39" s="2"/>
    </row>
    <row r="40" spans="1:19" ht="19" thickBot="1" x14ac:dyDescent="0.25">
      <c r="A40"/>
      <c r="B40"/>
      <c r="C40"/>
      <c r="D40"/>
      <c r="E40"/>
      <c r="F40"/>
      <c r="G40"/>
      <c r="H40"/>
      <c r="I40"/>
      <c r="J40"/>
      <c r="K40"/>
      <c r="L40" s="157">
        <v>37</v>
      </c>
      <c r="M40" s="13">
        <v>16</v>
      </c>
      <c r="N40" s="172" t="s">
        <v>258</v>
      </c>
      <c r="O40" s="158" t="s">
        <v>170</v>
      </c>
      <c r="P40" s="35">
        <v>67</v>
      </c>
      <c r="S40" s="2"/>
    </row>
    <row r="41" spans="1:19" ht="20" thickBot="1" x14ac:dyDescent="0.3">
      <c r="A41" s="149" t="s">
        <v>363</v>
      </c>
      <c r="B41" s="150"/>
      <c r="C41" s="150"/>
      <c r="D41" s="150"/>
      <c r="E41" s="150"/>
      <c r="F41" s="150"/>
      <c r="G41" s="150"/>
      <c r="H41" s="150"/>
      <c r="L41" s="157">
        <v>38</v>
      </c>
      <c r="M41" s="13">
        <v>16</v>
      </c>
      <c r="N41" s="172" t="s">
        <v>258</v>
      </c>
      <c r="O41" s="194" t="s">
        <v>162</v>
      </c>
      <c r="P41" s="35">
        <v>27.6</v>
      </c>
      <c r="S41" s="2"/>
    </row>
    <row r="42" spans="1:19" ht="20" thickBot="1" x14ac:dyDescent="0.3">
      <c r="A42" s="150"/>
      <c r="B42" s="150"/>
      <c r="C42" s="150"/>
      <c r="D42" s="150"/>
      <c r="E42" s="150"/>
      <c r="F42" s="150"/>
      <c r="G42" s="150"/>
      <c r="H42" s="150"/>
      <c r="L42" s="195">
        <v>39</v>
      </c>
      <c r="M42" s="10">
        <v>16</v>
      </c>
      <c r="N42" s="172" t="s">
        <v>258</v>
      </c>
      <c r="O42" s="102" t="s">
        <v>165</v>
      </c>
      <c r="P42" s="48">
        <v>1.75</v>
      </c>
    </row>
    <row r="43" spans="1:19" ht="19" thickBot="1" x14ac:dyDescent="0.25">
      <c r="A43" t="s">
        <v>364</v>
      </c>
      <c r="B43" t="s">
        <v>365</v>
      </c>
      <c r="C43" t="s">
        <v>366</v>
      </c>
      <c r="D43" t="s">
        <v>367</v>
      </c>
      <c r="E43" t="s">
        <v>368</v>
      </c>
      <c r="F43" t="s">
        <v>91</v>
      </c>
      <c r="G43" t="s">
        <v>369</v>
      </c>
      <c r="H43" s="102" t="s">
        <v>370</v>
      </c>
      <c r="I43" s="102" t="s">
        <v>371</v>
      </c>
      <c r="J43" s="102" t="s">
        <v>372</v>
      </c>
      <c r="L43" s="196">
        <v>40</v>
      </c>
      <c r="M43" s="197">
        <v>16</v>
      </c>
      <c r="N43" s="172" t="s">
        <v>258</v>
      </c>
      <c r="O43" s="198" t="s">
        <v>164</v>
      </c>
      <c r="P43" s="167">
        <v>46.8</v>
      </c>
    </row>
    <row r="44" spans="1:19" x14ac:dyDescent="0.2">
      <c r="A44" t="s">
        <v>373</v>
      </c>
      <c r="B44" t="s">
        <v>374</v>
      </c>
      <c r="C44" t="s">
        <v>375</v>
      </c>
      <c r="D44" t="s">
        <v>376</v>
      </c>
      <c r="E44" t="s">
        <v>377</v>
      </c>
      <c r="F44" t="s">
        <v>92</v>
      </c>
      <c r="G44" t="s">
        <v>378</v>
      </c>
      <c r="H44" s="102" t="s">
        <v>379</v>
      </c>
      <c r="I44" s="102" t="s">
        <v>380</v>
      </c>
      <c r="J44" s="102" t="s">
        <v>381</v>
      </c>
      <c r="L44" s="174">
        <v>41</v>
      </c>
      <c r="M44" s="172">
        <v>17</v>
      </c>
      <c r="N44" s="172" t="s">
        <v>259</v>
      </c>
      <c r="O44" s="172" t="s">
        <v>163</v>
      </c>
      <c r="P44" s="193">
        <v>59.8</v>
      </c>
    </row>
    <row r="45" spans="1:19" x14ac:dyDescent="0.2">
      <c r="A45" t="s">
        <v>382</v>
      </c>
      <c r="B45" t="s">
        <v>383</v>
      </c>
      <c r="C45" t="s">
        <v>384</v>
      </c>
      <c r="D45" t="s">
        <v>385</v>
      </c>
      <c r="E45" t="s">
        <v>386</v>
      </c>
      <c r="F45" t="s">
        <v>387</v>
      </c>
      <c r="G45" t="s">
        <v>388</v>
      </c>
      <c r="H45" s="102" t="s">
        <v>389</v>
      </c>
      <c r="I45" s="102" t="s">
        <v>390</v>
      </c>
      <c r="J45" s="102" t="s">
        <v>391</v>
      </c>
      <c r="L45" s="157">
        <v>42</v>
      </c>
      <c r="M45" s="158">
        <v>17</v>
      </c>
      <c r="N45" s="54" t="s">
        <v>259</v>
      </c>
      <c r="O45" s="158" t="s">
        <v>166</v>
      </c>
      <c r="P45" s="35">
        <v>59.4</v>
      </c>
    </row>
    <row r="46" spans="1:19" x14ac:dyDescent="0.2">
      <c r="A46" t="s">
        <v>392</v>
      </c>
      <c r="B46" t="s">
        <v>393</v>
      </c>
      <c r="C46" t="s">
        <v>394</v>
      </c>
      <c r="D46" t="s">
        <v>395</v>
      </c>
      <c r="E46" t="s">
        <v>396</v>
      </c>
      <c r="F46" t="s">
        <v>397</v>
      </c>
      <c r="G46" t="s">
        <v>398</v>
      </c>
      <c r="H46" s="102" t="s">
        <v>399</v>
      </c>
      <c r="I46" s="102" t="s">
        <v>400</v>
      </c>
      <c r="J46" s="102" t="s">
        <v>401</v>
      </c>
      <c r="L46" s="157">
        <v>43</v>
      </c>
      <c r="M46" s="158">
        <v>17</v>
      </c>
      <c r="N46" s="54" t="s">
        <v>259</v>
      </c>
      <c r="O46" s="158" t="s">
        <v>167</v>
      </c>
      <c r="P46" s="35">
        <v>49.2</v>
      </c>
    </row>
    <row r="47" spans="1:19" x14ac:dyDescent="0.2">
      <c r="A47" t="s">
        <v>402</v>
      </c>
      <c r="B47" t="s">
        <v>403</v>
      </c>
      <c r="C47" t="s">
        <v>404</v>
      </c>
      <c r="D47" t="s">
        <v>405</v>
      </c>
      <c r="E47" t="s">
        <v>406</v>
      </c>
      <c r="F47" t="s">
        <v>407</v>
      </c>
      <c r="G47" t="s">
        <v>408</v>
      </c>
      <c r="H47" s="102" t="s">
        <v>409</v>
      </c>
      <c r="I47" s="102" t="s">
        <v>410</v>
      </c>
      <c r="J47" s="102" t="s">
        <v>411</v>
      </c>
      <c r="L47" s="157">
        <v>44</v>
      </c>
      <c r="M47" s="158">
        <v>17</v>
      </c>
      <c r="N47" s="54" t="s">
        <v>259</v>
      </c>
      <c r="O47" s="158" t="s">
        <v>168</v>
      </c>
      <c r="P47" s="35">
        <v>79.2</v>
      </c>
    </row>
    <row r="48" spans="1:19" x14ac:dyDescent="0.2">
      <c r="A48"/>
      <c r="B48"/>
      <c r="C48"/>
      <c r="D48"/>
      <c r="E48"/>
      <c r="F48"/>
      <c r="G48" t="s">
        <v>412</v>
      </c>
      <c r="H48" s="102" t="s">
        <v>413</v>
      </c>
      <c r="I48"/>
      <c r="J48"/>
      <c r="L48" s="157">
        <v>45</v>
      </c>
      <c r="M48" s="158">
        <v>17</v>
      </c>
      <c r="N48" s="54" t="s">
        <v>259</v>
      </c>
      <c r="O48" s="158" t="s">
        <v>169</v>
      </c>
      <c r="P48" s="35">
        <v>86.2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L49" s="157">
        <v>46</v>
      </c>
      <c r="M49" s="158">
        <v>17</v>
      </c>
      <c r="N49" s="54" t="s">
        <v>259</v>
      </c>
      <c r="O49" s="158" t="s">
        <v>45</v>
      </c>
      <c r="P49" s="35">
        <v>61.8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L50" s="157">
        <v>47</v>
      </c>
      <c r="M50" s="158">
        <v>17</v>
      </c>
      <c r="N50" s="54" t="s">
        <v>259</v>
      </c>
      <c r="O50" s="158" t="s">
        <v>170</v>
      </c>
      <c r="P50" s="35">
        <v>95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L51" s="157">
        <v>48</v>
      </c>
      <c r="M51" s="158">
        <v>17</v>
      </c>
      <c r="N51" s="54" t="s">
        <v>259</v>
      </c>
      <c r="O51" s="194" t="s">
        <v>162</v>
      </c>
      <c r="P51" s="35">
        <v>18.399999999999999</v>
      </c>
    </row>
    <row r="52" spans="1:16" ht="19" x14ac:dyDescent="0.25">
      <c r="A52" s="150"/>
      <c r="B52" s="150"/>
      <c r="C52" s="150"/>
      <c r="D52" s="150"/>
      <c r="E52" s="150"/>
      <c r="F52" s="150"/>
      <c r="G52"/>
      <c r="H52"/>
      <c r="K52" s="15"/>
      <c r="L52" s="157">
        <v>49</v>
      </c>
      <c r="M52">
        <v>17</v>
      </c>
      <c r="N52" s="54" t="s">
        <v>259</v>
      </c>
      <c r="O52" s="102" t="s">
        <v>165</v>
      </c>
      <c r="P52" s="48">
        <v>3.86</v>
      </c>
    </row>
    <row r="53" spans="1:16" ht="20" thickBot="1" x14ac:dyDescent="0.3">
      <c r="A53" s="150"/>
      <c r="B53" s="150"/>
      <c r="C53" s="189"/>
      <c r="D53" s="150"/>
      <c r="E53" s="150"/>
      <c r="F53" s="150"/>
      <c r="G53"/>
      <c r="H53"/>
      <c r="K53" s="33"/>
      <c r="L53" s="196">
        <v>50</v>
      </c>
      <c r="M53" s="197">
        <v>17</v>
      </c>
      <c r="N53" s="197" t="s">
        <v>259</v>
      </c>
      <c r="O53" s="198" t="s">
        <v>164</v>
      </c>
      <c r="P53" s="167">
        <v>49.4</v>
      </c>
    </row>
    <row r="54" spans="1:16" ht="19" x14ac:dyDescent="0.25">
      <c r="A54" s="150" t="s">
        <v>414</v>
      </c>
      <c r="B54" s="150"/>
      <c r="C54" s="150"/>
      <c r="D54" s="150"/>
      <c r="E54" s="150" t="s">
        <v>415</v>
      </c>
      <c r="F54" s="150"/>
      <c r="G54" s="150"/>
      <c r="H54" s="150"/>
      <c r="L54" s="171">
        <v>51</v>
      </c>
      <c r="M54" s="172" t="s">
        <v>93</v>
      </c>
      <c r="N54" s="172" t="s">
        <v>416</v>
      </c>
      <c r="O54" s="173" t="s">
        <v>170</v>
      </c>
      <c r="P54" s="199">
        <v>0.16200000000000001</v>
      </c>
    </row>
    <row r="55" spans="1:16" ht="20" thickBot="1" x14ac:dyDescent="0.3">
      <c r="A55" s="150"/>
      <c r="B55" s="150"/>
      <c r="C55" s="150"/>
      <c r="D55" s="150"/>
      <c r="E55" s="150"/>
      <c r="F55" s="150"/>
      <c r="G55" s="150"/>
      <c r="H55" s="150"/>
      <c r="L55" s="164">
        <v>52</v>
      </c>
      <c r="M55" s="165" t="s">
        <v>93</v>
      </c>
      <c r="N55" s="165" t="s">
        <v>416</v>
      </c>
      <c r="O55" s="166" t="s">
        <v>162</v>
      </c>
      <c r="P55" s="200" t="s">
        <v>60</v>
      </c>
    </row>
    <row r="56" spans="1:16" ht="19" x14ac:dyDescent="0.25">
      <c r="A56" s="151" t="s">
        <v>50</v>
      </c>
      <c r="B56" s="152"/>
      <c r="C56" s="201"/>
      <c r="D56" s="150"/>
      <c r="E56" s="151" t="s">
        <v>50</v>
      </c>
      <c r="F56" s="152"/>
      <c r="G56" s="201"/>
      <c r="H56" s="150"/>
      <c r="L56" s="150"/>
      <c r="M56"/>
      <c r="N56" s="150"/>
      <c r="O56" s="150"/>
      <c r="P56" s="150"/>
    </row>
    <row r="57" spans="1:16" ht="19" x14ac:dyDescent="0.25">
      <c r="A57" s="202" t="s">
        <v>54</v>
      </c>
      <c r="B57" s="203" t="s">
        <v>48</v>
      </c>
      <c r="C57" s="204"/>
      <c r="D57" s="150"/>
      <c r="E57" s="202" t="s">
        <v>54</v>
      </c>
      <c r="F57" s="203" t="s">
        <v>48</v>
      </c>
      <c r="G57" s="204"/>
      <c r="H57" s="150"/>
      <c r="L57" s="150"/>
      <c r="M57"/>
      <c r="N57" s="150"/>
      <c r="O57" s="150"/>
      <c r="P57" s="150"/>
    </row>
    <row r="58" spans="1:16" ht="19" x14ac:dyDescent="0.25">
      <c r="A58" s="202" t="s">
        <v>54</v>
      </c>
      <c r="B58" s="203" t="s">
        <v>55</v>
      </c>
      <c r="C58" s="205" t="s">
        <v>51</v>
      </c>
      <c r="D58" s="150"/>
      <c r="E58" s="202" t="s">
        <v>54</v>
      </c>
      <c r="F58" s="203" t="s">
        <v>55</v>
      </c>
      <c r="G58" s="205" t="s">
        <v>51</v>
      </c>
      <c r="H58" s="150"/>
      <c r="L58" s="150"/>
      <c r="M58"/>
      <c r="N58" s="150"/>
      <c r="O58" s="150"/>
      <c r="P58" s="150"/>
    </row>
    <row r="59" spans="1:16" ht="19" x14ac:dyDescent="0.25">
      <c r="A59" s="206" t="s">
        <v>56</v>
      </c>
      <c r="B59" s="207" t="s">
        <v>48</v>
      </c>
      <c r="C59" s="208"/>
      <c r="D59" s="150"/>
      <c r="E59" s="209" t="s">
        <v>269</v>
      </c>
      <c r="F59" s="207" t="s">
        <v>48</v>
      </c>
      <c r="G59" s="208"/>
      <c r="H59" s="150"/>
      <c r="L59" s="150"/>
      <c r="M59"/>
      <c r="N59" s="150"/>
      <c r="O59" s="150"/>
      <c r="P59" s="150"/>
    </row>
    <row r="60" spans="1:16" ht="19" x14ac:dyDescent="0.25">
      <c r="A60" s="210" t="s">
        <v>53</v>
      </c>
      <c r="B60" s="211" t="s">
        <v>57</v>
      </c>
      <c r="C60" s="170"/>
      <c r="D60" s="150"/>
      <c r="E60" s="210" t="s">
        <v>53</v>
      </c>
      <c r="F60" s="211" t="s">
        <v>57</v>
      </c>
      <c r="G60" s="170"/>
      <c r="H60" s="150"/>
      <c r="M60" s="2"/>
    </row>
    <row r="61" spans="1:16" ht="19" x14ac:dyDescent="0.25">
      <c r="A61" s="168" t="s">
        <v>53</v>
      </c>
      <c r="B61" s="150" t="s">
        <v>58</v>
      </c>
      <c r="C61" s="186"/>
      <c r="D61" s="150"/>
      <c r="E61" s="168" t="s">
        <v>53</v>
      </c>
      <c r="F61" s="150" t="s">
        <v>58</v>
      </c>
      <c r="G61" s="186"/>
      <c r="H61" s="150"/>
      <c r="M61" s="2"/>
    </row>
    <row r="62" spans="1:16" ht="19" x14ac:dyDescent="0.25">
      <c r="A62" s="175" t="s">
        <v>59</v>
      </c>
      <c r="B62" s="212" t="s">
        <v>49</v>
      </c>
      <c r="C62" s="170"/>
      <c r="D62" s="150"/>
      <c r="E62" s="175" t="s">
        <v>59</v>
      </c>
      <c r="F62" s="212" t="s">
        <v>49</v>
      </c>
      <c r="G62" s="170"/>
      <c r="H62" s="150"/>
      <c r="M62" s="2"/>
    </row>
    <row r="63" spans="1:16" ht="19" x14ac:dyDescent="0.25">
      <c r="A63" s="175" t="s">
        <v>52</v>
      </c>
      <c r="B63" s="212"/>
      <c r="C63" s="177"/>
      <c r="D63" s="150"/>
      <c r="E63" s="175" t="s">
        <v>52</v>
      </c>
      <c r="F63" s="212"/>
      <c r="G63" s="177"/>
      <c r="H63" s="150"/>
      <c r="J63" s="15"/>
      <c r="M63" s="2"/>
    </row>
    <row r="64" spans="1:16" x14ac:dyDescent="0.2">
      <c r="A64" s="27"/>
      <c r="C64" s="27"/>
      <c r="M64" s="2"/>
    </row>
    <row r="65" spans="1:13" x14ac:dyDescent="0.2">
      <c r="A65" s="27"/>
      <c r="C65" s="27"/>
      <c r="M65" s="2"/>
    </row>
    <row r="66" spans="1:13" x14ac:dyDescent="0.2">
      <c r="M66" s="2"/>
    </row>
    <row r="67" spans="1:13" x14ac:dyDescent="0.2">
      <c r="C67" s="53"/>
      <c r="M67" s="2"/>
    </row>
    <row r="68" spans="1:13" x14ac:dyDescent="0.2">
      <c r="M68" s="2"/>
    </row>
    <row r="69" spans="1:13" x14ac:dyDescent="0.2">
      <c r="C69" s="15"/>
      <c r="M69" s="2"/>
    </row>
    <row r="70" spans="1:13" x14ac:dyDescent="0.2">
      <c r="A70" s="15"/>
      <c r="B70" s="15"/>
      <c r="C70" s="15"/>
    </row>
    <row r="71" spans="1:13" x14ac:dyDescent="0.2">
      <c r="A71" s="15"/>
      <c r="B71" s="15"/>
    </row>
    <row r="77" spans="1:13" x14ac:dyDescent="0.2">
      <c r="C77" s="66"/>
      <c r="D77" s="15"/>
      <c r="E77" s="15"/>
    </row>
    <row r="78" spans="1:13" x14ac:dyDescent="0.2">
      <c r="C78" s="27"/>
    </row>
    <row r="79" spans="1:13" x14ac:dyDescent="0.2">
      <c r="C79" s="27"/>
    </row>
    <row r="80" spans="1:13" x14ac:dyDescent="0.2">
      <c r="C80" s="27"/>
    </row>
    <row r="81" spans="1:3" x14ac:dyDescent="0.2">
      <c r="C81" s="27"/>
    </row>
    <row r="82" spans="1:3" x14ac:dyDescent="0.2">
      <c r="C82" s="27"/>
    </row>
    <row r="84" spans="1:3" x14ac:dyDescent="0.2">
      <c r="C84" s="53"/>
    </row>
    <row r="87" spans="1:3" x14ac:dyDescent="0.2">
      <c r="A87" s="15"/>
      <c r="C87" s="42"/>
    </row>
    <row r="88" spans="1:3" x14ac:dyDescent="0.2">
      <c r="A88" s="42"/>
      <c r="B88" s="42"/>
      <c r="C88" s="42"/>
    </row>
    <row r="89" spans="1:3" x14ac:dyDescent="0.2">
      <c r="A89" s="42"/>
      <c r="B89" s="42"/>
      <c r="C89" s="103"/>
    </row>
    <row r="90" spans="1:3" x14ac:dyDescent="0.2">
      <c r="A90" s="42"/>
      <c r="B90" s="42"/>
      <c r="C90" s="42"/>
    </row>
    <row r="91" spans="1:3" x14ac:dyDescent="0.2">
      <c r="A91" s="42"/>
      <c r="B91" s="42"/>
    </row>
  </sheetData>
  <pageMargins left="0.7" right="0.7" top="0.75" bottom="0.75" header="0.3" footer="0.3"/>
  <pageSetup scale="4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74F7-DC67-A946-A491-2EB46EDB0429}">
  <sheetPr>
    <pageSetUpPr fitToPage="1"/>
  </sheetPr>
  <dimension ref="A1:U91"/>
  <sheetViews>
    <sheetView zoomScale="80" zoomScaleNormal="80" workbookViewId="0">
      <selection activeCell="H34" sqref="H34"/>
    </sheetView>
  </sheetViews>
  <sheetFormatPr baseColWidth="10" defaultColWidth="10.83203125" defaultRowHeight="18" x14ac:dyDescent="0.2"/>
  <cols>
    <col min="1" max="1" width="22" style="16" customWidth="1"/>
    <col min="2" max="2" width="15.5" style="16" customWidth="1"/>
    <col min="3" max="3" width="13" style="16" customWidth="1"/>
    <col min="4" max="4" width="10.83203125" style="16"/>
    <col min="5" max="5" width="18.6640625" style="16" customWidth="1"/>
    <col min="6" max="6" width="12.6640625" style="16" bestFit="1" customWidth="1"/>
    <col min="7" max="7" width="15.5" style="16" bestFit="1" customWidth="1"/>
    <col min="8" max="8" width="16.1640625" style="16" bestFit="1" customWidth="1"/>
    <col min="9" max="9" width="14.5" style="16" bestFit="1" customWidth="1"/>
    <col min="10" max="10" width="10.83203125" style="16"/>
    <col min="11" max="11" width="1.5" style="16" customWidth="1"/>
    <col min="12" max="12" width="10.83203125" style="16"/>
    <col min="13" max="13" width="18.83203125" style="16" customWidth="1"/>
    <col min="14" max="14" width="14.5" style="16" customWidth="1"/>
    <col min="15" max="17" width="10.83203125" style="16"/>
    <col min="18" max="18" width="12.6640625" style="16" customWidth="1"/>
    <col min="19" max="19" width="20" style="16" customWidth="1"/>
    <col min="20" max="16384" width="10.83203125" style="16"/>
  </cols>
  <sheetData>
    <row r="1" spans="1:20" ht="19" x14ac:dyDescent="0.25">
      <c r="A1" s="149" t="s">
        <v>0</v>
      </c>
      <c r="B1" s="150"/>
      <c r="C1" s="150"/>
      <c r="D1" s="150"/>
      <c r="E1" s="150"/>
      <c r="F1" s="150"/>
      <c r="G1" s="150"/>
      <c r="H1" s="150"/>
    </row>
    <row r="2" spans="1:20" ht="19" x14ac:dyDescent="0.25">
      <c r="A2" s="150" t="s">
        <v>417</v>
      </c>
      <c r="B2" s="150"/>
      <c r="C2" s="150"/>
      <c r="D2" s="150"/>
      <c r="E2" s="150"/>
      <c r="F2" s="150"/>
      <c r="G2" s="150"/>
      <c r="H2" s="150"/>
      <c r="L2" s="151" t="s">
        <v>359</v>
      </c>
      <c r="M2" s="152"/>
      <c r="N2" s="152"/>
      <c r="O2" s="152"/>
      <c r="P2" s="153"/>
    </row>
    <row r="3" spans="1:20" ht="40" x14ac:dyDescent="0.25">
      <c r="A3" s="150" t="s">
        <v>418</v>
      </c>
      <c r="B3" s="150"/>
      <c r="C3" s="150"/>
      <c r="D3" s="150"/>
      <c r="E3" s="150"/>
      <c r="F3" s="150"/>
      <c r="G3" s="150"/>
      <c r="H3" s="150"/>
      <c r="L3" s="154" t="s">
        <v>46</v>
      </c>
      <c r="M3" s="155" t="s">
        <v>42</v>
      </c>
      <c r="N3" s="155" t="s">
        <v>43</v>
      </c>
      <c r="O3" s="155" t="s">
        <v>44</v>
      </c>
      <c r="P3" s="156" t="s">
        <v>47</v>
      </c>
    </row>
    <row r="4" spans="1:20" ht="19" x14ac:dyDescent="0.25">
      <c r="A4" s="150" t="s">
        <v>157</v>
      </c>
      <c r="B4" s="150"/>
      <c r="C4" s="150"/>
      <c r="D4" s="150"/>
      <c r="E4" s="150"/>
      <c r="F4" s="150"/>
      <c r="G4" s="150"/>
      <c r="H4" s="150"/>
      <c r="L4" s="157">
        <v>1</v>
      </c>
      <c r="M4" s="158">
        <v>18</v>
      </c>
      <c r="N4" s="158" t="s">
        <v>260</v>
      </c>
      <c r="O4" s="14" t="s">
        <v>163</v>
      </c>
      <c r="P4" s="104">
        <v>72.2</v>
      </c>
      <c r="Q4" s="2"/>
    </row>
    <row r="5" spans="1:20" ht="19" x14ac:dyDescent="0.25">
      <c r="A5" s="150" t="s">
        <v>159</v>
      </c>
      <c r="B5" s="150"/>
      <c r="C5" s="150"/>
      <c r="D5" s="150"/>
      <c r="E5" s="150"/>
      <c r="F5" s="150"/>
      <c r="G5" s="150"/>
      <c r="H5" s="150"/>
      <c r="L5" s="157">
        <v>2</v>
      </c>
      <c r="M5" s="158">
        <v>18</v>
      </c>
      <c r="N5" s="54" t="s">
        <v>260</v>
      </c>
      <c r="O5" s="14" t="s">
        <v>166</v>
      </c>
      <c r="P5" s="104">
        <v>48.6</v>
      </c>
      <c r="Q5" s="2"/>
    </row>
    <row r="6" spans="1:20" ht="19" x14ac:dyDescent="0.25">
      <c r="A6" s="150" t="s">
        <v>158</v>
      </c>
      <c r="B6" s="150"/>
      <c r="C6" s="150"/>
      <c r="D6" s="150"/>
      <c r="E6" s="150"/>
      <c r="F6" s="150"/>
      <c r="G6" s="150"/>
      <c r="H6" s="150"/>
      <c r="L6" s="157">
        <v>3</v>
      </c>
      <c r="M6" s="158">
        <v>18</v>
      </c>
      <c r="N6" s="54" t="s">
        <v>260</v>
      </c>
      <c r="O6" s="14" t="s">
        <v>167</v>
      </c>
      <c r="P6" s="104">
        <v>59.4</v>
      </c>
      <c r="Q6" s="2"/>
    </row>
    <row r="7" spans="1:20" ht="19" x14ac:dyDescent="0.25">
      <c r="A7" s="150" t="s">
        <v>160</v>
      </c>
      <c r="B7" s="150"/>
      <c r="C7" s="150"/>
      <c r="D7" s="150"/>
      <c r="E7" s="150"/>
      <c r="F7" s="150"/>
      <c r="G7" s="150"/>
      <c r="H7" s="150"/>
      <c r="L7" s="157">
        <v>4</v>
      </c>
      <c r="M7" s="158">
        <v>18</v>
      </c>
      <c r="N7" s="54" t="s">
        <v>260</v>
      </c>
      <c r="O7" s="14" t="s">
        <v>168</v>
      </c>
      <c r="P7" s="104">
        <v>71.8</v>
      </c>
      <c r="Q7" s="2"/>
    </row>
    <row r="8" spans="1:20" ht="19" x14ac:dyDescent="0.25">
      <c r="A8" s="150" t="s">
        <v>419</v>
      </c>
      <c r="B8" s="150"/>
      <c r="C8" s="150"/>
      <c r="D8" s="150"/>
      <c r="E8" s="150"/>
      <c r="F8" s="150"/>
      <c r="G8" s="150"/>
      <c r="H8" s="150"/>
      <c r="L8" s="157">
        <v>5</v>
      </c>
      <c r="M8" s="158">
        <v>18</v>
      </c>
      <c r="N8" s="54" t="s">
        <v>260</v>
      </c>
      <c r="O8" s="14" t="s">
        <v>169</v>
      </c>
      <c r="P8" s="36">
        <v>65.599999999999994</v>
      </c>
    </row>
    <row r="9" spans="1:20" ht="19" x14ac:dyDescent="0.25">
      <c r="A9" s="150" t="s">
        <v>239</v>
      </c>
      <c r="B9" s="150"/>
      <c r="C9" s="150"/>
      <c r="D9" s="150"/>
      <c r="E9" s="150"/>
      <c r="F9" s="150"/>
      <c r="G9" s="150"/>
      <c r="H9" s="150"/>
      <c r="L9" s="157">
        <v>6</v>
      </c>
      <c r="M9" s="158">
        <v>18</v>
      </c>
      <c r="N9" s="54" t="s">
        <v>260</v>
      </c>
      <c r="O9" s="14" t="s">
        <v>45</v>
      </c>
      <c r="P9" s="104">
        <v>31.6</v>
      </c>
    </row>
    <row r="10" spans="1:20" ht="19" x14ac:dyDescent="0.25">
      <c r="A10" s="150" t="s">
        <v>182</v>
      </c>
      <c r="B10" s="150"/>
      <c r="C10" s="150"/>
      <c r="D10" s="150"/>
      <c r="E10" s="150"/>
      <c r="F10" s="150"/>
      <c r="G10" s="150"/>
      <c r="H10" s="150"/>
      <c r="L10" s="157">
        <v>7</v>
      </c>
      <c r="M10" s="158">
        <v>18</v>
      </c>
      <c r="N10" s="54" t="s">
        <v>260</v>
      </c>
      <c r="O10" s="14" t="s">
        <v>170</v>
      </c>
      <c r="P10" s="104">
        <v>77.2</v>
      </c>
    </row>
    <row r="11" spans="1:20" ht="19" x14ac:dyDescent="0.25">
      <c r="A11" s="150"/>
      <c r="B11" s="150"/>
      <c r="C11" s="150"/>
      <c r="D11" s="150"/>
      <c r="E11" s="150"/>
      <c r="F11" s="150"/>
      <c r="G11" s="150"/>
      <c r="H11" s="150"/>
      <c r="L11" s="157">
        <v>8</v>
      </c>
      <c r="M11" s="158">
        <v>18</v>
      </c>
      <c r="N11" s="54" t="s">
        <v>260</v>
      </c>
      <c r="O11" s="159" t="s">
        <v>162</v>
      </c>
      <c r="P11" s="104">
        <v>41.2</v>
      </c>
    </row>
    <row r="12" spans="1:20" ht="19" x14ac:dyDescent="0.25">
      <c r="A12" s="151" t="s">
        <v>32</v>
      </c>
      <c r="B12" s="160"/>
      <c r="C12" s="161"/>
      <c r="D12" s="150"/>
      <c r="E12" s="149"/>
      <c r="F12" s="150"/>
      <c r="G12" s="150"/>
      <c r="H12" s="150"/>
      <c r="L12" s="157">
        <v>9</v>
      </c>
      <c r="M12" s="158">
        <v>18</v>
      </c>
      <c r="N12" s="54" t="s">
        <v>260</v>
      </c>
      <c r="O12" s="159" t="s">
        <v>165</v>
      </c>
      <c r="P12" s="104">
        <v>49.4</v>
      </c>
    </row>
    <row r="13" spans="1:20" ht="20" thickBot="1" x14ac:dyDescent="0.3">
      <c r="A13" s="162" t="s">
        <v>5</v>
      </c>
      <c r="B13" s="163" t="s">
        <v>24</v>
      </c>
      <c r="C13" s="156" t="s">
        <v>361</v>
      </c>
      <c r="D13" s="150"/>
      <c r="E13" s="150"/>
      <c r="F13" s="150"/>
      <c r="G13" s="150"/>
      <c r="H13" s="150"/>
      <c r="L13" s="164">
        <v>10</v>
      </c>
      <c r="M13" s="158">
        <v>18</v>
      </c>
      <c r="N13" s="197" t="s">
        <v>260</v>
      </c>
      <c r="O13" s="166" t="s">
        <v>164</v>
      </c>
      <c r="P13" s="167">
        <v>52.2</v>
      </c>
      <c r="Q13" s="27"/>
      <c r="R13" s="27"/>
      <c r="S13" s="27"/>
      <c r="T13" s="27"/>
    </row>
    <row r="14" spans="1:20" ht="19" x14ac:dyDescent="0.25">
      <c r="A14" s="168" t="s">
        <v>25</v>
      </c>
      <c r="B14" s="169">
        <v>14.75</v>
      </c>
      <c r="C14" s="170">
        <f>B14*62</f>
        <v>914.5</v>
      </c>
      <c r="D14" s="150"/>
      <c r="E14" s="150"/>
      <c r="F14" s="150"/>
      <c r="G14" s="150"/>
      <c r="H14" s="150"/>
      <c r="L14" s="171">
        <v>11</v>
      </c>
      <c r="M14" s="172">
        <v>19</v>
      </c>
      <c r="N14" s="54" t="s">
        <v>261</v>
      </c>
      <c r="O14" s="173" t="s">
        <v>163</v>
      </c>
      <c r="P14" s="36">
        <v>70</v>
      </c>
      <c r="Q14" s="24"/>
      <c r="R14" s="24"/>
      <c r="S14" s="24"/>
      <c r="T14" s="24"/>
    </row>
    <row r="15" spans="1:20" ht="19" x14ac:dyDescent="0.25">
      <c r="A15" s="168" t="s">
        <v>28</v>
      </c>
      <c r="B15" s="169">
        <v>5</v>
      </c>
      <c r="C15" s="153">
        <f t="shared" ref="C15:C18" si="0">B15*62</f>
        <v>310</v>
      </c>
      <c r="D15" s="150"/>
      <c r="E15" s="150"/>
      <c r="F15" s="150"/>
      <c r="G15" s="150"/>
      <c r="H15" s="150"/>
      <c r="L15" s="174">
        <v>12</v>
      </c>
      <c r="M15" s="54">
        <v>19</v>
      </c>
      <c r="N15" s="158" t="s">
        <v>261</v>
      </c>
      <c r="O15" s="12" t="s">
        <v>166</v>
      </c>
      <c r="P15" s="104">
        <v>58.8</v>
      </c>
      <c r="Q15" s="24"/>
      <c r="R15" s="24"/>
      <c r="S15" s="24"/>
      <c r="T15" s="24"/>
    </row>
    <row r="16" spans="1:20" ht="19" x14ac:dyDescent="0.25">
      <c r="A16" s="168" t="s">
        <v>26</v>
      </c>
      <c r="B16" s="169">
        <v>0.5</v>
      </c>
      <c r="C16" s="153">
        <f t="shared" si="0"/>
        <v>31</v>
      </c>
      <c r="D16" s="150"/>
      <c r="E16" s="150"/>
      <c r="F16" s="150"/>
      <c r="G16" s="150"/>
      <c r="H16" s="150"/>
      <c r="L16" s="174">
        <v>13</v>
      </c>
      <c r="M16" s="54">
        <v>19</v>
      </c>
      <c r="N16" s="158" t="s">
        <v>261</v>
      </c>
      <c r="O16" s="12" t="s">
        <v>167</v>
      </c>
      <c r="P16" s="104">
        <v>44.6</v>
      </c>
      <c r="Q16" s="24"/>
      <c r="R16" s="24"/>
      <c r="S16" s="24"/>
      <c r="T16" s="24"/>
    </row>
    <row r="17" spans="1:21" ht="19" x14ac:dyDescent="0.25">
      <c r="A17" s="175" t="s">
        <v>27</v>
      </c>
      <c r="B17" s="176">
        <v>0.25</v>
      </c>
      <c r="C17" s="153">
        <f t="shared" si="0"/>
        <v>15.5</v>
      </c>
      <c r="D17" s="150"/>
      <c r="E17" s="150"/>
      <c r="F17" s="150"/>
      <c r="G17" s="150"/>
      <c r="H17" s="150"/>
      <c r="L17" s="174">
        <v>14</v>
      </c>
      <c r="M17" s="54">
        <v>19</v>
      </c>
      <c r="N17" s="158" t="s">
        <v>261</v>
      </c>
      <c r="O17" s="12" t="s">
        <v>168</v>
      </c>
      <c r="P17" s="104">
        <v>73.8</v>
      </c>
    </row>
    <row r="18" spans="1:21" ht="19" x14ac:dyDescent="0.25">
      <c r="A18" s="175" t="s">
        <v>29</v>
      </c>
      <c r="B18" s="176">
        <v>20.5</v>
      </c>
      <c r="C18" s="177">
        <f t="shared" si="0"/>
        <v>1271</v>
      </c>
      <c r="D18" s="150"/>
      <c r="E18" s="150"/>
      <c r="F18" s="150"/>
      <c r="G18" s="150"/>
      <c r="H18" s="150"/>
      <c r="L18" s="174">
        <v>15</v>
      </c>
      <c r="M18" s="54">
        <v>19</v>
      </c>
      <c r="N18" s="158" t="s">
        <v>261</v>
      </c>
      <c r="O18" s="12" t="s">
        <v>169</v>
      </c>
      <c r="P18" s="104">
        <v>74</v>
      </c>
      <c r="Q18" s="24"/>
      <c r="R18" s="24"/>
      <c r="S18" s="24"/>
      <c r="T18" s="24"/>
    </row>
    <row r="19" spans="1:21" ht="19" x14ac:dyDescent="0.25">
      <c r="A19" s="150"/>
      <c r="B19" s="150"/>
      <c r="C19" s="150"/>
      <c r="D19" s="150"/>
      <c r="E19" s="150"/>
      <c r="F19" s="150"/>
      <c r="G19" s="150"/>
      <c r="H19" s="150"/>
      <c r="L19" s="174">
        <v>16</v>
      </c>
      <c r="M19" s="54">
        <v>19</v>
      </c>
      <c r="N19" s="158" t="s">
        <v>261</v>
      </c>
      <c r="O19" s="12" t="s">
        <v>45</v>
      </c>
      <c r="P19" s="104">
        <v>48.4</v>
      </c>
      <c r="Q19" s="24"/>
      <c r="R19" s="24"/>
      <c r="S19" s="24"/>
      <c r="T19" s="24"/>
    </row>
    <row r="20" spans="1:21" ht="22" customHeight="1" x14ac:dyDescent="0.25">
      <c r="A20" s="178" t="s">
        <v>362</v>
      </c>
      <c r="B20" s="179" t="s">
        <v>24</v>
      </c>
      <c r="C20" s="180" t="s">
        <v>95</v>
      </c>
      <c r="D20" s="150"/>
      <c r="E20" s="181" t="s">
        <v>275</v>
      </c>
      <c r="F20" s="179" t="s">
        <v>24</v>
      </c>
      <c r="G20" s="177" t="s">
        <v>95</v>
      </c>
      <c r="H20" s="150"/>
      <c r="L20" s="174">
        <v>17</v>
      </c>
      <c r="M20" s="54">
        <v>19</v>
      </c>
      <c r="N20" s="158" t="s">
        <v>261</v>
      </c>
      <c r="O20" s="12" t="s">
        <v>170</v>
      </c>
      <c r="P20" s="104">
        <v>63.2</v>
      </c>
      <c r="Q20" s="24"/>
      <c r="R20" s="24"/>
      <c r="S20" s="24"/>
      <c r="T20" s="24"/>
    </row>
    <row r="21" spans="1:21" ht="20" x14ac:dyDescent="0.25">
      <c r="A21" s="182" t="s">
        <v>33</v>
      </c>
      <c r="B21" s="183">
        <v>20.5</v>
      </c>
      <c r="C21" s="153">
        <f>B21*6</f>
        <v>123</v>
      </c>
      <c r="D21" s="150"/>
      <c r="E21" s="168" t="s">
        <v>33</v>
      </c>
      <c r="F21" s="169">
        <v>20.5</v>
      </c>
      <c r="G21" s="170">
        <f>F21*6</f>
        <v>123</v>
      </c>
      <c r="H21" s="150"/>
      <c r="L21" s="174">
        <v>18</v>
      </c>
      <c r="M21" s="54">
        <v>19</v>
      </c>
      <c r="N21" s="158" t="s">
        <v>261</v>
      </c>
      <c r="O21" s="184" t="s">
        <v>162</v>
      </c>
      <c r="P21" s="104">
        <v>45.8</v>
      </c>
      <c r="Q21" s="24"/>
      <c r="R21" s="24"/>
      <c r="S21" s="24"/>
      <c r="T21" s="24"/>
    </row>
    <row r="22" spans="1:21" ht="20" x14ac:dyDescent="0.25">
      <c r="A22" s="182" t="s">
        <v>178</v>
      </c>
      <c r="B22" s="169">
        <v>2.5</v>
      </c>
      <c r="C22" s="153">
        <f t="shared" ref="C22:C23" si="1">B22*6</f>
        <v>15</v>
      </c>
      <c r="D22" s="150"/>
      <c r="E22" s="168" t="s">
        <v>276</v>
      </c>
      <c r="F22" s="169">
        <v>1.25</v>
      </c>
      <c r="G22" s="170">
        <f t="shared" ref="G22:G24" si="2">F22*6</f>
        <v>7.5</v>
      </c>
      <c r="H22" s="150"/>
      <c r="J22" s="24"/>
      <c r="K22" s="24"/>
      <c r="L22" s="174">
        <v>19</v>
      </c>
      <c r="M22" s="54">
        <v>19</v>
      </c>
      <c r="N22" s="158" t="s">
        <v>261</v>
      </c>
      <c r="O22" s="184" t="s">
        <v>165</v>
      </c>
      <c r="P22" s="20">
        <v>42.8</v>
      </c>
    </row>
    <row r="23" spans="1:21" ht="21" thickBot="1" x14ac:dyDescent="0.3">
      <c r="A23" s="185" t="s">
        <v>30</v>
      </c>
      <c r="B23" s="176">
        <f>SUM(B21:B22)</f>
        <v>23</v>
      </c>
      <c r="C23" s="177">
        <f t="shared" si="1"/>
        <v>138</v>
      </c>
      <c r="D23" s="150"/>
      <c r="E23" s="168" t="s">
        <v>277</v>
      </c>
      <c r="F23" s="169">
        <v>1.25</v>
      </c>
      <c r="G23" s="170">
        <f t="shared" si="2"/>
        <v>7.5</v>
      </c>
      <c r="H23" s="150"/>
      <c r="J23" s="24"/>
      <c r="K23" s="24"/>
      <c r="L23" s="164">
        <v>20</v>
      </c>
      <c r="M23" s="54">
        <v>19</v>
      </c>
      <c r="N23" s="197" t="s">
        <v>261</v>
      </c>
      <c r="O23" s="166" t="s">
        <v>164</v>
      </c>
      <c r="P23" s="167">
        <v>32.799999999999997</v>
      </c>
      <c r="Q23" s="24"/>
      <c r="R23" s="24"/>
      <c r="S23" s="24"/>
      <c r="T23" s="24"/>
    </row>
    <row r="24" spans="1:21" ht="20" x14ac:dyDescent="0.25">
      <c r="A24" s="185" t="s">
        <v>31</v>
      </c>
      <c r="B24" s="176">
        <v>2</v>
      </c>
      <c r="C24" s="186">
        <v>2</v>
      </c>
      <c r="D24" s="150"/>
      <c r="E24" s="168" t="s">
        <v>9</v>
      </c>
      <c r="F24" s="169">
        <f>SUM(F22:F23)</f>
        <v>2.5</v>
      </c>
      <c r="G24" s="170">
        <f t="shared" si="2"/>
        <v>15</v>
      </c>
      <c r="H24" s="150"/>
      <c r="J24" s="24"/>
      <c r="K24" s="24"/>
      <c r="L24" s="171">
        <v>21</v>
      </c>
      <c r="M24" s="172">
        <v>20</v>
      </c>
      <c r="N24" s="54" t="s">
        <v>262</v>
      </c>
      <c r="O24" s="173" t="s">
        <v>163</v>
      </c>
      <c r="P24" s="49">
        <v>54.8</v>
      </c>
      <c r="Q24" s="24"/>
      <c r="R24" s="24"/>
      <c r="S24" s="24"/>
      <c r="T24" s="24"/>
    </row>
    <row r="25" spans="1:21" ht="19" x14ac:dyDescent="0.25">
      <c r="A25" s="150"/>
      <c r="B25" s="150"/>
      <c r="C25" s="150"/>
      <c r="D25" s="150"/>
      <c r="E25" s="187" t="s">
        <v>31</v>
      </c>
      <c r="F25" s="188">
        <v>2</v>
      </c>
      <c r="G25" s="177">
        <v>2</v>
      </c>
      <c r="H25" s="150"/>
      <c r="L25" s="174">
        <v>22</v>
      </c>
      <c r="M25" s="54">
        <v>20</v>
      </c>
      <c r="N25" s="158" t="s">
        <v>262</v>
      </c>
      <c r="O25" s="12" t="s">
        <v>166</v>
      </c>
      <c r="P25" s="35">
        <v>51.8</v>
      </c>
      <c r="Q25" s="24"/>
      <c r="R25" s="24"/>
      <c r="S25" s="24"/>
      <c r="T25" s="24"/>
    </row>
    <row r="26" spans="1:21" ht="19" x14ac:dyDescent="0.25">
      <c r="A26" s="150"/>
      <c r="B26" s="150"/>
      <c r="C26" s="189"/>
      <c r="D26" s="150"/>
      <c r="E26" s="150"/>
      <c r="F26" s="150"/>
      <c r="G26" s="150"/>
      <c r="H26" s="150"/>
      <c r="L26" s="174">
        <v>23</v>
      </c>
      <c r="M26" s="54">
        <v>20</v>
      </c>
      <c r="N26" s="158" t="s">
        <v>262</v>
      </c>
      <c r="O26" s="12" t="s">
        <v>167</v>
      </c>
      <c r="P26" s="35">
        <v>44</v>
      </c>
      <c r="Q26" s="24"/>
      <c r="R26" s="24"/>
      <c r="S26" s="24"/>
      <c r="T26" s="24"/>
    </row>
    <row r="27" spans="1:21" ht="19" x14ac:dyDescent="0.25">
      <c r="A27" s="150"/>
      <c r="B27" s="150"/>
      <c r="C27" s="149"/>
      <c r="D27" s="150"/>
      <c r="E27" s="150"/>
      <c r="F27" s="150"/>
      <c r="G27" s="150"/>
      <c r="H27" s="150"/>
      <c r="L27" s="174">
        <v>24</v>
      </c>
      <c r="M27" s="54">
        <v>20</v>
      </c>
      <c r="N27" s="158" t="s">
        <v>262</v>
      </c>
      <c r="O27" s="12" t="s">
        <v>168</v>
      </c>
      <c r="P27" s="35">
        <v>55</v>
      </c>
    </row>
    <row r="28" spans="1:21" ht="19" x14ac:dyDescent="0.25">
      <c r="A28" s="149"/>
      <c r="B28" s="149"/>
      <c r="C28" s="149"/>
      <c r="D28" s="150"/>
      <c r="E28" s="150"/>
      <c r="F28" s="150"/>
      <c r="G28" s="150"/>
      <c r="H28" s="150"/>
      <c r="J28" s="15"/>
      <c r="K28" s="15"/>
      <c r="L28" s="174">
        <v>25</v>
      </c>
      <c r="M28" s="54">
        <v>20</v>
      </c>
      <c r="N28" s="158" t="s">
        <v>262</v>
      </c>
      <c r="O28" s="12" t="s">
        <v>169</v>
      </c>
      <c r="P28" s="35">
        <v>58.6</v>
      </c>
      <c r="Q28" s="15"/>
    </row>
    <row r="29" spans="1:21" ht="19" x14ac:dyDescent="0.25">
      <c r="A29" s="149"/>
      <c r="B29" s="149"/>
      <c r="C29" s="189" t="s">
        <v>274</v>
      </c>
      <c r="D29" s="150"/>
      <c r="E29" s="150"/>
      <c r="F29" s="150"/>
      <c r="G29" s="150"/>
      <c r="H29" s="150"/>
      <c r="J29" s="33"/>
      <c r="K29" s="33"/>
      <c r="L29" s="174">
        <v>26</v>
      </c>
      <c r="M29" s="54">
        <v>20</v>
      </c>
      <c r="N29" s="158" t="s">
        <v>262</v>
      </c>
      <c r="O29" s="12" t="s">
        <v>45</v>
      </c>
      <c r="P29" s="35">
        <v>25.4</v>
      </c>
      <c r="Q29" s="33"/>
      <c r="R29" s="33"/>
      <c r="S29" s="33"/>
      <c r="T29" s="33"/>
      <c r="U29" s="15"/>
    </row>
    <row r="30" spans="1:21" ht="19" x14ac:dyDescent="0.25">
      <c r="A30" s="149"/>
      <c r="B30" s="150"/>
      <c r="C30" s="149"/>
      <c r="D30" s="150"/>
      <c r="E30" s="150"/>
      <c r="F30" s="150"/>
      <c r="G30" s="150"/>
      <c r="H30" s="150"/>
      <c r="L30" s="174">
        <v>27</v>
      </c>
      <c r="M30" s="54">
        <v>20</v>
      </c>
      <c r="N30" s="158" t="s">
        <v>262</v>
      </c>
      <c r="O30" s="12" t="s">
        <v>170</v>
      </c>
      <c r="P30" s="35">
        <v>4.7</v>
      </c>
      <c r="S30" s="2"/>
    </row>
    <row r="31" spans="1:21" ht="19" x14ac:dyDescent="0.25">
      <c r="A31" s="150"/>
      <c r="B31" s="150"/>
      <c r="C31" s="149"/>
      <c r="D31" s="150"/>
      <c r="E31" s="150"/>
      <c r="F31" s="150"/>
      <c r="G31" s="150"/>
      <c r="H31" s="150"/>
      <c r="L31" s="174">
        <v>28</v>
      </c>
      <c r="M31" s="54">
        <v>20</v>
      </c>
      <c r="N31" s="158" t="s">
        <v>262</v>
      </c>
      <c r="O31" s="184" t="s">
        <v>162</v>
      </c>
      <c r="P31" s="35">
        <v>34.6</v>
      </c>
      <c r="S31" s="2"/>
    </row>
    <row r="32" spans="1:21" ht="19" x14ac:dyDescent="0.25">
      <c r="A32"/>
      <c r="B32"/>
      <c r="C32" s="150"/>
      <c r="D32" s="150"/>
      <c r="E32" s="150"/>
      <c r="F32" s="150"/>
      <c r="G32" s="150"/>
      <c r="H32"/>
      <c r="I32"/>
      <c r="J32"/>
      <c r="K32"/>
      <c r="L32" s="157">
        <v>29</v>
      </c>
      <c r="M32" s="54">
        <v>20</v>
      </c>
      <c r="N32" s="158" t="s">
        <v>262</v>
      </c>
      <c r="O32" s="184" t="s">
        <v>165</v>
      </c>
      <c r="P32" s="35">
        <v>44.6</v>
      </c>
      <c r="S32" s="2"/>
    </row>
    <row r="33" spans="1:19" ht="19" thickBot="1" x14ac:dyDescent="0.25">
      <c r="A33"/>
      <c r="B33"/>
      <c r="C33"/>
      <c r="D33"/>
      <c r="E33"/>
      <c r="F33"/>
      <c r="G33"/>
      <c r="H33"/>
      <c r="I33"/>
      <c r="J33"/>
      <c r="K33"/>
      <c r="L33" s="164">
        <v>30</v>
      </c>
      <c r="M33" s="54">
        <v>20</v>
      </c>
      <c r="N33" s="197" t="s">
        <v>262</v>
      </c>
      <c r="O33" s="190" t="s">
        <v>164</v>
      </c>
      <c r="P33" s="191">
        <v>30.6</v>
      </c>
      <c r="S33" s="2"/>
    </row>
    <row r="34" spans="1:19" x14ac:dyDescent="0.2">
      <c r="A34"/>
      <c r="B34"/>
      <c r="C34"/>
      <c r="D34"/>
      <c r="E34"/>
      <c r="F34"/>
      <c r="G34"/>
      <c r="H34"/>
      <c r="I34"/>
      <c r="J34"/>
      <c r="K34"/>
      <c r="L34" s="171">
        <v>31</v>
      </c>
      <c r="M34" s="192">
        <v>22</v>
      </c>
      <c r="N34" s="54" t="s">
        <v>263</v>
      </c>
      <c r="O34" s="172" t="s">
        <v>163</v>
      </c>
      <c r="P34" s="193">
        <v>21.2</v>
      </c>
      <c r="S34" s="2"/>
    </row>
    <row r="35" spans="1:19" x14ac:dyDescent="0.2">
      <c r="A35"/>
      <c r="B35"/>
      <c r="C35"/>
      <c r="D35"/>
      <c r="E35"/>
      <c r="F35"/>
      <c r="G35"/>
      <c r="H35"/>
      <c r="I35"/>
      <c r="J35"/>
      <c r="K35"/>
      <c r="L35" s="157">
        <v>32</v>
      </c>
      <c r="M35" s="13">
        <v>22</v>
      </c>
      <c r="N35" s="158" t="s">
        <v>263</v>
      </c>
      <c r="O35" s="158" t="s">
        <v>166</v>
      </c>
      <c r="P35" s="35">
        <v>24.8</v>
      </c>
      <c r="S35" s="2"/>
    </row>
    <row r="36" spans="1:19" ht="19" x14ac:dyDescent="0.25">
      <c r="A36" s="150"/>
      <c r="B36" s="150"/>
      <c r="C36" s="150"/>
      <c r="D36" s="150"/>
      <c r="E36" s="150"/>
      <c r="F36" s="150"/>
      <c r="G36"/>
      <c r="H36"/>
      <c r="L36" s="157">
        <v>33</v>
      </c>
      <c r="M36" s="13">
        <v>22</v>
      </c>
      <c r="N36" s="158" t="s">
        <v>263</v>
      </c>
      <c r="O36" s="158" t="s">
        <v>167</v>
      </c>
      <c r="P36" s="35">
        <v>0.43</v>
      </c>
      <c r="S36" s="2"/>
    </row>
    <row r="37" spans="1:19" ht="19" x14ac:dyDescent="0.25">
      <c r="A37" s="150"/>
      <c r="B37" s="150"/>
      <c r="C37" s="189"/>
      <c r="D37" s="150"/>
      <c r="E37" s="150"/>
      <c r="F37" s="150"/>
      <c r="G37"/>
      <c r="H37"/>
      <c r="L37" s="157">
        <v>34</v>
      </c>
      <c r="M37" s="13">
        <v>22</v>
      </c>
      <c r="N37" s="158" t="s">
        <v>263</v>
      </c>
      <c r="O37" s="158" t="s">
        <v>168</v>
      </c>
      <c r="P37" s="35">
        <v>20</v>
      </c>
      <c r="S37" s="2"/>
    </row>
    <row r="38" spans="1:19" x14ac:dyDescent="0.2">
      <c r="A38"/>
      <c r="B38"/>
      <c r="C38"/>
      <c r="D38"/>
      <c r="E38"/>
      <c r="F38"/>
      <c r="G38"/>
      <c r="H38"/>
      <c r="I38"/>
      <c r="J38"/>
      <c r="K38"/>
      <c r="L38" s="157">
        <v>35</v>
      </c>
      <c r="M38" s="13">
        <v>22</v>
      </c>
      <c r="N38" s="158" t="s">
        <v>263</v>
      </c>
      <c r="O38" s="158" t="s">
        <v>169</v>
      </c>
      <c r="P38" s="35">
        <v>30.4</v>
      </c>
      <c r="S38" s="2"/>
    </row>
    <row r="39" spans="1:19" x14ac:dyDescent="0.2">
      <c r="A39"/>
      <c r="B39"/>
      <c r="C39"/>
      <c r="D39"/>
      <c r="E39"/>
      <c r="F39"/>
      <c r="G39"/>
      <c r="H39"/>
      <c r="I39"/>
      <c r="J39"/>
      <c r="K39"/>
      <c r="L39" s="157">
        <v>36</v>
      </c>
      <c r="M39" s="13">
        <v>22</v>
      </c>
      <c r="N39" s="158" t="s">
        <v>263</v>
      </c>
      <c r="O39" s="158" t="s">
        <v>45</v>
      </c>
      <c r="P39" s="35">
        <v>5.0199999999999996</v>
      </c>
      <c r="S39" s="2"/>
    </row>
    <row r="40" spans="1:19" x14ac:dyDescent="0.2">
      <c r="A40"/>
      <c r="B40"/>
      <c r="C40"/>
      <c r="D40"/>
      <c r="E40"/>
      <c r="F40"/>
      <c r="G40"/>
      <c r="H40"/>
      <c r="I40"/>
      <c r="J40"/>
      <c r="K40"/>
      <c r="L40" s="157">
        <v>37</v>
      </c>
      <c r="M40" s="13">
        <v>22</v>
      </c>
      <c r="N40" s="158" t="s">
        <v>263</v>
      </c>
      <c r="O40" s="158" t="s">
        <v>170</v>
      </c>
      <c r="P40" s="35">
        <v>33.6</v>
      </c>
      <c r="S40" s="2"/>
    </row>
    <row r="41" spans="1:19" ht="19" x14ac:dyDescent="0.25">
      <c r="A41" s="149" t="s">
        <v>420</v>
      </c>
      <c r="B41" s="150"/>
      <c r="C41" s="150"/>
      <c r="D41" s="150"/>
      <c r="E41" s="150"/>
      <c r="F41" s="150"/>
      <c r="G41" s="150"/>
      <c r="H41" s="150"/>
      <c r="L41" s="157">
        <v>38</v>
      </c>
      <c r="M41" s="13">
        <v>22</v>
      </c>
      <c r="N41" s="158" t="s">
        <v>263</v>
      </c>
      <c r="O41" s="194" t="s">
        <v>162</v>
      </c>
      <c r="P41" s="35">
        <v>11.3</v>
      </c>
      <c r="S41" s="2"/>
    </row>
    <row r="42" spans="1:19" ht="19" x14ac:dyDescent="0.25">
      <c r="A42" s="150"/>
      <c r="B42" s="150"/>
      <c r="C42" s="150"/>
      <c r="D42" s="150"/>
      <c r="E42" s="150"/>
      <c r="F42" s="150"/>
      <c r="G42" s="150"/>
      <c r="H42" s="150"/>
      <c r="L42" s="195">
        <v>39</v>
      </c>
      <c r="M42" s="13">
        <v>22</v>
      </c>
      <c r="N42" s="158" t="s">
        <v>263</v>
      </c>
      <c r="O42" s="102" t="s">
        <v>165</v>
      </c>
      <c r="P42" s="48">
        <v>32</v>
      </c>
    </row>
    <row r="43" spans="1:19" ht="19" thickBot="1" x14ac:dyDescent="0.25">
      <c r="A43" t="s">
        <v>421</v>
      </c>
      <c r="B43" t="s">
        <v>422</v>
      </c>
      <c r="C43" t="s">
        <v>423</v>
      </c>
      <c r="D43" t="s">
        <v>424</v>
      </c>
      <c r="E43" t="s">
        <v>425</v>
      </c>
      <c r="F43" t="s">
        <v>426</v>
      </c>
      <c r="G43" t="s">
        <v>427</v>
      </c>
      <c r="H43" s="102" t="s">
        <v>428</v>
      </c>
      <c r="I43" s="102" t="s">
        <v>429</v>
      </c>
      <c r="J43" s="102" t="s">
        <v>430</v>
      </c>
      <c r="L43" s="196">
        <v>40</v>
      </c>
      <c r="M43" s="13">
        <v>22</v>
      </c>
      <c r="N43" s="197" t="s">
        <v>263</v>
      </c>
      <c r="O43" s="198" t="s">
        <v>164</v>
      </c>
      <c r="P43" s="167">
        <v>5.9</v>
      </c>
    </row>
    <row r="44" spans="1:19" x14ac:dyDescent="0.2">
      <c r="A44" t="s">
        <v>431</v>
      </c>
      <c r="B44" t="s">
        <v>432</v>
      </c>
      <c r="C44" t="s">
        <v>433</v>
      </c>
      <c r="D44" t="s">
        <v>434</v>
      </c>
      <c r="E44" t="s">
        <v>435</v>
      </c>
      <c r="F44" t="s">
        <v>436</v>
      </c>
      <c r="G44" t="s">
        <v>437</v>
      </c>
      <c r="H44" s="102" t="s">
        <v>438</v>
      </c>
      <c r="I44" s="102" t="s">
        <v>439</v>
      </c>
      <c r="J44" s="102" t="s">
        <v>440</v>
      </c>
      <c r="L44" s="174">
        <v>41</v>
      </c>
      <c r="M44" s="172">
        <v>23</v>
      </c>
      <c r="N44" s="54" t="s">
        <v>264</v>
      </c>
      <c r="O44" s="172" t="s">
        <v>163</v>
      </c>
      <c r="P44" s="193">
        <v>7.96</v>
      </c>
    </row>
    <row r="45" spans="1:19" x14ac:dyDescent="0.2">
      <c r="A45" t="s">
        <v>441</v>
      </c>
      <c r="B45" t="s">
        <v>442</v>
      </c>
      <c r="C45" t="s">
        <v>443</v>
      </c>
      <c r="D45" t="s">
        <v>444</v>
      </c>
      <c r="E45" t="s">
        <v>445</v>
      </c>
      <c r="F45" t="s">
        <v>446</v>
      </c>
      <c r="G45" t="s">
        <v>447</v>
      </c>
      <c r="H45" s="102" t="s">
        <v>448</v>
      </c>
      <c r="I45" s="102" t="s">
        <v>449</v>
      </c>
      <c r="J45" s="102" t="s">
        <v>450</v>
      </c>
      <c r="L45" s="157">
        <v>42</v>
      </c>
      <c r="M45" s="158">
        <v>23</v>
      </c>
      <c r="N45" s="158" t="s">
        <v>264</v>
      </c>
      <c r="O45" s="158" t="s">
        <v>166</v>
      </c>
      <c r="P45" s="35">
        <v>7.12</v>
      </c>
    </row>
    <row r="46" spans="1:19" x14ac:dyDescent="0.2">
      <c r="A46" t="s">
        <v>451</v>
      </c>
      <c r="B46" t="s">
        <v>452</v>
      </c>
      <c r="C46" t="s">
        <v>453</v>
      </c>
      <c r="D46" t="s">
        <v>454</v>
      </c>
      <c r="E46" t="s">
        <v>455</v>
      </c>
      <c r="F46" t="s">
        <v>456</v>
      </c>
      <c r="G46" t="s">
        <v>457</v>
      </c>
      <c r="H46" s="102" t="s">
        <v>458</v>
      </c>
      <c r="I46" s="102" t="s">
        <v>459</v>
      </c>
      <c r="J46" s="102" t="s">
        <v>460</v>
      </c>
      <c r="L46" s="157">
        <v>43</v>
      </c>
      <c r="M46" s="158">
        <v>23</v>
      </c>
      <c r="N46" s="158" t="s">
        <v>264</v>
      </c>
      <c r="O46" s="158" t="s">
        <v>167</v>
      </c>
      <c r="P46" s="35">
        <v>4.28</v>
      </c>
    </row>
    <row r="47" spans="1:19" x14ac:dyDescent="0.2">
      <c r="A47" t="s">
        <v>461</v>
      </c>
      <c r="B47" t="s">
        <v>462</v>
      </c>
      <c r="C47" t="s">
        <v>463</v>
      </c>
      <c r="D47" t="s">
        <v>464</v>
      </c>
      <c r="E47" t="s">
        <v>465</v>
      </c>
      <c r="F47" t="s">
        <v>466</v>
      </c>
      <c r="G47" t="s">
        <v>467</v>
      </c>
      <c r="H47" s="102" t="s">
        <v>468</v>
      </c>
      <c r="I47" s="102" t="s">
        <v>469</v>
      </c>
      <c r="J47" s="102" t="s">
        <v>470</v>
      </c>
      <c r="L47" s="157">
        <v>44</v>
      </c>
      <c r="M47" s="158">
        <v>23</v>
      </c>
      <c r="N47" s="158" t="s">
        <v>264</v>
      </c>
      <c r="O47" s="158" t="s">
        <v>168</v>
      </c>
      <c r="P47" s="35">
        <v>13.4</v>
      </c>
    </row>
    <row r="48" spans="1:19" x14ac:dyDescent="0.2">
      <c r="A48"/>
      <c r="B48"/>
      <c r="C48"/>
      <c r="D48"/>
      <c r="E48"/>
      <c r="F48" s="213" t="s">
        <v>471</v>
      </c>
      <c r="G48" s="213" t="s">
        <v>472</v>
      </c>
      <c r="H48" s="214" t="s">
        <v>473</v>
      </c>
      <c r="I48" s="214" t="s">
        <v>474</v>
      </c>
      <c r="J48"/>
      <c r="L48" s="157">
        <v>45</v>
      </c>
      <c r="M48" s="158">
        <v>23</v>
      </c>
      <c r="N48" s="158" t="s">
        <v>264</v>
      </c>
      <c r="O48" s="158" t="s">
        <v>169</v>
      </c>
      <c r="P48" s="35">
        <v>10.9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L49" s="157">
        <v>46</v>
      </c>
      <c r="M49" s="158">
        <v>23</v>
      </c>
      <c r="N49" s="158" t="s">
        <v>264</v>
      </c>
      <c r="O49" s="158" t="s">
        <v>45</v>
      </c>
      <c r="P49" s="35">
        <v>0.73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L50" s="157">
        <v>47</v>
      </c>
      <c r="M50" s="158">
        <v>23</v>
      </c>
      <c r="N50" s="158" t="s">
        <v>264</v>
      </c>
      <c r="O50" s="158" t="s">
        <v>170</v>
      </c>
      <c r="P50" s="35">
        <v>17.399999999999999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L51" s="157">
        <v>48</v>
      </c>
      <c r="M51" s="158">
        <v>23</v>
      </c>
      <c r="N51" s="158" t="s">
        <v>264</v>
      </c>
      <c r="O51" s="194" t="s">
        <v>162</v>
      </c>
      <c r="P51" s="35">
        <v>19.5</v>
      </c>
    </row>
    <row r="52" spans="1:16" ht="19" x14ac:dyDescent="0.25">
      <c r="A52" s="150"/>
      <c r="B52" s="150"/>
      <c r="C52" s="150"/>
      <c r="D52" s="150"/>
      <c r="E52" s="150"/>
      <c r="F52" s="150"/>
      <c r="G52"/>
      <c r="H52"/>
      <c r="K52" s="15"/>
      <c r="L52" s="157">
        <v>49</v>
      </c>
      <c r="M52" s="158">
        <v>23</v>
      </c>
      <c r="N52" s="158" t="s">
        <v>264</v>
      </c>
      <c r="O52" s="102" t="s">
        <v>165</v>
      </c>
      <c r="P52" s="48">
        <v>17.7</v>
      </c>
    </row>
    <row r="53" spans="1:16" ht="20" thickBot="1" x14ac:dyDescent="0.3">
      <c r="A53" s="150"/>
      <c r="B53" s="150"/>
      <c r="C53" s="189"/>
      <c r="D53" s="150"/>
      <c r="E53" s="150"/>
      <c r="F53" s="150"/>
      <c r="G53"/>
      <c r="H53"/>
      <c r="K53" s="33"/>
      <c r="L53" s="196">
        <v>50</v>
      </c>
      <c r="M53" s="197">
        <v>23</v>
      </c>
      <c r="N53" s="158" t="s">
        <v>264</v>
      </c>
      <c r="O53" s="198" t="s">
        <v>164</v>
      </c>
      <c r="P53" s="167">
        <v>10.8</v>
      </c>
    </row>
    <row r="54" spans="1:16" ht="19" x14ac:dyDescent="0.25">
      <c r="A54" s="150" t="s">
        <v>414</v>
      </c>
      <c r="B54" s="150"/>
      <c r="C54" s="150"/>
      <c r="D54" s="150"/>
      <c r="E54" s="150" t="s">
        <v>415</v>
      </c>
      <c r="F54" s="150"/>
      <c r="G54" s="150"/>
      <c r="H54" s="150"/>
      <c r="L54" s="192">
        <v>51</v>
      </c>
      <c r="M54" s="192" t="s">
        <v>93</v>
      </c>
      <c r="N54" s="172" t="s">
        <v>475</v>
      </c>
      <c r="O54" s="173" t="s">
        <v>45</v>
      </c>
      <c r="P54" s="215" t="s">
        <v>60</v>
      </c>
    </row>
    <row r="55" spans="1:16" ht="19" x14ac:dyDescent="0.25">
      <c r="A55" s="150"/>
      <c r="B55" s="150"/>
      <c r="C55" s="150"/>
      <c r="D55" s="150"/>
      <c r="E55" s="150"/>
      <c r="F55" s="150"/>
      <c r="G55" s="150"/>
      <c r="H55" s="150"/>
      <c r="L55" s="11">
        <v>52</v>
      </c>
      <c r="M55" s="11">
        <v>24</v>
      </c>
      <c r="N55" s="54" t="s">
        <v>131</v>
      </c>
      <c r="O55" s="12" t="s">
        <v>170</v>
      </c>
      <c r="P55" s="115" t="s">
        <v>60</v>
      </c>
    </row>
    <row r="56" spans="1:16" ht="19" x14ac:dyDescent="0.25">
      <c r="A56" s="151" t="s">
        <v>50</v>
      </c>
      <c r="B56" s="152"/>
      <c r="C56" s="201"/>
      <c r="D56" s="150"/>
      <c r="E56" s="151" t="s">
        <v>50</v>
      </c>
      <c r="F56" s="152"/>
      <c r="G56" s="201"/>
      <c r="H56" s="150"/>
      <c r="L56" s="13">
        <v>53</v>
      </c>
      <c r="M56" s="13">
        <v>24</v>
      </c>
      <c r="N56" s="158" t="s">
        <v>131</v>
      </c>
      <c r="O56" s="159" t="s">
        <v>162</v>
      </c>
      <c r="P56" s="115" t="s">
        <v>60</v>
      </c>
    </row>
    <row r="57" spans="1:16" ht="20" thickBot="1" x14ac:dyDescent="0.3">
      <c r="A57" s="202" t="s">
        <v>54</v>
      </c>
      <c r="B57" s="203" t="s">
        <v>48</v>
      </c>
      <c r="C57" s="204"/>
      <c r="D57" s="150"/>
      <c r="E57" s="202" t="s">
        <v>54</v>
      </c>
      <c r="F57" s="203" t="s">
        <v>48</v>
      </c>
      <c r="G57" s="204"/>
      <c r="H57" s="150"/>
      <c r="L57" s="216">
        <v>54</v>
      </c>
      <c r="M57" s="216" t="s">
        <v>93</v>
      </c>
      <c r="N57" s="165" t="s">
        <v>475</v>
      </c>
      <c r="O57" s="166" t="s">
        <v>165</v>
      </c>
      <c r="P57" s="217">
        <v>0.23200000000000001</v>
      </c>
    </row>
    <row r="58" spans="1:16" ht="19" x14ac:dyDescent="0.25">
      <c r="A58" s="202" t="s">
        <v>54</v>
      </c>
      <c r="B58" s="203" t="s">
        <v>55</v>
      </c>
      <c r="C58" s="205" t="s">
        <v>51</v>
      </c>
      <c r="D58" s="150"/>
      <c r="E58" s="202" t="s">
        <v>54</v>
      </c>
      <c r="F58" s="203" t="s">
        <v>55</v>
      </c>
      <c r="G58" s="205" t="s">
        <v>51</v>
      </c>
      <c r="H58" s="150"/>
      <c r="L58"/>
      <c r="M58"/>
      <c r="N58"/>
      <c r="O58"/>
      <c r="P58"/>
    </row>
    <row r="59" spans="1:16" ht="19" x14ac:dyDescent="0.25">
      <c r="A59" s="206" t="s">
        <v>56</v>
      </c>
      <c r="B59" s="207" t="s">
        <v>48</v>
      </c>
      <c r="C59" s="208"/>
      <c r="D59" s="150"/>
      <c r="E59" s="209" t="s">
        <v>269</v>
      </c>
      <c r="F59" s="207" t="s">
        <v>48</v>
      </c>
      <c r="G59" s="208"/>
      <c r="H59" s="150"/>
      <c r="L59"/>
      <c r="M59"/>
      <c r="N59"/>
      <c r="O59"/>
      <c r="P59"/>
    </row>
    <row r="60" spans="1:16" ht="19" x14ac:dyDescent="0.25">
      <c r="A60" s="210" t="s">
        <v>53</v>
      </c>
      <c r="B60" s="211" t="s">
        <v>57</v>
      </c>
      <c r="C60" s="170"/>
      <c r="D60" s="150"/>
      <c r="E60" s="210" t="s">
        <v>53</v>
      </c>
      <c r="F60" s="211" t="s">
        <v>57</v>
      </c>
      <c r="G60" s="170"/>
      <c r="H60" s="150"/>
      <c r="L60"/>
      <c r="M60"/>
      <c r="N60"/>
      <c r="O60"/>
      <c r="P60"/>
    </row>
    <row r="61" spans="1:16" ht="19" x14ac:dyDescent="0.25">
      <c r="A61" s="168" t="s">
        <v>53</v>
      </c>
      <c r="B61" s="150" t="s">
        <v>58</v>
      </c>
      <c r="C61" s="186"/>
      <c r="D61" s="150"/>
      <c r="E61" s="168" t="s">
        <v>53</v>
      </c>
      <c r="F61" s="150" t="s">
        <v>58</v>
      </c>
      <c r="G61" s="186"/>
      <c r="H61" s="150"/>
      <c r="L61"/>
      <c r="M61"/>
      <c r="N61"/>
      <c r="O61"/>
      <c r="P61"/>
    </row>
    <row r="62" spans="1:16" ht="19" x14ac:dyDescent="0.25">
      <c r="A62" s="175" t="s">
        <v>59</v>
      </c>
      <c r="B62" s="212" t="s">
        <v>49</v>
      </c>
      <c r="C62" s="170"/>
      <c r="D62" s="150"/>
      <c r="E62" s="175" t="s">
        <v>59</v>
      </c>
      <c r="F62" s="212" t="s">
        <v>49</v>
      </c>
      <c r="G62" s="170"/>
      <c r="H62" s="150"/>
    </row>
    <row r="63" spans="1:16" ht="19" x14ac:dyDescent="0.25">
      <c r="A63" s="175" t="s">
        <v>52</v>
      </c>
      <c r="B63" s="212"/>
      <c r="C63" s="177"/>
      <c r="D63" s="150"/>
      <c r="E63" s="175" t="s">
        <v>52</v>
      </c>
      <c r="F63" s="212"/>
      <c r="G63" s="177"/>
      <c r="H63" s="150"/>
      <c r="J63" s="15"/>
    </row>
    <row r="64" spans="1:16" x14ac:dyDescent="0.2">
      <c r="A64" s="27"/>
      <c r="C64" s="27"/>
    </row>
    <row r="65" spans="1:13" x14ac:dyDescent="0.2">
      <c r="A65" s="27"/>
      <c r="C65" s="27"/>
    </row>
    <row r="67" spans="1:13" x14ac:dyDescent="0.2">
      <c r="C67" s="53"/>
      <c r="M67" s="2"/>
    </row>
    <row r="68" spans="1:13" x14ac:dyDescent="0.2">
      <c r="M68" s="2"/>
    </row>
    <row r="69" spans="1:13" x14ac:dyDescent="0.2">
      <c r="C69" s="15"/>
      <c r="M69" s="2"/>
    </row>
    <row r="70" spans="1:13" x14ac:dyDescent="0.2">
      <c r="A70" s="15"/>
      <c r="B70" s="15"/>
      <c r="C70" s="15"/>
    </row>
    <row r="71" spans="1:13" x14ac:dyDescent="0.2">
      <c r="A71" s="15"/>
      <c r="B71" s="15"/>
    </row>
    <row r="77" spans="1:13" x14ac:dyDescent="0.2">
      <c r="C77" s="66"/>
      <c r="D77" s="15"/>
      <c r="E77" s="15"/>
    </row>
    <row r="78" spans="1:13" x14ac:dyDescent="0.2">
      <c r="C78" s="27"/>
    </row>
    <row r="79" spans="1:13" x14ac:dyDescent="0.2">
      <c r="C79" s="27"/>
    </row>
    <row r="80" spans="1:13" x14ac:dyDescent="0.2">
      <c r="C80" s="27"/>
    </row>
    <row r="81" spans="1:3" x14ac:dyDescent="0.2">
      <c r="C81" s="27"/>
    </row>
    <row r="82" spans="1:3" x14ac:dyDescent="0.2">
      <c r="C82" s="27"/>
    </row>
    <row r="84" spans="1:3" x14ac:dyDescent="0.2">
      <c r="C84" s="53"/>
    </row>
    <row r="87" spans="1:3" x14ac:dyDescent="0.2">
      <c r="A87" s="15"/>
      <c r="C87" s="42"/>
    </row>
    <row r="88" spans="1:3" x14ac:dyDescent="0.2">
      <c r="A88" s="42"/>
      <c r="B88" s="42"/>
      <c r="C88" s="42"/>
    </row>
    <row r="89" spans="1:3" x14ac:dyDescent="0.2">
      <c r="A89" s="42"/>
      <c r="B89" s="42"/>
      <c r="C89" s="103"/>
    </row>
    <row r="90" spans="1:3" x14ac:dyDescent="0.2">
      <c r="A90" s="42"/>
      <c r="B90" s="42"/>
      <c r="C90" s="42"/>
    </row>
    <row r="91" spans="1:3" x14ac:dyDescent="0.2">
      <c r="A91" s="42"/>
      <c r="B91" s="42"/>
    </row>
  </sheetData>
  <pageMargins left="0.7" right="0.7" top="0.75" bottom="0.75" header="0.3" footer="0.3"/>
  <pageSetup scale="46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40F9-C0A6-4E41-B3F4-A66C6FB2F14A}">
  <sheetPr>
    <pageSetUpPr fitToPage="1"/>
  </sheetPr>
  <dimension ref="A1:BN240"/>
  <sheetViews>
    <sheetView topLeftCell="A100" workbookViewId="0">
      <selection activeCell="J83" sqref="J83"/>
    </sheetView>
  </sheetViews>
  <sheetFormatPr baseColWidth="10" defaultRowHeight="16" x14ac:dyDescent="0.2"/>
  <cols>
    <col min="5" max="5" width="23.83203125" customWidth="1"/>
    <col min="11" max="11" width="12.33203125" bestFit="1" customWidth="1"/>
  </cols>
  <sheetData>
    <row r="1" spans="1:66" ht="18" thickBot="1" x14ac:dyDescent="0.25">
      <c r="B1" s="55" t="s">
        <v>357</v>
      </c>
      <c r="C1" s="56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66" ht="90" x14ac:dyDescent="0.2">
      <c r="A2" s="101" t="s">
        <v>356</v>
      </c>
      <c r="B2" s="57" t="s">
        <v>355</v>
      </c>
      <c r="C2" s="57" t="s">
        <v>42</v>
      </c>
      <c r="D2" s="57" t="s">
        <v>71</v>
      </c>
      <c r="E2" s="57" t="s">
        <v>43</v>
      </c>
      <c r="F2" s="57" t="s">
        <v>44</v>
      </c>
      <c r="G2" s="58" t="s">
        <v>61</v>
      </c>
      <c r="H2" s="59" t="s">
        <v>64</v>
      </c>
      <c r="I2" s="59" t="s">
        <v>65</v>
      </c>
      <c r="J2" s="59" t="s">
        <v>476</v>
      </c>
      <c r="K2" s="119" t="s">
        <v>66</v>
      </c>
      <c r="L2" s="61" t="s">
        <v>67</v>
      </c>
      <c r="M2" s="60" t="s">
        <v>68</v>
      </c>
      <c r="N2" s="59" t="s">
        <v>69</v>
      </c>
      <c r="O2" s="53"/>
    </row>
    <row r="3" spans="1:66" ht="18" x14ac:dyDescent="0.2">
      <c r="A3">
        <v>18</v>
      </c>
      <c r="B3" s="53">
        <v>1</v>
      </c>
      <c r="C3" s="53">
        <v>1</v>
      </c>
      <c r="D3" s="53">
        <v>1</v>
      </c>
      <c r="E3" s="105" t="s">
        <v>246</v>
      </c>
      <c r="F3" s="108" t="s">
        <v>163</v>
      </c>
      <c r="G3" s="53">
        <v>10.3</v>
      </c>
      <c r="H3" s="53">
        <v>0.01</v>
      </c>
      <c r="I3" s="53">
        <f>G3*H3</f>
        <v>0.10300000000000001</v>
      </c>
      <c r="J3" s="53">
        <v>0.20399999999999999</v>
      </c>
      <c r="K3" s="226">
        <f>L3/J3</f>
        <v>0.98039215686274517</v>
      </c>
      <c r="L3" s="53">
        <v>0.2</v>
      </c>
      <c r="M3" s="53"/>
      <c r="N3" s="53"/>
      <c r="O3" s="53"/>
      <c r="P3" s="16"/>
      <c r="Q3" s="2"/>
      <c r="S3" s="2"/>
    </row>
    <row r="4" spans="1:66" ht="18" x14ac:dyDescent="0.2">
      <c r="A4">
        <v>18</v>
      </c>
      <c r="B4" s="53">
        <v>2</v>
      </c>
      <c r="C4" s="53">
        <v>1</v>
      </c>
      <c r="D4" s="53">
        <v>1</v>
      </c>
      <c r="E4" s="2" t="s">
        <v>246</v>
      </c>
      <c r="F4" t="s">
        <v>166</v>
      </c>
      <c r="G4" s="53">
        <v>48.6</v>
      </c>
      <c r="H4" s="53">
        <v>0.01</v>
      </c>
      <c r="I4" s="53">
        <f t="shared" ref="I4:I12" si="0">G4*H4</f>
        <v>0.48600000000000004</v>
      </c>
      <c r="J4" s="53">
        <v>1</v>
      </c>
      <c r="K4" s="226">
        <f t="shared" ref="K4:K12" si="1">L4/J4</f>
        <v>0.2</v>
      </c>
      <c r="L4" s="53">
        <v>0.2</v>
      </c>
      <c r="M4" s="53"/>
      <c r="N4" s="53"/>
      <c r="O4" s="53"/>
      <c r="P4" s="16"/>
      <c r="Q4" s="2"/>
      <c r="S4" s="2"/>
    </row>
    <row r="5" spans="1:66" ht="18" x14ac:dyDescent="0.2">
      <c r="A5">
        <v>18</v>
      </c>
      <c r="B5" s="53">
        <v>3</v>
      </c>
      <c r="C5" s="53">
        <v>1</v>
      </c>
      <c r="D5" s="53">
        <v>1</v>
      </c>
      <c r="E5" s="2" t="s">
        <v>246</v>
      </c>
      <c r="F5" t="s">
        <v>167</v>
      </c>
      <c r="G5" s="53">
        <v>47.8</v>
      </c>
      <c r="H5" s="53">
        <v>0.01</v>
      </c>
      <c r="I5" s="53">
        <f t="shared" si="0"/>
        <v>0.47799999999999998</v>
      </c>
      <c r="J5" s="53">
        <v>0.38800000000000001</v>
      </c>
      <c r="K5" s="226">
        <f t="shared" si="1"/>
        <v>0.51546391752577325</v>
      </c>
      <c r="L5" s="53">
        <v>0.2</v>
      </c>
      <c r="M5" s="53"/>
      <c r="N5" s="53"/>
      <c r="O5" s="53"/>
      <c r="P5" s="16"/>
      <c r="Q5" s="2"/>
      <c r="S5" s="2"/>
    </row>
    <row r="6" spans="1:66" ht="18" x14ac:dyDescent="0.2">
      <c r="A6">
        <v>18</v>
      </c>
      <c r="B6" s="53">
        <v>4</v>
      </c>
      <c r="C6" s="53">
        <v>1</v>
      </c>
      <c r="D6" s="53">
        <v>1</v>
      </c>
      <c r="E6" s="2" t="s">
        <v>246</v>
      </c>
      <c r="F6" t="s">
        <v>168</v>
      </c>
      <c r="G6" s="53">
        <v>35.200000000000003</v>
      </c>
      <c r="H6" s="53">
        <v>0.01</v>
      </c>
      <c r="I6" s="53">
        <f t="shared" si="0"/>
        <v>0.35200000000000004</v>
      </c>
      <c r="J6" s="53">
        <v>0.45100000000000001</v>
      </c>
      <c r="K6" s="226">
        <f t="shared" si="1"/>
        <v>0.44345898004434592</v>
      </c>
      <c r="L6" s="53">
        <v>0.2</v>
      </c>
      <c r="M6" s="53"/>
      <c r="N6" s="53"/>
      <c r="O6" s="53"/>
      <c r="P6" s="16"/>
      <c r="Q6" s="2"/>
      <c r="S6" s="2"/>
    </row>
    <row r="7" spans="1:66" ht="18" x14ac:dyDescent="0.2">
      <c r="A7">
        <v>18</v>
      </c>
      <c r="B7" s="53">
        <v>5</v>
      </c>
      <c r="C7" s="53">
        <v>1</v>
      </c>
      <c r="D7" s="53">
        <v>1</v>
      </c>
      <c r="E7" s="2" t="s">
        <v>246</v>
      </c>
      <c r="F7" t="s">
        <v>169</v>
      </c>
      <c r="G7" s="53">
        <v>57.4</v>
      </c>
      <c r="H7" s="53">
        <v>0.01</v>
      </c>
      <c r="I7" s="53">
        <f t="shared" si="0"/>
        <v>0.57399999999999995</v>
      </c>
      <c r="J7" s="53">
        <v>1.06</v>
      </c>
      <c r="K7" s="226">
        <f t="shared" si="1"/>
        <v>0.18867924528301888</v>
      </c>
      <c r="L7" s="53">
        <v>0.2</v>
      </c>
      <c r="M7" s="53"/>
      <c r="N7" s="53"/>
      <c r="O7" s="53"/>
      <c r="P7" s="16"/>
      <c r="Q7" s="2"/>
      <c r="S7" s="2"/>
    </row>
    <row r="8" spans="1:66" ht="18" x14ac:dyDescent="0.2">
      <c r="A8">
        <v>18</v>
      </c>
      <c r="B8" s="53">
        <v>6</v>
      </c>
      <c r="C8" s="53">
        <v>1</v>
      </c>
      <c r="D8" s="53">
        <v>1</v>
      </c>
      <c r="E8" s="2" t="s">
        <v>246</v>
      </c>
      <c r="F8" t="s">
        <v>45</v>
      </c>
      <c r="G8" s="53">
        <v>30.4</v>
      </c>
      <c r="H8" s="53">
        <v>0.01</v>
      </c>
      <c r="I8" s="53">
        <f t="shared" si="0"/>
        <v>0.30399999999999999</v>
      </c>
      <c r="J8" s="53">
        <v>0.21099999999999999</v>
      </c>
      <c r="K8" s="226">
        <f t="shared" si="1"/>
        <v>0.94786729857819918</v>
      </c>
      <c r="L8" s="53">
        <v>0.2</v>
      </c>
      <c r="M8" s="53"/>
      <c r="N8" s="53"/>
      <c r="O8" s="53"/>
      <c r="P8" s="16"/>
      <c r="Q8" s="2"/>
      <c r="S8" s="2"/>
    </row>
    <row r="9" spans="1:66" ht="18" x14ac:dyDescent="0.2">
      <c r="A9">
        <v>18</v>
      </c>
      <c r="B9" s="53">
        <v>7</v>
      </c>
      <c r="C9" s="53">
        <v>1</v>
      </c>
      <c r="D9" s="53">
        <v>1</v>
      </c>
      <c r="E9" s="2" t="s">
        <v>246</v>
      </c>
      <c r="F9" t="s">
        <v>170</v>
      </c>
      <c r="G9" s="53">
        <v>68.599999999999994</v>
      </c>
      <c r="H9" s="53">
        <v>0.01</v>
      </c>
      <c r="I9" s="53">
        <f t="shared" si="0"/>
        <v>0.68599999999999994</v>
      </c>
      <c r="J9" s="53">
        <v>0.91200000000000003</v>
      </c>
      <c r="K9" s="226">
        <f t="shared" si="1"/>
        <v>0.2192982456140351</v>
      </c>
      <c r="L9" s="53">
        <v>0.2</v>
      </c>
      <c r="M9" s="53"/>
      <c r="N9" s="53"/>
      <c r="O9" s="53"/>
      <c r="P9" s="16"/>
      <c r="Q9" s="2"/>
      <c r="S9" s="2"/>
    </row>
    <row r="10" spans="1:66" ht="18" x14ac:dyDescent="0.2">
      <c r="A10">
        <v>18</v>
      </c>
      <c r="B10" s="53">
        <v>8</v>
      </c>
      <c r="C10" s="53">
        <v>1</v>
      </c>
      <c r="D10" s="53">
        <v>1</v>
      </c>
      <c r="E10" s="2" t="s">
        <v>246</v>
      </c>
      <c r="F10" t="s">
        <v>162</v>
      </c>
      <c r="G10" s="53">
        <v>31.6</v>
      </c>
      <c r="H10" s="53">
        <v>0.01</v>
      </c>
      <c r="I10" s="53">
        <f t="shared" si="0"/>
        <v>0.316</v>
      </c>
      <c r="J10" s="53">
        <v>0.40100000000000002</v>
      </c>
      <c r="K10" s="226">
        <f t="shared" si="1"/>
        <v>0.49875311720698257</v>
      </c>
      <c r="L10" s="53">
        <v>0.2</v>
      </c>
      <c r="M10" s="53"/>
      <c r="N10" s="53"/>
      <c r="O10" s="53"/>
      <c r="P10" s="16"/>
      <c r="Q10" s="2"/>
      <c r="S10" s="2"/>
    </row>
    <row r="11" spans="1:66" ht="18" x14ac:dyDescent="0.2">
      <c r="A11">
        <v>18</v>
      </c>
      <c r="B11" s="53">
        <v>9</v>
      </c>
      <c r="C11" s="53">
        <v>1</v>
      </c>
      <c r="D11" s="53">
        <v>1</v>
      </c>
      <c r="E11" s="2" t="s">
        <v>246</v>
      </c>
      <c r="F11" t="s">
        <v>165</v>
      </c>
      <c r="G11" s="53">
        <v>10.199999999999999</v>
      </c>
      <c r="H11" s="128">
        <v>0.1</v>
      </c>
      <c r="I11" s="53">
        <f t="shared" si="0"/>
        <v>1.02</v>
      </c>
      <c r="J11" s="53">
        <v>0.70399999999999996</v>
      </c>
      <c r="K11" s="226">
        <f t="shared" si="1"/>
        <v>0.28409090909090912</v>
      </c>
      <c r="L11" s="53">
        <v>0.2</v>
      </c>
      <c r="M11" s="53"/>
      <c r="N11" s="53"/>
      <c r="O11" s="53" t="s">
        <v>62</v>
      </c>
      <c r="P11" s="16"/>
      <c r="Q11" s="2"/>
      <c r="S11" s="2"/>
    </row>
    <row r="12" spans="1:66" ht="18" x14ac:dyDescent="0.2">
      <c r="A12">
        <v>18</v>
      </c>
      <c r="B12" s="53">
        <v>10</v>
      </c>
      <c r="C12" s="53">
        <v>1</v>
      </c>
      <c r="D12" s="53">
        <v>1</v>
      </c>
      <c r="E12" s="80" t="s">
        <v>246</v>
      </c>
      <c r="F12" s="54" t="s">
        <v>164</v>
      </c>
      <c r="G12" s="53">
        <v>35.4</v>
      </c>
      <c r="H12" s="53">
        <v>0.01</v>
      </c>
      <c r="I12" s="53">
        <f t="shared" si="0"/>
        <v>0.35399999999999998</v>
      </c>
      <c r="J12" s="53">
        <v>0.60099999999999998</v>
      </c>
      <c r="K12" s="226">
        <f t="shared" si="1"/>
        <v>0.3327787021630616</v>
      </c>
      <c r="L12" s="53">
        <v>0.2</v>
      </c>
      <c r="M12" s="53"/>
      <c r="N12" s="53"/>
      <c r="O12" s="53" t="s">
        <v>63</v>
      </c>
      <c r="P12" s="16"/>
      <c r="Q12" s="2"/>
      <c r="S12" s="2"/>
    </row>
    <row r="13" spans="1:66" s="54" customFormat="1" ht="18" x14ac:dyDescent="0.2">
      <c r="A13" s="65"/>
      <c r="B13" s="63"/>
      <c r="C13" s="63"/>
      <c r="D13" s="63"/>
      <c r="E13" s="63"/>
      <c r="F13" s="63"/>
      <c r="G13" s="63"/>
      <c r="H13" s="63"/>
      <c r="I13" s="63"/>
      <c r="J13" s="63"/>
      <c r="K13" s="228">
        <f>SUM(K3:K12)</f>
        <v>4.6107825723690699</v>
      </c>
      <c r="L13" s="63"/>
      <c r="M13" s="82">
        <f>10-K13</f>
        <v>5.3892174276309301</v>
      </c>
      <c r="N13" s="64">
        <f>M13+K13</f>
        <v>10</v>
      </c>
      <c r="O13" s="53"/>
      <c r="P13" s="16"/>
      <c r="Q13" s="2"/>
      <c r="R13"/>
      <c r="S13" s="2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ht="18" x14ac:dyDescent="0.2">
      <c r="A14">
        <v>18</v>
      </c>
      <c r="B14" s="53">
        <v>11</v>
      </c>
      <c r="C14" s="53">
        <v>2</v>
      </c>
      <c r="D14" s="53">
        <v>2</v>
      </c>
      <c r="E14" s="2" t="s">
        <v>247</v>
      </c>
      <c r="F14" s="108" t="s">
        <v>163</v>
      </c>
      <c r="G14" s="53">
        <v>11</v>
      </c>
      <c r="H14" s="128">
        <v>0.1</v>
      </c>
      <c r="I14" s="62">
        <f>G14*H14</f>
        <v>1.1000000000000001</v>
      </c>
      <c r="J14" s="62">
        <v>0.82799999999999996</v>
      </c>
      <c r="K14" s="227">
        <f>L14/J14</f>
        <v>0.24154589371980678</v>
      </c>
      <c r="L14" s="53">
        <v>0.2</v>
      </c>
      <c r="M14" s="83"/>
      <c r="N14" s="53"/>
      <c r="O14" s="53" t="s">
        <v>70</v>
      </c>
      <c r="P14" s="16"/>
      <c r="Q14" s="2"/>
      <c r="S14" s="2"/>
    </row>
    <row r="15" spans="1:66" ht="18" x14ac:dyDescent="0.2">
      <c r="A15">
        <v>18</v>
      </c>
      <c r="B15" s="53">
        <v>12</v>
      </c>
      <c r="C15" s="53">
        <v>2</v>
      </c>
      <c r="D15" s="53">
        <v>2</v>
      </c>
      <c r="E15" s="2" t="s">
        <v>247</v>
      </c>
      <c r="F15" t="s">
        <v>166</v>
      </c>
      <c r="G15" s="53">
        <v>48.8</v>
      </c>
      <c r="H15" s="53">
        <v>0.01</v>
      </c>
      <c r="I15" s="62">
        <f t="shared" ref="I15:I23" si="2">G15*H15</f>
        <v>0.48799999999999999</v>
      </c>
      <c r="J15" s="225">
        <v>0.59199999999999997</v>
      </c>
      <c r="K15" s="227">
        <f t="shared" ref="K15:K23" si="3">L15/J15</f>
        <v>0.33783783783783788</v>
      </c>
      <c r="L15" s="53">
        <v>0.2</v>
      </c>
      <c r="M15" s="83"/>
      <c r="N15" s="53"/>
      <c r="O15" s="53"/>
      <c r="P15" s="16"/>
      <c r="Q15" s="2"/>
      <c r="S15" s="2"/>
    </row>
    <row r="16" spans="1:66" ht="18" x14ac:dyDescent="0.2">
      <c r="A16">
        <v>18</v>
      </c>
      <c r="B16" s="53">
        <v>13</v>
      </c>
      <c r="C16" s="53">
        <v>2</v>
      </c>
      <c r="D16" s="53">
        <v>2</v>
      </c>
      <c r="E16" s="2" t="s">
        <v>247</v>
      </c>
      <c r="F16" t="s">
        <v>167</v>
      </c>
      <c r="G16" s="53">
        <v>40</v>
      </c>
      <c r="H16" s="53">
        <v>0.01</v>
      </c>
      <c r="I16" s="62">
        <f t="shared" si="2"/>
        <v>0.4</v>
      </c>
      <c r="J16" s="225">
        <v>0.29299999999999998</v>
      </c>
      <c r="K16" s="227">
        <f t="shared" si="3"/>
        <v>0.68259385665529015</v>
      </c>
      <c r="L16" s="53">
        <v>0.2</v>
      </c>
      <c r="M16" s="83"/>
      <c r="N16" s="53"/>
      <c r="O16" s="53"/>
      <c r="P16" s="16"/>
      <c r="Q16" s="2"/>
      <c r="S16" s="2"/>
    </row>
    <row r="17" spans="1:66" ht="18" x14ac:dyDescent="0.2">
      <c r="A17">
        <v>18</v>
      </c>
      <c r="B17" s="53">
        <v>14</v>
      </c>
      <c r="C17" s="53">
        <v>2</v>
      </c>
      <c r="D17" s="53">
        <v>2</v>
      </c>
      <c r="E17" s="2" t="s">
        <v>247</v>
      </c>
      <c r="F17" t="s">
        <v>168</v>
      </c>
      <c r="G17" s="53">
        <v>46.6</v>
      </c>
      <c r="H17" s="53">
        <v>0.01</v>
      </c>
      <c r="I17" s="62">
        <f t="shared" si="2"/>
        <v>0.46600000000000003</v>
      </c>
      <c r="J17" s="225">
        <v>0.38500000000000001</v>
      </c>
      <c r="K17" s="227">
        <f t="shared" si="3"/>
        <v>0.51948051948051954</v>
      </c>
      <c r="L17" s="53">
        <v>0.2</v>
      </c>
      <c r="M17" s="83"/>
      <c r="N17" s="53"/>
      <c r="O17" s="53"/>
      <c r="P17" s="16"/>
      <c r="Q17" s="2"/>
      <c r="S17" s="2"/>
    </row>
    <row r="18" spans="1:66" ht="18" x14ac:dyDescent="0.2">
      <c r="A18">
        <v>18</v>
      </c>
      <c r="B18" s="53">
        <v>15</v>
      </c>
      <c r="C18" s="53">
        <v>2</v>
      </c>
      <c r="D18" s="53">
        <v>2</v>
      </c>
      <c r="E18" s="2" t="s">
        <v>247</v>
      </c>
      <c r="F18" t="s">
        <v>169</v>
      </c>
      <c r="G18" s="53">
        <v>53.8</v>
      </c>
      <c r="H18" s="53">
        <v>0.01</v>
      </c>
      <c r="I18" s="62">
        <f t="shared" si="2"/>
        <v>0.53800000000000003</v>
      </c>
      <c r="J18" s="225">
        <v>0.7</v>
      </c>
      <c r="K18" s="227">
        <f t="shared" si="3"/>
        <v>0.28571428571428575</v>
      </c>
      <c r="L18" s="53">
        <v>0.2</v>
      </c>
      <c r="M18" s="83"/>
      <c r="N18" s="53"/>
      <c r="O18" s="53"/>
      <c r="P18" s="16"/>
      <c r="Q18" s="2"/>
      <c r="S18" s="2"/>
    </row>
    <row r="19" spans="1:66" ht="18" x14ac:dyDescent="0.2">
      <c r="A19">
        <v>18</v>
      </c>
      <c r="B19" s="53">
        <v>16</v>
      </c>
      <c r="C19" s="53">
        <v>2</v>
      </c>
      <c r="D19" s="53">
        <v>2</v>
      </c>
      <c r="E19" s="2" t="s">
        <v>247</v>
      </c>
      <c r="F19" t="s">
        <v>45</v>
      </c>
      <c r="G19" s="53">
        <v>29.8</v>
      </c>
      <c r="H19" s="53">
        <v>0.01</v>
      </c>
      <c r="I19" s="62">
        <f t="shared" si="2"/>
        <v>0.29799999999999999</v>
      </c>
      <c r="J19" s="225">
        <v>9.8799999999999999E-2</v>
      </c>
      <c r="K19" s="227">
        <f t="shared" si="3"/>
        <v>2.0242914979757085</v>
      </c>
      <c r="L19" s="53">
        <v>0.2</v>
      </c>
      <c r="M19" s="83"/>
      <c r="N19" s="53"/>
      <c r="O19" s="53"/>
      <c r="P19" s="16"/>
      <c r="Q19" s="2"/>
      <c r="S19" s="2"/>
    </row>
    <row r="20" spans="1:66" ht="18" x14ac:dyDescent="0.2">
      <c r="A20">
        <v>18</v>
      </c>
      <c r="B20" s="53">
        <v>17</v>
      </c>
      <c r="C20" s="53">
        <v>2</v>
      </c>
      <c r="D20" s="53">
        <v>2</v>
      </c>
      <c r="E20" s="2" t="s">
        <v>247</v>
      </c>
      <c r="F20" t="s">
        <v>170</v>
      </c>
      <c r="G20" s="53">
        <v>30.8</v>
      </c>
      <c r="H20" s="53">
        <v>0.01</v>
      </c>
      <c r="I20" s="62">
        <f t="shared" si="2"/>
        <v>0.308</v>
      </c>
      <c r="J20" s="225">
        <v>0.218</v>
      </c>
      <c r="K20" s="227">
        <f t="shared" si="3"/>
        <v>0.91743119266055051</v>
      </c>
      <c r="L20" s="53">
        <v>0.2</v>
      </c>
      <c r="M20" s="83"/>
      <c r="N20" s="53"/>
      <c r="O20" s="53"/>
      <c r="P20" s="16"/>
      <c r="Q20" s="2"/>
      <c r="S20" s="2"/>
    </row>
    <row r="21" spans="1:66" ht="18" x14ac:dyDescent="0.2">
      <c r="A21">
        <v>18</v>
      </c>
      <c r="B21" s="53">
        <v>18</v>
      </c>
      <c r="C21" s="53">
        <v>2</v>
      </c>
      <c r="D21" s="53">
        <v>2</v>
      </c>
      <c r="E21" s="2" t="s">
        <v>247</v>
      </c>
      <c r="F21" t="s">
        <v>162</v>
      </c>
      <c r="G21" s="53">
        <v>30.4</v>
      </c>
      <c r="H21" s="53">
        <v>0.01</v>
      </c>
      <c r="I21" s="62">
        <f t="shared" si="2"/>
        <v>0.30399999999999999</v>
      </c>
      <c r="J21" s="225">
        <v>8.9399999999999993E-2</v>
      </c>
      <c r="K21" s="227">
        <f t="shared" si="3"/>
        <v>2.2371364653243853</v>
      </c>
      <c r="L21" s="53">
        <v>0.2</v>
      </c>
      <c r="M21" s="83"/>
      <c r="N21" s="53"/>
      <c r="O21" s="53"/>
      <c r="P21" s="16"/>
      <c r="Q21" s="2"/>
      <c r="S21" s="2"/>
    </row>
    <row r="22" spans="1:66" ht="18" x14ac:dyDescent="0.2">
      <c r="A22">
        <v>18</v>
      </c>
      <c r="B22" s="53">
        <v>19</v>
      </c>
      <c r="C22" s="53">
        <v>2</v>
      </c>
      <c r="D22" s="53">
        <v>2</v>
      </c>
      <c r="E22" s="2" t="s">
        <v>247</v>
      </c>
      <c r="F22" t="s">
        <v>165</v>
      </c>
      <c r="G22" s="53">
        <v>5.34</v>
      </c>
      <c r="H22" s="128">
        <v>0.1</v>
      </c>
      <c r="I22" s="62">
        <f t="shared" si="2"/>
        <v>0.53400000000000003</v>
      </c>
      <c r="J22" s="225">
        <v>0.84299999999999997</v>
      </c>
      <c r="K22" s="227">
        <f t="shared" si="3"/>
        <v>0.23724792408066431</v>
      </c>
      <c r="L22" s="53">
        <v>0.2</v>
      </c>
      <c r="M22" s="83"/>
      <c r="N22" s="53"/>
      <c r="O22" s="53"/>
      <c r="P22" s="16"/>
      <c r="Q22" s="2"/>
      <c r="S22" s="2"/>
    </row>
    <row r="23" spans="1:66" ht="17" x14ac:dyDescent="0.2">
      <c r="A23">
        <v>18</v>
      </c>
      <c r="B23" s="53">
        <v>20</v>
      </c>
      <c r="C23" s="53">
        <v>2</v>
      </c>
      <c r="D23" s="53">
        <v>2</v>
      </c>
      <c r="E23" s="80" t="s">
        <v>247</v>
      </c>
      <c r="F23" s="54" t="s">
        <v>164</v>
      </c>
      <c r="G23" s="53">
        <v>34.4</v>
      </c>
      <c r="H23" s="53">
        <v>0.01</v>
      </c>
      <c r="I23" s="62">
        <f t="shared" si="2"/>
        <v>0.34399999999999997</v>
      </c>
      <c r="J23" s="225">
        <v>0.69499999999999995</v>
      </c>
      <c r="K23" s="227">
        <f t="shared" si="3"/>
        <v>0.28776978417266191</v>
      </c>
      <c r="L23" s="53">
        <v>0.2</v>
      </c>
      <c r="M23" s="83"/>
      <c r="N23" s="53"/>
      <c r="O23" s="53"/>
      <c r="S23" s="2"/>
    </row>
    <row r="24" spans="1:66" s="65" customFormat="1" ht="17" x14ac:dyDescent="0.2">
      <c r="B24" s="63"/>
      <c r="C24" s="63"/>
      <c r="D24" s="63"/>
      <c r="E24" s="63"/>
      <c r="F24" s="63"/>
      <c r="G24" s="63"/>
      <c r="H24" s="63"/>
      <c r="I24" s="63"/>
      <c r="J24" s="63"/>
      <c r="K24" s="228">
        <f>SUM(K14:K23)</f>
        <v>7.7710492576217103</v>
      </c>
      <c r="L24" s="63"/>
      <c r="M24" s="82">
        <f>10-K24</f>
        <v>2.2289507423782897</v>
      </c>
      <c r="N24" s="64">
        <f>M24+K24</f>
        <v>10</v>
      </c>
      <c r="O24" s="53"/>
      <c r="P24"/>
      <c r="Q24"/>
      <c r="R24"/>
      <c r="S24" s="2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ht="18" x14ac:dyDescent="0.2">
      <c r="A25">
        <v>18</v>
      </c>
      <c r="B25" s="53">
        <v>21</v>
      </c>
      <c r="C25" s="53">
        <v>3</v>
      </c>
      <c r="D25" s="19">
        <v>3</v>
      </c>
      <c r="E25" s="105" t="s">
        <v>248</v>
      </c>
      <c r="F25" s="108" t="s">
        <v>163</v>
      </c>
      <c r="G25" s="53">
        <v>2.4</v>
      </c>
      <c r="H25" s="128">
        <v>0.1</v>
      </c>
      <c r="I25" s="53">
        <f>G25*H25</f>
        <v>0.24</v>
      </c>
      <c r="J25" s="53">
        <v>0.29399999999999998</v>
      </c>
      <c r="K25" s="227">
        <f>L25/J25</f>
        <v>0.6802721088435375</v>
      </c>
      <c r="L25" s="53">
        <v>0.2</v>
      </c>
      <c r="M25" s="53"/>
      <c r="N25" s="53"/>
      <c r="O25" s="53"/>
      <c r="S25" s="2"/>
    </row>
    <row r="26" spans="1:66" ht="18" x14ac:dyDescent="0.2">
      <c r="A26">
        <v>18</v>
      </c>
      <c r="B26" s="53">
        <v>22</v>
      </c>
      <c r="C26" s="53">
        <v>3</v>
      </c>
      <c r="D26" s="16">
        <v>3</v>
      </c>
      <c r="E26" s="2" t="s">
        <v>248</v>
      </c>
      <c r="F26" t="s">
        <v>166</v>
      </c>
      <c r="G26" s="53">
        <v>33</v>
      </c>
      <c r="H26" s="53">
        <v>0.01</v>
      </c>
      <c r="I26" s="53">
        <f t="shared" ref="I26:I34" si="4">G26*H26</f>
        <v>0.33</v>
      </c>
      <c r="J26" s="53">
        <v>0.432</v>
      </c>
      <c r="K26" s="227">
        <f t="shared" ref="K26:K34" si="5">L26/J26</f>
        <v>0.46296296296296302</v>
      </c>
      <c r="L26" s="53">
        <v>0.2</v>
      </c>
      <c r="M26" s="53"/>
      <c r="N26" s="53"/>
      <c r="O26" s="53"/>
      <c r="S26" s="2"/>
    </row>
    <row r="27" spans="1:66" ht="18" x14ac:dyDescent="0.2">
      <c r="A27">
        <v>18</v>
      </c>
      <c r="B27" s="53">
        <v>23</v>
      </c>
      <c r="C27" s="53">
        <v>3</v>
      </c>
      <c r="D27" s="16">
        <v>3</v>
      </c>
      <c r="E27" s="2" t="s">
        <v>248</v>
      </c>
      <c r="F27" t="s">
        <v>167</v>
      </c>
      <c r="G27" s="53">
        <v>24.8</v>
      </c>
      <c r="H27" s="53">
        <v>0.01</v>
      </c>
      <c r="I27" s="53">
        <f t="shared" si="4"/>
        <v>0.24800000000000003</v>
      </c>
      <c r="J27" s="53">
        <v>0.16700000000000001</v>
      </c>
      <c r="K27" s="227">
        <f t="shared" si="5"/>
        <v>1.1976047904191616</v>
      </c>
      <c r="L27" s="53">
        <v>0.2</v>
      </c>
      <c r="M27" s="53"/>
      <c r="N27" s="53"/>
      <c r="O27" s="53"/>
      <c r="S27" s="16"/>
    </row>
    <row r="28" spans="1:66" ht="18" x14ac:dyDescent="0.2">
      <c r="A28">
        <v>18</v>
      </c>
      <c r="B28" s="53">
        <v>24</v>
      </c>
      <c r="C28" s="53">
        <v>3</v>
      </c>
      <c r="D28" s="16">
        <v>3</v>
      </c>
      <c r="E28" s="2" t="s">
        <v>248</v>
      </c>
      <c r="F28" t="s">
        <v>168</v>
      </c>
      <c r="G28" s="53">
        <v>33.200000000000003</v>
      </c>
      <c r="H28" s="53">
        <v>0.01</v>
      </c>
      <c r="I28" s="53">
        <f t="shared" si="4"/>
        <v>0.33200000000000002</v>
      </c>
      <c r="J28" s="53">
        <v>0.23200000000000001</v>
      </c>
      <c r="K28" s="227">
        <f t="shared" si="5"/>
        <v>0.86206896551724144</v>
      </c>
      <c r="L28" s="53">
        <v>0.2</v>
      </c>
      <c r="M28" s="53"/>
      <c r="N28" s="53"/>
      <c r="O28" s="53"/>
      <c r="S28" s="16"/>
    </row>
    <row r="29" spans="1:66" s="65" customFormat="1" ht="18" x14ac:dyDescent="0.2">
      <c r="A29">
        <v>18</v>
      </c>
      <c r="B29" s="53">
        <v>25</v>
      </c>
      <c r="C29" s="53">
        <v>3</v>
      </c>
      <c r="D29" s="16">
        <v>3</v>
      </c>
      <c r="E29" s="2" t="s">
        <v>248</v>
      </c>
      <c r="F29" t="s">
        <v>169</v>
      </c>
      <c r="G29" s="53">
        <v>30.6</v>
      </c>
      <c r="H29" s="53">
        <v>0.01</v>
      </c>
      <c r="I29" s="53">
        <f t="shared" si="4"/>
        <v>0.30599999999999999</v>
      </c>
      <c r="J29" s="53">
        <v>0.52</v>
      </c>
      <c r="K29" s="227">
        <f t="shared" si="5"/>
        <v>0.38461538461538464</v>
      </c>
      <c r="L29" s="53">
        <v>0.2</v>
      </c>
      <c r="M29" s="53"/>
      <c r="N29" s="53"/>
      <c r="O29" s="53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 ht="18" x14ac:dyDescent="0.2">
      <c r="A30">
        <v>18</v>
      </c>
      <c r="B30" s="53">
        <v>26</v>
      </c>
      <c r="C30" s="53">
        <v>3</v>
      </c>
      <c r="D30" s="16">
        <v>3</v>
      </c>
      <c r="E30" s="2" t="s">
        <v>248</v>
      </c>
      <c r="F30" t="s">
        <v>45</v>
      </c>
      <c r="G30" s="53">
        <v>18.7</v>
      </c>
      <c r="H30" s="53">
        <v>0.01</v>
      </c>
      <c r="I30" s="53">
        <f t="shared" si="4"/>
        <v>0.187</v>
      </c>
      <c r="J30" s="53">
        <v>0.41699999999999998</v>
      </c>
      <c r="K30" s="227">
        <f t="shared" si="5"/>
        <v>0.47961630695443652</v>
      </c>
      <c r="L30" s="53">
        <v>0.2</v>
      </c>
      <c r="M30" s="53"/>
      <c r="N30" s="53"/>
      <c r="O30" s="53"/>
      <c r="S30" s="16"/>
    </row>
    <row r="31" spans="1:66" ht="18" x14ac:dyDescent="0.2">
      <c r="A31">
        <v>18</v>
      </c>
      <c r="B31" s="53">
        <v>27</v>
      </c>
      <c r="C31" s="53">
        <v>3</v>
      </c>
      <c r="D31" s="16">
        <v>3</v>
      </c>
      <c r="E31" s="2" t="s">
        <v>248</v>
      </c>
      <c r="F31" t="s">
        <v>170</v>
      </c>
      <c r="G31" s="53">
        <v>52.8</v>
      </c>
      <c r="H31" s="53">
        <v>0.01</v>
      </c>
      <c r="I31" s="53">
        <f t="shared" si="4"/>
        <v>0.52800000000000002</v>
      </c>
      <c r="J31" s="53">
        <v>1.21</v>
      </c>
      <c r="K31" s="227">
        <f t="shared" si="5"/>
        <v>0.16528925619834711</v>
      </c>
      <c r="L31" s="53">
        <v>0.2</v>
      </c>
      <c r="M31" s="53"/>
      <c r="N31" s="53"/>
      <c r="O31" s="53"/>
    </row>
    <row r="32" spans="1:66" ht="18" x14ac:dyDescent="0.2">
      <c r="A32">
        <v>18</v>
      </c>
      <c r="B32" s="53">
        <v>28</v>
      </c>
      <c r="C32" s="53">
        <v>3</v>
      </c>
      <c r="D32" s="16">
        <v>3</v>
      </c>
      <c r="E32" s="2" t="s">
        <v>248</v>
      </c>
      <c r="F32" t="s">
        <v>162</v>
      </c>
      <c r="G32" s="53">
        <v>24.2</v>
      </c>
      <c r="H32" s="53">
        <v>0.01</v>
      </c>
      <c r="I32" s="53">
        <f t="shared" si="4"/>
        <v>0.24199999999999999</v>
      </c>
      <c r="J32" s="53">
        <v>7.1099999999999997E-2</v>
      </c>
      <c r="K32" s="227">
        <f t="shared" si="5"/>
        <v>2.8129395218002817</v>
      </c>
      <c r="L32" s="53">
        <v>0.2</v>
      </c>
      <c r="M32" s="53"/>
      <c r="N32" s="53"/>
      <c r="O32" s="53"/>
    </row>
    <row r="33" spans="1:66" ht="17" x14ac:dyDescent="0.2">
      <c r="A33">
        <v>18</v>
      </c>
      <c r="B33" s="53">
        <v>29</v>
      </c>
      <c r="C33" s="53">
        <v>3</v>
      </c>
      <c r="D33" s="2">
        <v>3</v>
      </c>
      <c r="E33" s="2" t="s">
        <v>248</v>
      </c>
      <c r="F33" t="s">
        <v>165</v>
      </c>
      <c r="G33" s="53">
        <v>1.91</v>
      </c>
      <c r="H33" s="128">
        <v>0.1</v>
      </c>
      <c r="I33" s="53">
        <f t="shared" si="4"/>
        <v>0.191</v>
      </c>
      <c r="J33" s="53">
        <v>0.17899999999999999</v>
      </c>
      <c r="K33" s="227">
        <f t="shared" si="5"/>
        <v>1.1173184357541901</v>
      </c>
      <c r="L33" s="53">
        <v>0.2</v>
      </c>
      <c r="M33" s="53"/>
      <c r="N33" s="53"/>
      <c r="O33" s="53"/>
    </row>
    <row r="34" spans="1:66" s="65" customFormat="1" ht="17" x14ac:dyDescent="0.2">
      <c r="A34">
        <v>18</v>
      </c>
      <c r="B34" s="53">
        <v>30</v>
      </c>
      <c r="C34" s="53">
        <v>3</v>
      </c>
      <c r="D34" s="80">
        <v>3</v>
      </c>
      <c r="E34" s="80" t="s">
        <v>248</v>
      </c>
      <c r="F34" s="54" t="s">
        <v>164</v>
      </c>
      <c r="G34" s="53">
        <v>29</v>
      </c>
      <c r="H34" s="53">
        <v>0.01</v>
      </c>
      <c r="I34" s="53">
        <f t="shared" si="4"/>
        <v>0.28999999999999998</v>
      </c>
      <c r="J34" s="53">
        <v>0.39100000000000001</v>
      </c>
      <c r="K34" s="227">
        <f t="shared" si="5"/>
        <v>0.51150895140664965</v>
      </c>
      <c r="L34" s="53">
        <v>0.2</v>
      </c>
      <c r="M34" s="53"/>
      <c r="N34" s="53"/>
      <c r="O34" s="5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1:66" ht="17" x14ac:dyDescent="0.2">
      <c r="A35" s="81"/>
      <c r="B35" s="63"/>
      <c r="C35" s="63"/>
      <c r="D35" s="63"/>
      <c r="E35" s="63"/>
      <c r="F35" s="63"/>
      <c r="G35" s="63"/>
      <c r="H35" s="63"/>
      <c r="I35" s="63"/>
      <c r="J35" s="63"/>
      <c r="K35" s="228">
        <f>SUM(K25:K34)</f>
        <v>8.6741966844721929</v>
      </c>
      <c r="L35" s="63"/>
      <c r="M35" s="82">
        <f>10-K35</f>
        <v>1.3258033155278071</v>
      </c>
      <c r="N35" s="64">
        <f>M35+K35</f>
        <v>10</v>
      </c>
      <c r="O35" s="53" t="s">
        <v>477</v>
      </c>
    </row>
    <row r="36" spans="1:66" ht="17" x14ac:dyDescent="0.2">
      <c r="A36">
        <v>18</v>
      </c>
      <c r="B36" s="53">
        <v>31</v>
      </c>
      <c r="C36" s="53">
        <v>4</v>
      </c>
      <c r="D36" s="111">
        <v>4</v>
      </c>
      <c r="E36" s="2" t="s">
        <v>249</v>
      </c>
      <c r="F36" s="108" t="s">
        <v>163</v>
      </c>
      <c r="G36" s="53">
        <v>4.1399999999999997</v>
      </c>
      <c r="H36" s="128">
        <v>0.1</v>
      </c>
      <c r="I36" s="62">
        <f>G36*H36</f>
        <v>0.41399999999999998</v>
      </c>
      <c r="J36" s="225">
        <v>0.58299999999999996</v>
      </c>
      <c r="K36" s="227">
        <f>L36/J36</f>
        <v>0.34305317324185253</v>
      </c>
      <c r="L36" s="53">
        <v>0.2</v>
      </c>
      <c r="M36" s="83"/>
      <c r="N36" s="53"/>
      <c r="O36" s="53" t="s">
        <v>478</v>
      </c>
    </row>
    <row r="37" spans="1:66" ht="17" x14ac:dyDescent="0.2">
      <c r="A37">
        <v>18</v>
      </c>
      <c r="B37" s="53">
        <v>32</v>
      </c>
      <c r="C37" s="53">
        <v>4</v>
      </c>
      <c r="D37" s="112">
        <v>4</v>
      </c>
      <c r="E37" s="2" t="s">
        <v>249</v>
      </c>
      <c r="F37" t="s">
        <v>166</v>
      </c>
      <c r="G37" s="53">
        <v>35.799999999999997</v>
      </c>
      <c r="H37" s="53">
        <v>0.01</v>
      </c>
      <c r="I37" s="62">
        <f t="shared" ref="I37:I45" si="6">G37*H37</f>
        <v>0.35799999999999998</v>
      </c>
      <c r="J37" s="225">
        <v>0.8</v>
      </c>
      <c r="K37" s="227">
        <f t="shared" ref="K37:K45" si="7">L37/J37</f>
        <v>0.25</v>
      </c>
      <c r="L37" s="53">
        <v>0.2</v>
      </c>
      <c r="M37" s="83"/>
      <c r="N37" s="53"/>
      <c r="O37" s="53" t="s">
        <v>479</v>
      </c>
    </row>
    <row r="38" spans="1:66" ht="17" x14ac:dyDescent="0.2">
      <c r="A38">
        <v>18</v>
      </c>
      <c r="B38" s="53">
        <v>33</v>
      </c>
      <c r="C38" s="53">
        <v>4</v>
      </c>
      <c r="D38" s="112">
        <v>4</v>
      </c>
      <c r="E38" s="2" t="s">
        <v>249</v>
      </c>
      <c r="F38" t="s">
        <v>167</v>
      </c>
      <c r="G38" s="53">
        <v>31.2</v>
      </c>
      <c r="H38" s="53">
        <v>0.01</v>
      </c>
      <c r="I38" s="62">
        <f t="shared" si="6"/>
        <v>0.312</v>
      </c>
      <c r="J38" s="225">
        <v>8.2799999999999999E-2</v>
      </c>
      <c r="K38" s="227">
        <f t="shared" si="7"/>
        <v>2.4154589371980677</v>
      </c>
      <c r="L38" s="53">
        <v>0.2</v>
      </c>
      <c r="M38" s="83"/>
      <c r="N38" s="53"/>
      <c r="O38" s="53"/>
    </row>
    <row r="39" spans="1:66" s="65" customFormat="1" ht="17" x14ac:dyDescent="0.2">
      <c r="A39">
        <v>18</v>
      </c>
      <c r="B39" s="53">
        <v>34</v>
      </c>
      <c r="C39" s="53">
        <v>4</v>
      </c>
      <c r="D39" s="112">
        <v>4</v>
      </c>
      <c r="E39" s="2" t="s">
        <v>249</v>
      </c>
      <c r="F39" t="s">
        <v>168</v>
      </c>
      <c r="G39" s="53">
        <v>33</v>
      </c>
      <c r="H39" s="53">
        <v>0.01</v>
      </c>
      <c r="I39" s="62">
        <f t="shared" si="6"/>
        <v>0.33</v>
      </c>
      <c r="J39" s="225">
        <v>0.439</v>
      </c>
      <c r="K39" s="227">
        <f t="shared" si="7"/>
        <v>0.45558086560364469</v>
      </c>
      <c r="L39" s="53">
        <v>0.2</v>
      </c>
      <c r="M39" s="83"/>
      <c r="N39" s="53"/>
      <c r="O39" s="53"/>
      <c r="P39" s="53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</row>
    <row r="40" spans="1:66" ht="17" x14ac:dyDescent="0.2">
      <c r="A40">
        <v>18</v>
      </c>
      <c r="B40" s="53">
        <v>35</v>
      </c>
      <c r="C40" s="53">
        <v>4</v>
      </c>
      <c r="D40" s="112">
        <v>4</v>
      </c>
      <c r="E40" s="2" t="s">
        <v>249</v>
      </c>
      <c r="F40" t="s">
        <v>169</v>
      </c>
      <c r="G40" s="53">
        <v>36</v>
      </c>
      <c r="H40" s="53">
        <v>0.01</v>
      </c>
      <c r="I40" s="62">
        <f t="shared" si="6"/>
        <v>0.36</v>
      </c>
      <c r="J40" s="225">
        <v>0.85899999999999999</v>
      </c>
      <c r="K40" s="227">
        <f t="shared" si="7"/>
        <v>0.23282887077997674</v>
      </c>
      <c r="L40" s="53">
        <v>0.2</v>
      </c>
      <c r="M40" s="83"/>
      <c r="N40" s="53"/>
      <c r="O40" s="53"/>
    </row>
    <row r="41" spans="1:66" ht="17" x14ac:dyDescent="0.2">
      <c r="A41">
        <v>18</v>
      </c>
      <c r="B41" s="53">
        <v>36</v>
      </c>
      <c r="C41" s="53">
        <v>4</v>
      </c>
      <c r="D41" s="112">
        <v>4</v>
      </c>
      <c r="E41" s="2" t="s">
        <v>249</v>
      </c>
      <c r="F41" t="s">
        <v>45</v>
      </c>
      <c r="G41" s="53">
        <v>18.8</v>
      </c>
      <c r="H41" s="53">
        <v>0.01</v>
      </c>
      <c r="I41" s="62">
        <f t="shared" si="6"/>
        <v>0.188</v>
      </c>
      <c r="J41" s="225">
        <v>0.46200000000000002</v>
      </c>
      <c r="K41" s="227">
        <f t="shared" si="7"/>
        <v>0.4329004329004329</v>
      </c>
      <c r="L41" s="53">
        <v>0.2</v>
      </c>
      <c r="M41" s="83"/>
      <c r="N41" s="53"/>
      <c r="O41" s="53"/>
    </row>
    <row r="42" spans="1:66" ht="17" x14ac:dyDescent="0.2">
      <c r="A42">
        <v>18</v>
      </c>
      <c r="B42" s="53">
        <v>37</v>
      </c>
      <c r="C42" s="53">
        <v>4</v>
      </c>
      <c r="D42" s="112">
        <v>4</v>
      </c>
      <c r="E42" s="2" t="s">
        <v>249</v>
      </c>
      <c r="F42" t="s">
        <v>170</v>
      </c>
      <c r="G42" s="53">
        <v>47.6</v>
      </c>
      <c r="H42" s="53">
        <v>0.01</v>
      </c>
      <c r="I42" s="62">
        <f t="shared" si="6"/>
        <v>0.47600000000000003</v>
      </c>
      <c r="J42" s="225">
        <v>1.05</v>
      </c>
      <c r="K42" s="227">
        <f t="shared" si="7"/>
        <v>0.19047619047619047</v>
      </c>
      <c r="L42" s="53">
        <v>0.2</v>
      </c>
      <c r="M42" s="83"/>
      <c r="N42" s="53"/>
      <c r="O42" s="53"/>
    </row>
    <row r="43" spans="1:66" ht="17" x14ac:dyDescent="0.2">
      <c r="A43">
        <v>18</v>
      </c>
      <c r="B43" s="53">
        <v>38</v>
      </c>
      <c r="C43" s="53">
        <v>4</v>
      </c>
      <c r="D43" s="112">
        <v>4</v>
      </c>
      <c r="E43" s="2" t="s">
        <v>249</v>
      </c>
      <c r="F43" t="s">
        <v>162</v>
      </c>
      <c r="G43" s="53">
        <v>26.2</v>
      </c>
      <c r="H43" s="53">
        <v>0.01</v>
      </c>
      <c r="I43" s="62">
        <f t="shared" si="6"/>
        <v>0.26200000000000001</v>
      </c>
      <c r="J43" s="225">
        <v>8.4900000000000003E-2</v>
      </c>
      <c r="K43" s="227">
        <f t="shared" si="7"/>
        <v>2.3557126030624262</v>
      </c>
      <c r="L43" s="53">
        <v>0.2</v>
      </c>
      <c r="M43" s="83"/>
      <c r="N43" s="53"/>
      <c r="O43" s="53"/>
    </row>
    <row r="44" spans="1:66" s="65" customFormat="1" ht="18" x14ac:dyDescent="0.2">
      <c r="A44">
        <v>18</v>
      </c>
      <c r="B44" s="53">
        <v>39</v>
      </c>
      <c r="C44" s="53">
        <v>4</v>
      </c>
      <c r="D44" s="23">
        <v>4</v>
      </c>
      <c r="E44" s="2" t="s">
        <v>249</v>
      </c>
      <c r="F44" t="s">
        <v>165</v>
      </c>
      <c r="G44" s="53">
        <v>3.18</v>
      </c>
      <c r="H44" s="128">
        <v>0.1</v>
      </c>
      <c r="I44" s="62">
        <f t="shared" si="6"/>
        <v>0.31800000000000006</v>
      </c>
      <c r="J44" s="225">
        <v>0.48799999999999999</v>
      </c>
      <c r="K44" s="227">
        <f t="shared" si="7"/>
        <v>0.4098360655737705</v>
      </c>
      <c r="L44" s="53">
        <v>0.2</v>
      </c>
      <c r="M44" s="83"/>
      <c r="N44" s="53"/>
      <c r="O44" s="53"/>
      <c r="P44" s="53"/>
      <c r="Q44" s="53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</row>
    <row r="45" spans="1:66" ht="18" x14ac:dyDescent="0.2">
      <c r="A45">
        <v>18</v>
      </c>
      <c r="B45" s="53">
        <v>40</v>
      </c>
      <c r="C45" s="53">
        <v>4</v>
      </c>
      <c r="D45" s="25">
        <v>4</v>
      </c>
      <c r="E45" s="2" t="s">
        <v>249</v>
      </c>
      <c r="F45" s="54" t="s">
        <v>164</v>
      </c>
      <c r="G45" s="53">
        <v>30</v>
      </c>
      <c r="H45" s="53">
        <v>0.01</v>
      </c>
      <c r="I45" s="62">
        <f t="shared" si="6"/>
        <v>0.3</v>
      </c>
      <c r="J45" s="225">
        <v>0.71199999999999997</v>
      </c>
      <c r="K45" s="229">
        <f t="shared" si="7"/>
        <v>0.2808988764044944</v>
      </c>
      <c r="L45" s="53">
        <v>0.2</v>
      </c>
      <c r="M45" s="83"/>
      <c r="N45" s="53"/>
      <c r="O45" s="53"/>
    </row>
    <row r="46" spans="1:66" ht="17" x14ac:dyDescent="0.2">
      <c r="A46" s="81"/>
      <c r="B46" s="63"/>
      <c r="C46" s="63"/>
      <c r="D46" s="63"/>
      <c r="E46" s="63"/>
      <c r="F46" s="63"/>
      <c r="G46" s="63"/>
      <c r="H46" s="63"/>
      <c r="I46" s="63"/>
      <c r="J46" s="63"/>
      <c r="K46" s="223">
        <f>SUM(K36:K45)</f>
        <v>7.3667460152408566</v>
      </c>
      <c r="L46" s="63"/>
      <c r="M46" s="82">
        <f>10-K46</f>
        <v>2.6332539847591434</v>
      </c>
      <c r="N46" s="64">
        <f>M46+K46</f>
        <v>10</v>
      </c>
      <c r="O46" s="53"/>
    </row>
    <row r="47" spans="1:66" ht="18" x14ac:dyDescent="0.2">
      <c r="A47">
        <v>19</v>
      </c>
      <c r="B47" s="53">
        <v>1</v>
      </c>
      <c r="C47" s="53">
        <v>5</v>
      </c>
      <c r="D47" s="19">
        <v>5</v>
      </c>
      <c r="E47" s="2" t="s">
        <v>245</v>
      </c>
      <c r="F47" s="108" t="s">
        <v>163</v>
      </c>
      <c r="G47" s="53">
        <v>47.6</v>
      </c>
      <c r="H47" s="53">
        <v>0.01</v>
      </c>
      <c r="I47" s="53">
        <f>G47*H47</f>
        <v>0.47600000000000003</v>
      </c>
      <c r="J47" s="53">
        <v>0.64</v>
      </c>
      <c r="K47" s="226">
        <f>L47/J47</f>
        <v>0.3125</v>
      </c>
      <c r="L47" s="53">
        <v>0.2</v>
      </c>
      <c r="M47" s="53"/>
      <c r="N47" s="53"/>
      <c r="O47" s="53"/>
      <c r="P47" s="16"/>
      <c r="Q47" s="2"/>
      <c r="S47" s="2"/>
    </row>
    <row r="48" spans="1:66" ht="18" x14ac:dyDescent="0.2">
      <c r="A48">
        <v>19</v>
      </c>
      <c r="B48" s="53">
        <v>2</v>
      </c>
      <c r="C48" s="53">
        <v>5</v>
      </c>
      <c r="D48" s="16">
        <v>5</v>
      </c>
      <c r="E48" s="2" t="s">
        <v>245</v>
      </c>
      <c r="F48" t="s">
        <v>166</v>
      </c>
      <c r="G48" s="53">
        <v>41</v>
      </c>
      <c r="H48" s="53">
        <v>0.01</v>
      </c>
      <c r="I48" s="53">
        <f t="shared" ref="I48:I56" si="8">G48*H48</f>
        <v>0.41000000000000003</v>
      </c>
      <c r="J48" s="53">
        <v>0.46800000000000003</v>
      </c>
      <c r="K48" s="227">
        <f t="shared" ref="K48:K56" si="9">L48/J48</f>
        <v>0.42735042735042733</v>
      </c>
      <c r="L48" s="53">
        <v>0.2</v>
      </c>
      <c r="M48" s="53"/>
      <c r="N48" s="53"/>
      <c r="O48" s="53"/>
      <c r="P48" s="16"/>
      <c r="Q48" s="2"/>
      <c r="S48" s="2"/>
    </row>
    <row r="49" spans="1:66" ht="18" x14ac:dyDescent="0.2">
      <c r="A49">
        <v>19</v>
      </c>
      <c r="B49" s="53">
        <v>3</v>
      </c>
      <c r="C49" s="53">
        <v>5</v>
      </c>
      <c r="D49" s="16">
        <v>5</v>
      </c>
      <c r="E49" s="2" t="s">
        <v>245</v>
      </c>
      <c r="F49" t="s">
        <v>167</v>
      </c>
      <c r="G49" s="53">
        <v>52.6</v>
      </c>
      <c r="H49" s="53">
        <v>0.01</v>
      </c>
      <c r="I49" s="53">
        <f t="shared" si="8"/>
        <v>0.52600000000000002</v>
      </c>
      <c r="J49" s="53">
        <v>0.65600000000000003</v>
      </c>
      <c r="K49" s="227">
        <f t="shared" si="9"/>
        <v>0.3048780487804878</v>
      </c>
      <c r="L49" s="53">
        <v>0.2</v>
      </c>
      <c r="M49" s="53"/>
      <c r="N49" s="53"/>
      <c r="O49" s="53"/>
      <c r="P49" s="16"/>
      <c r="Q49" s="2"/>
      <c r="S49" s="2"/>
    </row>
    <row r="50" spans="1:66" ht="18" x14ac:dyDescent="0.2">
      <c r="A50">
        <v>19</v>
      </c>
      <c r="B50" s="53">
        <v>4</v>
      </c>
      <c r="C50" s="53">
        <v>5</v>
      </c>
      <c r="D50" s="16">
        <v>5</v>
      </c>
      <c r="E50" s="2" t="s">
        <v>245</v>
      </c>
      <c r="F50" t="s">
        <v>168</v>
      </c>
      <c r="G50" s="53">
        <v>52.8</v>
      </c>
      <c r="H50" s="53">
        <v>0.01</v>
      </c>
      <c r="I50" s="53">
        <f t="shared" si="8"/>
        <v>0.52800000000000002</v>
      </c>
      <c r="J50" s="53">
        <v>0.54</v>
      </c>
      <c r="K50" s="227">
        <f t="shared" si="9"/>
        <v>0.37037037037037035</v>
      </c>
      <c r="L50" s="53">
        <v>0.2</v>
      </c>
      <c r="M50" s="53"/>
      <c r="N50" s="53"/>
      <c r="O50" s="53"/>
      <c r="P50" s="16"/>
      <c r="Q50" s="2"/>
      <c r="S50" s="2"/>
    </row>
    <row r="51" spans="1:66" ht="18" x14ac:dyDescent="0.2">
      <c r="A51">
        <v>19</v>
      </c>
      <c r="B51" s="53">
        <v>5</v>
      </c>
      <c r="C51" s="53">
        <v>5</v>
      </c>
      <c r="D51" s="16">
        <v>5</v>
      </c>
      <c r="E51" s="2" t="s">
        <v>245</v>
      </c>
      <c r="F51" t="s">
        <v>169</v>
      </c>
      <c r="G51" s="53">
        <v>52</v>
      </c>
      <c r="H51" s="53">
        <v>0.01</v>
      </c>
      <c r="I51" s="53">
        <f t="shared" si="8"/>
        <v>0.52</v>
      </c>
      <c r="J51" s="53">
        <v>0.56799999999999995</v>
      </c>
      <c r="K51" s="227">
        <f t="shared" si="9"/>
        <v>0.35211267605633806</v>
      </c>
      <c r="L51" s="53">
        <v>0.2</v>
      </c>
      <c r="M51" s="53"/>
      <c r="N51" s="53"/>
      <c r="O51" s="53" t="s">
        <v>477</v>
      </c>
      <c r="P51" s="16"/>
      <c r="Q51" s="2"/>
      <c r="S51" s="2"/>
    </row>
    <row r="52" spans="1:66" ht="18" x14ac:dyDescent="0.2">
      <c r="A52">
        <v>19</v>
      </c>
      <c r="B52" s="53">
        <v>6</v>
      </c>
      <c r="C52" s="53">
        <v>5</v>
      </c>
      <c r="D52" s="16">
        <v>5</v>
      </c>
      <c r="E52" s="2" t="s">
        <v>245</v>
      </c>
      <c r="F52" t="s">
        <v>45</v>
      </c>
      <c r="G52" s="53">
        <v>40.200000000000003</v>
      </c>
      <c r="H52" s="53">
        <v>0.01</v>
      </c>
      <c r="I52" s="53">
        <f t="shared" si="8"/>
        <v>0.40200000000000002</v>
      </c>
      <c r="J52" s="53">
        <v>0.39700000000000002</v>
      </c>
      <c r="K52" s="227">
        <f t="shared" si="9"/>
        <v>0.50377833753148615</v>
      </c>
      <c r="L52" s="53">
        <v>0.2</v>
      </c>
      <c r="M52" s="53"/>
      <c r="N52" s="53"/>
      <c r="O52" s="53" t="s">
        <v>478</v>
      </c>
      <c r="P52" s="16"/>
      <c r="Q52" s="2"/>
      <c r="S52" s="2"/>
    </row>
    <row r="53" spans="1:66" ht="18" x14ac:dyDescent="0.2">
      <c r="A53">
        <v>19</v>
      </c>
      <c r="B53" s="53">
        <v>7</v>
      </c>
      <c r="C53" s="53">
        <v>5</v>
      </c>
      <c r="D53" s="16">
        <v>5</v>
      </c>
      <c r="E53" s="2" t="s">
        <v>245</v>
      </c>
      <c r="F53" t="s">
        <v>170</v>
      </c>
      <c r="G53" s="53">
        <v>62.6</v>
      </c>
      <c r="H53" s="53">
        <v>0.01</v>
      </c>
      <c r="I53" s="53">
        <f t="shared" si="8"/>
        <v>0.626</v>
      </c>
      <c r="J53" s="53">
        <v>0.66400000000000003</v>
      </c>
      <c r="K53" s="227">
        <f t="shared" si="9"/>
        <v>0.30120481927710846</v>
      </c>
      <c r="L53" s="53">
        <v>0.2</v>
      </c>
      <c r="M53" s="53"/>
      <c r="N53" s="53"/>
      <c r="O53" s="53" t="s">
        <v>479</v>
      </c>
      <c r="P53" s="16"/>
      <c r="Q53" s="2"/>
      <c r="S53" s="2"/>
    </row>
    <row r="54" spans="1:66" ht="18" x14ac:dyDescent="0.2">
      <c r="A54">
        <v>19</v>
      </c>
      <c r="B54" s="53">
        <v>8</v>
      </c>
      <c r="C54" s="53">
        <v>5</v>
      </c>
      <c r="D54" s="16">
        <v>5</v>
      </c>
      <c r="E54" s="2" t="s">
        <v>245</v>
      </c>
      <c r="F54" t="s">
        <v>162</v>
      </c>
      <c r="G54" s="53">
        <v>39.799999999999997</v>
      </c>
      <c r="H54" s="53">
        <v>0.01</v>
      </c>
      <c r="I54" s="53">
        <f t="shared" si="8"/>
        <v>0.39799999999999996</v>
      </c>
      <c r="J54" s="53">
        <v>0.46800000000000003</v>
      </c>
      <c r="K54" s="227">
        <f t="shared" si="9"/>
        <v>0.42735042735042733</v>
      </c>
      <c r="L54" s="53">
        <v>0.2</v>
      </c>
      <c r="M54" s="53"/>
      <c r="N54" s="53"/>
      <c r="O54" s="53"/>
      <c r="P54" s="16"/>
      <c r="Q54" s="2"/>
      <c r="S54" s="2"/>
    </row>
    <row r="55" spans="1:66" ht="18" x14ac:dyDescent="0.2">
      <c r="A55">
        <v>19</v>
      </c>
      <c r="B55" s="53">
        <v>9</v>
      </c>
      <c r="C55" s="53">
        <v>5</v>
      </c>
      <c r="D55" s="16">
        <v>5</v>
      </c>
      <c r="E55" s="2" t="s">
        <v>245</v>
      </c>
      <c r="F55" t="s">
        <v>165</v>
      </c>
      <c r="G55" s="53">
        <v>7.74</v>
      </c>
      <c r="H55" s="53">
        <v>0.01</v>
      </c>
      <c r="I55" s="53">
        <f t="shared" si="8"/>
        <v>7.740000000000001E-2</v>
      </c>
      <c r="J55" s="53">
        <v>5.6399999999999999E-2</v>
      </c>
      <c r="K55" s="227">
        <f t="shared" si="9"/>
        <v>3.5460992907801421</v>
      </c>
      <c r="L55" s="53">
        <v>0.2</v>
      </c>
      <c r="M55" s="53"/>
      <c r="N55" s="53"/>
      <c r="O55" s="53"/>
      <c r="P55" s="16"/>
      <c r="Q55" s="2"/>
      <c r="S55" s="2"/>
    </row>
    <row r="56" spans="1:66" ht="18" x14ac:dyDescent="0.2">
      <c r="A56">
        <v>19</v>
      </c>
      <c r="B56" s="53">
        <v>10</v>
      </c>
      <c r="C56" s="53">
        <v>5</v>
      </c>
      <c r="D56" s="26">
        <v>5</v>
      </c>
      <c r="E56" s="2" t="s">
        <v>245</v>
      </c>
      <c r="F56" s="54" t="s">
        <v>164</v>
      </c>
      <c r="G56" s="53">
        <v>50.4</v>
      </c>
      <c r="H56" s="53">
        <v>0.01</v>
      </c>
      <c r="I56" s="53">
        <f t="shared" si="8"/>
        <v>0.504</v>
      </c>
      <c r="J56" s="53">
        <v>0.496</v>
      </c>
      <c r="K56" s="227">
        <f t="shared" si="9"/>
        <v>0.40322580645161293</v>
      </c>
      <c r="L56" s="53">
        <v>0.2</v>
      </c>
      <c r="M56" s="53"/>
      <c r="N56" s="53"/>
      <c r="O56" s="53"/>
      <c r="P56" s="16"/>
      <c r="Q56" s="2"/>
      <c r="S56" s="2"/>
    </row>
    <row r="57" spans="1:66" s="54" customFormat="1" ht="18" x14ac:dyDescent="0.2">
      <c r="A57" s="65"/>
      <c r="B57" s="63"/>
      <c r="C57" s="63"/>
      <c r="D57" s="63"/>
      <c r="E57" s="63"/>
      <c r="F57" s="63"/>
      <c r="G57" s="63"/>
      <c r="H57" s="63"/>
      <c r="I57" s="63"/>
      <c r="J57" s="63"/>
      <c r="K57" s="228">
        <f>SUM(K47:K56)</f>
        <v>6.9488702039483998</v>
      </c>
      <c r="L57" s="63"/>
      <c r="M57" s="82">
        <f>10-K57</f>
        <v>3.0511297960516002</v>
      </c>
      <c r="N57" s="64">
        <f>M57+K57</f>
        <v>10</v>
      </c>
      <c r="O57" s="53"/>
      <c r="P57" s="16"/>
      <c r="Q57" s="2"/>
      <c r="R57"/>
      <c r="S57" s="2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ht="18" x14ac:dyDescent="0.2">
      <c r="A58">
        <v>19</v>
      </c>
      <c r="B58" s="53">
        <v>11</v>
      </c>
      <c r="C58" s="53">
        <v>6</v>
      </c>
      <c r="D58" s="53">
        <v>6</v>
      </c>
      <c r="E58" s="2" t="s">
        <v>250</v>
      </c>
      <c r="F58" s="108" t="s">
        <v>163</v>
      </c>
      <c r="G58" s="53">
        <v>39</v>
      </c>
      <c r="H58" s="53">
        <v>0.01</v>
      </c>
      <c r="I58" s="62">
        <f>G58*H58</f>
        <v>0.39</v>
      </c>
      <c r="J58" s="225">
        <v>0.34200000000000003</v>
      </c>
      <c r="K58" s="227">
        <f>L58/J58</f>
        <v>0.58479532163742687</v>
      </c>
      <c r="L58" s="53">
        <v>0.2</v>
      </c>
      <c r="M58" s="83"/>
      <c r="N58" s="53"/>
      <c r="O58" s="53"/>
      <c r="P58" s="16"/>
      <c r="Q58" s="2"/>
      <c r="S58" s="2"/>
    </row>
    <row r="59" spans="1:66" ht="18" x14ac:dyDescent="0.2">
      <c r="A59">
        <v>19</v>
      </c>
      <c r="B59" s="53">
        <v>12</v>
      </c>
      <c r="C59" s="53">
        <v>6</v>
      </c>
      <c r="D59" s="53">
        <v>6</v>
      </c>
      <c r="E59" s="2" t="s">
        <v>250</v>
      </c>
      <c r="F59" t="s">
        <v>166</v>
      </c>
      <c r="G59" s="53">
        <v>37.200000000000003</v>
      </c>
      <c r="H59" s="53">
        <v>0.01</v>
      </c>
      <c r="I59" s="62">
        <f t="shared" ref="I59:I67" si="10">G59*H59</f>
        <v>0.37200000000000005</v>
      </c>
      <c r="J59" s="225">
        <v>0.38500000000000001</v>
      </c>
      <c r="K59" s="227">
        <f t="shared" ref="K59:K67" si="11">L59/J59</f>
        <v>0.51948051948051954</v>
      </c>
      <c r="L59" s="53">
        <v>0.2</v>
      </c>
      <c r="M59" s="83"/>
      <c r="N59" s="53"/>
      <c r="O59" s="53"/>
      <c r="P59" s="16"/>
      <c r="Q59" s="2"/>
      <c r="S59" s="2"/>
    </row>
    <row r="60" spans="1:66" ht="18" x14ac:dyDescent="0.2">
      <c r="A60">
        <v>19</v>
      </c>
      <c r="B60" s="53">
        <v>13</v>
      </c>
      <c r="C60" s="53">
        <v>6</v>
      </c>
      <c r="D60" s="53">
        <v>6</v>
      </c>
      <c r="E60" s="2" t="s">
        <v>250</v>
      </c>
      <c r="F60" t="s">
        <v>167</v>
      </c>
      <c r="G60" s="53">
        <v>8</v>
      </c>
      <c r="H60" s="53">
        <v>0.01</v>
      </c>
      <c r="I60" s="62">
        <f t="shared" si="10"/>
        <v>0.08</v>
      </c>
      <c r="J60" s="225">
        <v>0.125</v>
      </c>
      <c r="K60" s="227">
        <f t="shared" si="11"/>
        <v>1.6</v>
      </c>
      <c r="L60" s="53">
        <v>0.2</v>
      </c>
      <c r="M60" s="83"/>
      <c r="N60" s="53"/>
      <c r="O60" s="53"/>
      <c r="P60" s="16"/>
      <c r="Q60" s="2"/>
      <c r="S60" s="2"/>
    </row>
    <row r="61" spans="1:66" ht="18" x14ac:dyDescent="0.2">
      <c r="A61">
        <v>19</v>
      </c>
      <c r="B61" s="53">
        <v>14</v>
      </c>
      <c r="C61" s="53">
        <v>6</v>
      </c>
      <c r="D61" s="53">
        <v>6</v>
      </c>
      <c r="E61" s="2" t="s">
        <v>250</v>
      </c>
      <c r="F61" t="s">
        <v>168</v>
      </c>
      <c r="G61" s="53">
        <v>46.2</v>
      </c>
      <c r="H61" s="53">
        <v>0.01</v>
      </c>
      <c r="I61" s="62">
        <f t="shared" si="10"/>
        <v>0.46200000000000002</v>
      </c>
      <c r="J61" s="225">
        <v>0.78400000000000003</v>
      </c>
      <c r="K61" s="227">
        <f t="shared" si="11"/>
        <v>0.25510204081632654</v>
      </c>
      <c r="L61" s="53">
        <v>0.2</v>
      </c>
      <c r="M61" s="83"/>
      <c r="N61" s="53"/>
      <c r="O61" s="53"/>
      <c r="P61" s="16"/>
      <c r="Q61" s="2"/>
      <c r="S61" s="2"/>
    </row>
    <row r="62" spans="1:66" ht="18" x14ac:dyDescent="0.2">
      <c r="A62">
        <v>19</v>
      </c>
      <c r="B62" s="53">
        <v>15</v>
      </c>
      <c r="C62" s="53">
        <v>6</v>
      </c>
      <c r="D62" s="53">
        <v>6</v>
      </c>
      <c r="E62" s="2" t="s">
        <v>250</v>
      </c>
      <c r="F62" t="s">
        <v>169</v>
      </c>
      <c r="G62" s="53">
        <v>46.8</v>
      </c>
      <c r="H62" s="53">
        <v>0.01</v>
      </c>
      <c r="I62" s="62">
        <f t="shared" si="10"/>
        <v>0.46799999999999997</v>
      </c>
      <c r="J62" s="225">
        <v>0.80800000000000005</v>
      </c>
      <c r="K62" s="227">
        <f t="shared" si="11"/>
        <v>0.24752475247524752</v>
      </c>
      <c r="L62" s="53">
        <v>0.2</v>
      </c>
      <c r="M62" s="83"/>
      <c r="N62" s="53"/>
      <c r="O62" s="53"/>
      <c r="P62" s="16"/>
      <c r="Q62" s="2"/>
      <c r="S62" s="2"/>
    </row>
    <row r="63" spans="1:66" ht="18" x14ac:dyDescent="0.2">
      <c r="A63">
        <v>19</v>
      </c>
      <c r="B63" s="53">
        <v>16</v>
      </c>
      <c r="C63" s="53">
        <v>6</v>
      </c>
      <c r="D63" s="53">
        <v>6</v>
      </c>
      <c r="E63" s="2" t="s">
        <v>250</v>
      </c>
      <c r="F63" t="s">
        <v>45</v>
      </c>
      <c r="G63" s="53">
        <v>24.2</v>
      </c>
      <c r="H63" s="53">
        <v>0.01</v>
      </c>
      <c r="I63" s="62">
        <f t="shared" si="10"/>
        <v>0.24199999999999999</v>
      </c>
      <c r="J63" s="225">
        <v>9.3600000000000003E-2</v>
      </c>
      <c r="K63" s="227">
        <f t="shared" si="11"/>
        <v>2.1367521367521367</v>
      </c>
      <c r="L63" s="53">
        <v>0.2</v>
      </c>
      <c r="M63" s="83"/>
      <c r="N63" s="53"/>
      <c r="O63" s="53"/>
      <c r="P63" s="16"/>
      <c r="Q63" s="2"/>
      <c r="S63" s="2"/>
    </row>
    <row r="64" spans="1:66" ht="18" x14ac:dyDescent="0.2">
      <c r="A64">
        <v>19</v>
      </c>
      <c r="B64" s="53">
        <v>17</v>
      </c>
      <c r="C64" s="53">
        <v>6</v>
      </c>
      <c r="D64" s="53">
        <v>6</v>
      </c>
      <c r="E64" s="2" t="s">
        <v>250</v>
      </c>
      <c r="F64" t="s">
        <v>170</v>
      </c>
      <c r="G64" s="53">
        <v>51.8</v>
      </c>
      <c r="H64" s="53">
        <v>0.01</v>
      </c>
      <c r="I64" s="62">
        <f t="shared" si="10"/>
        <v>0.51800000000000002</v>
      </c>
      <c r="J64" s="225">
        <v>0.49199999999999999</v>
      </c>
      <c r="K64" s="227">
        <f t="shared" si="11"/>
        <v>0.40650406504065045</v>
      </c>
      <c r="L64" s="53">
        <v>0.2</v>
      </c>
      <c r="M64" s="83"/>
      <c r="N64" s="53"/>
      <c r="O64" s="53"/>
      <c r="P64" s="16"/>
      <c r="Q64" s="2"/>
      <c r="S64" s="2"/>
    </row>
    <row r="65" spans="1:66" ht="18" x14ac:dyDescent="0.2">
      <c r="A65">
        <v>19</v>
      </c>
      <c r="B65" s="53">
        <v>18</v>
      </c>
      <c r="C65" s="53">
        <v>6</v>
      </c>
      <c r="D65" s="53">
        <v>6</v>
      </c>
      <c r="E65" s="2" t="s">
        <v>250</v>
      </c>
      <c r="F65" t="s">
        <v>162</v>
      </c>
      <c r="G65" s="53">
        <v>28.6</v>
      </c>
      <c r="H65" s="53">
        <v>0.01</v>
      </c>
      <c r="I65" s="62">
        <f t="shared" si="10"/>
        <v>0.28600000000000003</v>
      </c>
      <c r="J65" s="225">
        <v>0.104</v>
      </c>
      <c r="K65" s="227">
        <f t="shared" si="11"/>
        <v>1.9230769230769234</v>
      </c>
      <c r="L65" s="53">
        <v>0.2</v>
      </c>
      <c r="M65" s="83"/>
      <c r="N65" s="53"/>
      <c r="O65" s="53"/>
      <c r="P65" s="16"/>
      <c r="Q65" s="2"/>
      <c r="S65" s="2"/>
    </row>
    <row r="66" spans="1:66" ht="18" x14ac:dyDescent="0.2">
      <c r="A66">
        <v>19</v>
      </c>
      <c r="B66" s="53">
        <v>19</v>
      </c>
      <c r="C66" s="53">
        <v>6</v>
      </c>
      <c r="D66" s="53">
        <v>6</v>
      </c>
      <c r="E66" s="2" t="s">
        <v>250</v>
      </c>
      <c r="F66" t="s">
        <v>165</v>
      </c>
      <c r="G66" s="53">
        <v>46</v>
      </c>
      <c r="H66" s="53">
        <v>0.01</v>
      </c>
      <c r="I66" s="62">
        <f t="shared" si="10"/>
        <v>0.46</v>
      </c>
      <c r="J66" s="225">
        <v>0.51600000000000001</v>
      </c>
      <c r="K66" s="227">
        <f t="shared" si="11"/>
        <v>0.38759689922480622</v>
      </c>
      <c r="L66" s="53">
        <v>0.2</v>
      </c>
      <c r="M66" s="83"/>
      <c r="N66" s="53"/>
      <c r="O66" s="53"/>
      <c r="P66" s="16"/>
      <c r="Q66" s="2"/>
      <c r="S66" s="2"/>
    </row>
    <row r="67" spans="1:66" ht="18" x14ac:dyDescent="0.2">
      <c r="A67">
        <v>19</v>
      </c>
      <c r="B67" s="53">
        <v>20</v>
      </c>
      <c r="C67" s="53">
        <v>6</v>
      </c>
      <c r="D67" s="53">
        <v>6</v>
      </c>
      <c r="E67" s="2" t="s">
        <v>250</v>
      </c>
      <c r="F67" s="54" t="s">
        <v>164</v>
      </c>
      <c r="G67" s="53">
        <v>40.4</v>
      </c>
      <c r="H67" s="53">
        <v>0.01</v>
      </c>
      <c r="I67" s="62">
        <f t="shared" si="10"/>
        <v>0.40399999999999997</v>
      </c>
      <c r="J67" s="225">
        <v>0.41599999999999998</v>
      </c>
      <c r="K67" s="227">
        <f t="shared" si="11"/>
        <v>0.48076923076923084</v>
      </c>
      <c r="L67" s="53">
        <v>0.2</v>
      </c>
      <c r="M67" s="83"/>
      <c r="N67" s="53"/>
      <c r="O67" s="53"/>
      <c r="P67" s="16"/>
      <c r="Q67" s="2"/>
      <c r="S67" s="2"/>
    </row>
    <row r="68" spans="1:66" s="65" customFormat="1" ht="18" x14ac:dyDescent="0.2">
      <c r="B68" s="63"/>
      <c r="C68" s="63"/>
      <c r="D68" s="63"/>
      <c r="E68" s="63"/>
      <c r="F68" s="63"/>
      <c r="G68" s="63"/>
      <c r="H68" s="63"/>
      <c r="I68" s="63"/>
      <c r="J68" s="63"/>
      <c r="K68" s="228">
        <f>SUM(K58:K67)</f>
        <v>8.5416018892732701</v>
      </c>
      <c r="L68" s="63"/>
      <c r="M68" s="82">
        <f>10-K68</f>
        <v>1.4583981107267299</v>
      </c>
      <c r="N68" s="64">
        <f>M68+K68</f>
        <v>10</v>
      </c>
      <c r="O68" s="53"/>
      <c r="P68" s="16"/>
      <c r="Q68" s="2"/>
      <c r="R68"/>
      <c r="S68" s="2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</row>
    <row r="69" spans="1:66" ht="18" x14ac:dyDescent="0.2">
      <c r="A69">
        <v>19</v>
      </c>
      <c r="B69" s="53">
        <v>21</v>
      </c>
      <c r="C69" s="53">
        <v>7</v>
      </c>
      <c r="D69" s="53">
        <v>7</v>
      </c>
      <c r="E69" s="2" t="s">
        <v>251</v>
      </c>
      <c r="F69" s="108" t="s">
        <v>163</v>
      </c>
      <c r="G69" s="53">
        <v>38.200000000000003</v>
      </c>
      <c r="H69" s="53">
        <v>0.01</v>
      </c>
      <c r="I69" s="53">
        <f>G69*H69</f>
        <v>0.38200000000000006</v>
      </c>
      <c r="J69" s="53">
        <v>0.56799999999999995</v>
      </c>
      <c r="K69" s="227">
        <f>L69/J69</f>
        <v>0.35211267605633806</v>
      </c>
      <c r="L69" s="53">
        <v>0.2</v>
      </c>
      <c r="M69" s="53"/>
      <c r="N69" s="53"/>
      <c r="O69" s="53"/>
      <c r="P69" s="16"/>
      <c r="Q69" s="2"/>
      <c r="S69" s="2"/>
    </row>
    <row r="70" spans="1:66" ht="18" x14ac:dyDescent="0.2">
      <c r="A70">
        <v>19</v>
      </c>
      <c r="B70" s="53">
        <v>22</v>
      </c>
      <c r="C70" s="53">
        <v>7</v>
      </c>
      <c r="D70" s="53">
        <v>7</v>
      </c>
      <c r="E70" s="2" t="s">
        <v>251</v>
      </c>
      <c r="F70" t="s">
        <v>166</v>
      </c>
      <c r="G70" s="53">
        <v>30.4</v>
      </c>
      <c r="H70" s="53">
        <v>0.01</v>
      </c>
      <c r="I70" s="53">
        <f t="shared" ref="I70:I78" si="12">G70*H70</f>
        <v>0.30399999999999999</v>
      </c>
      <c r="J70" s="53">
        <v>0.42</v>
      </c>
      <c r="K70" s="227">
        <f t="shared" ref="K70:K78" si="13">L70/J70</f>
        <v>0.47619047619047622</v>
      </c>
      <c r="L70" s="53">
        <v>0.2</v>
      </c>
      <c r="M70" s="53"/>
      <c r="N70" s="53"/>
      <c r="O70" s="53"/>
      <c r="P70" s="16"/>
      <c r="Q70" s="2"/>
      <c r="S70" s="2"/>
    </row>
    <row r="71" spans="1:66" ht="18" x14ac:dyDescent="0.2">
      <c r="A71">
        <v>19</v>
      </c>
      <c r="B71" s="53">
        <v>23</v>
      </c>
      <c r="C71" s="53">
        <v>7</v>
      </c>
      <c r="D71" s="53">
        <v>7</v>
      </c>
      <c r="E71" s="2" t="s">
        <v>251</v>
      </c>
      <c r="F71" t="s">
        <v>167</v>
      </c>
      <c r="G71" s="53">
        <v>38.799999999999997</v>
      </c>
      <c r="H71" s="53">
        <v>0.01</v>
      </c>
      <c r="I71" s="53">
        <f t="shared" si="12"/>
        <v>0.38799999999999996</v>
      </c>
      <c r="J71" s="53">
        <v>0.39600000000000002</v>
      </c>
      <c r="K71" s="227">
        <f t="shared" si="13"/>
        <v>0.50505050505050508</v>
      </c>
      <c r="L71" s="53">
        <v>0.2</v>
      </c>
      <c r="M71" s="53"/>
      <c r="N71" s="53"/>
      <c r="O71" s="53"/>
      <c r="P71" s="16"/>
      <c r="Q71" s="2"/>
      <c r="S71" s="16"/>
    </row>
    <row r="72" spans="1:66" ht="18" x14ac:dyDescent="0.2">
      <c r="A72">
        <v>19</v>
      </c>
      <c r="B72" s="53">
        <v>24</v>
      </c>
      <c r="C72" s="53">
        <v>7</v>
      </c>
      <c r="D72" s="53">
        <v>7</v>
      </c>
      <c r="E72" s="2" t="s">
        <v>251</v>
      </c>
      <c r="F72" t="s">
        <v>168</v>
      </c>
      <c r="G72" s="53">
        <v>45.6</v>
      </c>
      <c r="H72" s="53">
        <v>0.01</v>
      </c>
      <c r="I72" s="53">
        <f t="shared" si="12"/>
        <v>0.45600000000000002</v>
      </c>
      <c r="J72" s="53">
        <v>0.57999999999999996</v>
      </c>
      <c r="K72" s="227">
        <f t="shared" si="13"/>
        <v>0.34482758620689657</v>
      </c>
      <c r="L72" s="53">
        <v>0.2</v>
      </c>
      <c r="M72" s="53"/>
      <c r="N72" s="53"/>
      <c r="O72" s="53"/>
      <c r="P72" s="16"/>
      <c r="Q72" s="2"/>
      <c r="S72" s="16"/>
    </row>
    <row r="73" spans="1:66" s="65" customFormat="1" ht="18" x14ac:dyDescent="0.2">
      <c r="A73">
        <v>19</v>
      </c>
      <c r="B73" s="53">
        <v>25</v>
      </c>
      <c r="C73" s="53">
        <v>7</v>
      </c>
      <c r="D73" s="53">
        <v>7</v>
      </c>
      <c r="E73" s="2" t="s">
        <v>251</v>
      </c>
      <c r="F73" t="s">
        <v>169</v>
      </c>
      <c r="G73" s="53">
        <v>43.6</v>
      </c>
      <c r="H73" s="128">
        <v>0.1</v>
      </c>
      <c r="I73" s="53">
        <f t="shared" si="12"/>
        <v>4.3600000000000003</v>
      </c>
      <c r="J73" s="53">
        <v>0.27300000000000002</v>
      </c>
      <c r="K73" s="227">
        <f t="shared" si="13"/>
        <v>0.73260073260073255</v>
      </c>
      <c r="L73" s="53">
        <v>0.2</v>
      </c>
      <c r="M73" s="53"/>
      <c r="N73" s="53"/>
      <c r="O73" s="53"/>
      <c r="P73" s="16"/>
      <c r="Q73" s="2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</row>
    <row r="74" spans="1:66" ht="18" x14ac:dyDescent="0.2">
      <c r="A74">
        <v>19</v>
      </c>
      <c r="B74" s="53">
        <v>26</v>
      </c>
      <c r="C74" s="53">
        <v>7</v>
      </c>
      <c r="D74" s="53">
        <v>7</v>
      </c>
      <c r="E74" s="2" t="s">
        <v>251</v>
      </c>
      <c r="F74" t="s">
        <v>45</v>
      </c>
      <c r="G74" s="53">
        <v>31.4</v>
      </c>
      <c r="H74" s="53">
        <v>0.01</v>
      </c>
      <c r="I74" s="53">
        <f t="shared" si="12"/>
        <v>0.314</v>
      </c>
      <c r="J74" s="53">
        <v>0.33400000000000002</v>
      </c>
      <c r="K74" s="227">
        <f t="shared" si="13"/>
        <v>0.59880239520958078</v>
      </c>
      <c r="L74" s="53">
        <v>0.2</v>
      </c>
      <c r="M74" s="53"/>
      <c r="N74" s="53"/>
      <c r="O74" s="53"/>
      <c r="P74" s="2"/>
      <c r="Q74" s="2"/>
      <c r="S74" s="16"/>
    </row>
    <row r="75" spans="1:66" ht="17" x14ac:dyDescent="0.2">
      <c r="A75">
        <v>19</v>
      </c>
      <c r="B75" s="53">
        <v>27</v>
      </c>
      <c r="C75" s="53">
        <v>7</v>
      </c>
      <c r="D75" s="53">
        <v>7</v>
      </c>
      <c r="E75" s="2" t="s">
        <v>251</v>
      </c>
      <c r="F75" t="s">
        <v>170</v>
      </c>
      <c r="G75" s="53">
        <v>53.2</v>
      </c>
      <c r="H75" s="53">
        <v>0.01</v>
      </c>
      <c r="I75" s="53">
        <f t="shared" si="12"/>
        <v>0.53200000000000003</v>
      </c>
      <c r="J75" s="53">
        <v>1.4</v>
      </c>
      <c r="K75" s="227">
        <f t="shared" si="13"/>
        <v>0.14285714285714288</v>
      </c>
      <c r="L75" s="53">
        <v>0.2</v>
      </c>
      <c r="M75" s="53"/>
      <c r="N75" s="53"/>
      <c r="O75" s="53"/>
      <c r="P75" s="2"/>
      <c r="Q75" s="2"/>
    </row>
    <row r="76" spans="1:66" ht="17" x14ac:dyDescent="0.2">
      <c r="A76">
        <v>19</v>
      </c>
      <c r="B76" s="53">
        <v>28</v>
      </c>
      <c r="C76" s="53">
        <v>7</v>
      </c>
      <c r="D76" s="53">
        <v>7</v>
      </c>
      <c r="E76" s="2" t="s">
        <v>251</v>
      </c>
      <c r="F76" t="s">
        <v>162</v>
      </c>
      <c r="G76" s="53">
        <v>33.6</v>
      </c>
      <c r="H76" s="53">
        <v>0.01</v>
      </c>
      <c r="I76" s="53">
        <f t="shared" si="12"/>
        <v>0.33600000000000002</v>
      </c>
      <c r="J76" s="53">
        <v>0.188</v>
      </c>
      <c r="K76" s="227">
        <f t="shared" si="13"/>
        <v>1.0638297872340425</v>
      </c>
      <c r="L76" s="53">
        <v>0.2</v>
      </c>
      <c r="M76" s="53"/>
      <c r="N76" s="53"/>
      <c r="O76" s="53"/>
      <c r="P76" s="2"/>
      <c r="Q76" s="2"/>
    </row>
    <row r="77" spans="1:66" ht="17" x14ac:dyDescent="0.2">
      <c r="A77">
        <v>19</v>
      </c>
      <c r="B77" s="53">
        <v>29</v>
      </c>
      <c r="C77" s="53">
        <v>7</v>
      </c>
      <c r="D77" s="53">
        <v>7</v>
      </c>
      <c r="E77" s="2" t="s">
        <v>251</v>
      </c>
      <c r="F77" t="s">
        <v>165</v>
      </c>
      <c r="G77" s="53">
        <v>36.200000000000003</v>
      </c>
      <c r="H77" s="53">
        <v>0.01</v>
      </c>
      <c r="I77" s="53">
        <f t="shared" si="12"/>
        <v>0.36200000000000004</v>
      </c>
      <c r="J77" s="53">
        <v>0.65200000000000002</v>
      </c>
      <c r="K77" s="227">
        <f t="shared" si="13"/>
        <v>0.30674846625766872</v>
      </c>
      <c r="L77" s="53">
        <v>0.2</v>
      </c>
      <c r="M77" s="53"/>
      <c r="N77" s="53"/>
      <c r="O77" s="53"/>
      <c r="P77" s="2"/>
      <c r="Q77" s="2"/>
    </row>
    <row r="78" spans="1:66" s="65" customFormat="1" ht="17" x14ac:dyDescent="0.2">
      <c r="A78">
        <v>19</v>
      </c>
      <c r="B78" s="53">
        <v>30</v>
      </c>
      <c r="C78" s="53">
        <v>7</v>
      </c>
      <c r="D78" s="53">
        <v>7</v>
      </c>
      <c r="E78" s="2" t="s">
        <v>251</v>
      </c>
      <c r="F78" s="54" t="s">
        <v>164</v>
      </c>
      <c r="G78" s="53">
        <v>7.4999999999999997E-2</v>
      </c>
      <c r="H78" s="129">
        <v>1</v>
      </c>
      <c r="I78" s="53">
        <f t="shared" si="12"/>
        <v>7.4999999999999997E-2</v>
      </c>
      <c r="J78" s="53">
        <v>7.4999999999999997E-2</v>
      </c>
      <c r="K78" s="227">
        <f t="shared" si="13"/>
        <v>2.666666666666667</v>
      </c>
      <c r="L78" s="53">
        <v>0.2</v>
      </c>
      <c r="M78" s="53"/>
      <c r="N78" s="53"/>
      <c r="O78" s="53"/>
      <c r="P78" s="2"/>
      <c r="Q78" s="2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</row>
    <row r="79" spans="1:66" ht="17" x14ac:dyDescent="0.2">
      <c r="A79" s="81"/>
      <c r="B79" s="63"/>
      <c r="C79" s="63"/>
      <c r="D79" s="63"/>
      <c r="E79" s="63"/>
      <c r="F79" s="63"/>
      <c r="G79" s="63"/>
      <c r="H79" s="63"/>
      <c r="I79" s="63"/>
      <c r="J79" s="63"/>
      <c r="K79" s="228">
        <f>SUM(K69:K78)</f>
        <v>7.1896864343300502</v>
      </c>
      <c r="L79" s="63"/>
      <c r="M79" s="82">
        <f>10-K79</f>
        <v>2.8103135656699498</v>
      </c>
      <c r="N79" s="64">
        <f>M79+K79</f>
        <v>10</v>
      </c>
      <c r="O79" s="53"/>
      <c r="P79" s="2"/>
      <c r="Q79" s="2"/>
    </row>
    <row r="80" spans="1:66" ht="17" x14ac:dyDescent="0.2">
      <c r="A80">
        <v>19</v>
      </c>
      <c r="B80" s="53">
        <v>31</v>
      </c>
      <c r="C80" s="120">
        <v>8</v>
      </c>
      <c r="D80" s="120">
        <v>8</v>
      </c>
      <c r="E80" s="2" t="s">
        <v>252</v>
      </c>
      <c r="F80" s="121" t="s">
        <v>163</v>
      </c>
      <c r="G80" s="120">
        <v>11.6</v>
      </c>
      <c r="H80" s="128">
        <v>0.01</v>
      </c>
      <c r="I80" s="53">
        <f>G80*H80</f>
        <v>0.11599999999999999</v>
      </c>
      <c r="J80" s="53">
        <v>0.112</v>
      </c>
      <c r="K80" s="227">
        <f>L80/J80</f>
        <v>1.7857142857142858</v>
      </c>
      <c r="L80" s="120">
        <v>0.2</v>
      </c>
      <c r="M80" s="120"/>
      <c r="N80" s="120"/>
      <c r="O80" s="53" t="s">
        <v>477</v>
      </c>
      <c r="P80" s="2"/>
      <c r="Q80" s="2"/>
      <c r="R80" s="122"/>
      <c r="S80" s="87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</row>
    <row r="81" spans="1:66" ht="17" x14ac:dyDescent="0.2">
      <c r="A81">
        <v>19</v>
      </c>
      <c r="B81" s="53">
        <v>32</v>
      </c>
      <c r="C81" s="120">
        <v>8</v>
      </c>
      <c r="D81" s="120">
        <v>8</v>
      </c>
      <c r="E81" s="2" t="s">
        <v>252</v>
      </c>
      <c r="F81" s="122" t="s">
        <v>166</v>
      </c>
      <c r="G81" s="120">
        <v>30.2</v>
      </c>
      <c r="H81" s="120">
        <v>0.01</v>
      </c>
      <c r="I81" s="53">
        <f t="shared" ref="I81:I89" si="14">G81*H81</f>
        <v>0.30199999999999999</v>
      </c>
      <c r="J81" s="53">
        <v>0.39900000000000002</v>
      </c>
      <c r="K81" s="227">
        <f t="shared" ref="K81:K89" si="15">L81/J81</f>
        <v>0.50125313283208017</v>
      </c>
      <c r="L81" s="120">
        <v>0.2</v>
      </c>
      <c r="M81" s="120"/>
      <c r="N81" s="120"/>
      <c r="O81" s="53" t="s">
        <v>478</v>
      </c>
      <c r="P81" s="2"/>
      <c r="Q81" s="2"/>
      <c r="R81" s="122"/>
      <c r="S81" s="87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</row>
    <row r="82" spans="1:66" ht="17" x14ac:dyDescent="0.2">
      <c r="A82">
        <v>19</v>
      </c>
      <c r="B82" s="53">
        <v>33</v>
      </c>
      <c r="C82" s="120">
        <v>8</v>
      </c>
      <c r="D82" s="120">
        <v>8</v>
      </c>
      <c r="E82" s="2" t="s">
        <v>252</v>
      </c>
      <c r="F82" s="122" t="s">
        <v>167</v>
      </c>
      <c r="G82" s="120">
        <v>30.8</v>
      </c>
      <c r="H82" s="120">
        <v>0.01</v>
      </c>
      <c r="I82" s="53">
        <f t="shared" si="14"/>
        <v>0.308</v>
      </c>
      <c r="J82" s="53">
        <v>0.224</v>
      </c>
      <c r="K82" s="227">
        <f t="shared" si="15"/>
        <v>0.8928571428571429</v>
      </c>
      <c r="L82" s="120">
        <v>0.2</v>
      </c>
      <c r="M82" s="120"/>
      <c r="N82" s="120"/>
      <c r="O82" s="53" t="s">
        <v>479</v>
      </c>
      <c r="P82" s="2"/>
      <c r="Q82" s="2"/>
      <c r="R82" s="122"/>
      <c r="S82" s="87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</row>
    <row r="83" spans="1:66" ht="17" x14ac:dyDescent="0.2">
      <c r="A83">
        <v>19</v>
      </c>
      <c r="B83" s="53">
        <v>34</v>
      </c>
      <c r="C83" s="120">
        <v>8</v>
      </c>
      <c r="D83" s="120">
        <v>8</v>
      </c>
      <c r="E83" s="2" t="s">
        <v>252</v>
      </c>
      <c r="F83" s="122" t="s">
        <v>168</v>
      </c>
      <c r="G83" s="120">
        <v>36.200000000000003</v>
      </c>
      <c r="H83" s="120">
        <v>0.01</v>
      </c>
      <c r="I83" s="53">
        <f t="shared" si="14"/>
        <v>0.36200000000000004</v>
      </c>
      <c r="J83" s="53">
        <v>0.41599999999999998</v>
      </c>
      <c r="K83" s="227">
        <f t="shared" si="15"/>
        <v>0.48076923076923084</v>
      </c>
      <c r="L83" s="120">
        <v>0.2</v>
      </c>
      <c r="M83" s="120"/>
      <c r="N83" s="120"/>
      <c r="O83" s="120"/>
      <c r="P83" s="2"/>
      <c r="Q83" s="2"/>
      <c r="R83" s="122"/>
      <c r="S83" s="87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</row>
    <row r="84" spans="1:66" ht="18" x14ac:dyDescent="0.2">
      <c r="A84">
        <v>19</v>
      </c>
      <c r="B84" s="53">
        <v>35</v>
      </c>
      <c r="C84" s="120">
        <v>8</v>
      </c>
      <c r="D84" s="120">
        <v>8</v>
      </c>
      <c r="E84" s="2" t="s">
        <v>252</v>
      </c>
      <c r="F84" s="122" t="s">
        <v>169</v>
      </c>
      <c r="G84" s="120">
        <v>38.200000000000003</v>
      </c>
      <c r="H84" s="120">
        <v>0.01</v>
      </c>
      <c r="I84" s="53">
        <f t="shared" si="14"/>
        <v>0.38200000000000006</v>
      </c>
      <c r="J84" s="53">
        <v>0.432</v>
      </c>
      <c r="K84" s="227">
        <f t="shared" si="15"/>
        <v>0.46296296296296302</v>
      </c>
      <c r="L84" s="120">
        <v>0.2</v>
      </c>
      <c r="M84" s="120"/>
      <c r="N84" s="120"/>
      <c r="O84" s="120"/>
      <c r="P84" s="16"/>
      <c r="Q84" s="2"/>
      <c r="R84" s="122"/>
      <c r="S84" s="87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</row>
    <row r="85" spans="1:66" ht="18" x14ac:dyDescent="0.2">
      <c r="A85">
        <v>19</v>
      </c>
      <c r="B85" s="53">
        <v>36</v>
      </c>
      <c r="C85" s="120">
        <v>8</v>
      </c>
      <c r="D85" s="120">
        <v>8</v>
      </c>
      <c r="E85" s="2" t="s">
        <v>252</v>
      </c>
      <c r="F85" s="122" t="s">
        <v>45</v>
      </c>
      <c r="G85" s="120">
        <v>20</v>
      </c>
      <c r="H85" s="128">
        <v>0.1</v>
      </c>
      <c r="I85" s="53">
        <f t="shared" si="14"/>
        <v>2</v>
      </c>
      <c r="J85" s="53">
        <v>0.98599999999999999</v>
      </c>
      <c r="K85" s="227">
        <f t="shared" si="15"/>
        <v>0.20283975659229211</v>
      </c>
      <c r="L85" s="120">
        <v>0.2</v>
      </c>
      <c r="M85" s="120"/>
      <c r="N85" s="120"/>
      <c r="O85" s="120"/>
      <c r="P85" s="16"/>
      <c r="Q85" s="2"/>
      <c r="R85" s="122"/>
      <c r="S85" s="87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</row>
    <row r="86" spans="1:66" ht="18" x14ac:dyDescent="0.2">
      <c r="A86">
        <v>19</v>
      </c>
      <c r="B86" s="53">
        <v>37</v>
      </c>
      <c r="C86" s="120">
        <v>8</v>
      </c>
      <c r="D86" s="120">
        <v>8</v>
      </c>
      <c r="E86" s="2" t="s">
        <v>252</v>
      </c>
      <c r="F86" s="122" t="s">
        <v>170</v>
      </c>
      <c r="G86" s="120">
        <v>43</v>
      </c>
      <c r="H86" s="120">
        <v>0.01</v>
      </c>
      <c r="I86" s="53">
        <f t="shared" si="14"/>
        <v>0.43</v>
      </c>
      <c r="J86" s="53">
        <v>0.42499999999999999</v>
      </c>
      <c r="K86" s="227">
        <f t="shared" si="15"/>
        <v>0.4705882352941177</v>
      </c>
      <c r="L86" s="120">
        <v>0.2</v>
      </c>
      <c r="M86" s="120"/>
      <c r="N86" s="120"/>
      <c r="O86" s="120"/>
      <c r="P86" s="16"/>
      <c r="Q86" s="2"/>
      <c r="R86" s="122"/>
      <c r="S86" s="87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</row>
    <row r="87" spans="1:66" ht="18" x14ac:dyDescent="0.2">
      <c r="A87">
        <v>19</v>
      </c>
      <c r="B87" s="53">
        <v>38</v>
      </c>
      <c r="C87" s="120">
        <v>8</v>
      </c>
      <c r="D87" s="120">
        <v>8</v>
      </c>
      <c r="E87" s="2" t="s">
        <v>252</v>
      </c>
      <c r="F87" s="122" t="s">
        <v>162</v>
      </c>
      <c r="G87" s="120">
        <v>23.4</v>
      </c>
      <c r="H87" s="120">
        <v>0.01</v>
      </c>
      <c r="I87" s="53">
        <f t="shared" si="14"/>
        <v>0.23399999999999999</v>
      </c>
      <c r="J87" s="53">
        <v>0.246</v>
      </c>
      <c r="K87" s="227">
        <f t="shared" si="15"/>
        <v>0.81300813008130091</v>
      </c>
      <c r="L87" s="120">
        <v>0.2</v>
      </c>
      <c r="M87" s="120"/>
      <c r="N87" s="120"/>
      <c r="O87" s="120"/>
      <c r="P87" s="16"/>
      <c r="Q87" s="2"/>
      <c r="R87" s="122"/>
      <c r="S87" s="87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</row>
    <row r="88" spans="1:66" ht="18" x14ac:dyDescent="0.2">
      <c r="A88">
        <v>19</v>
      </c>
      <c r="B88" s="53">
        <v>39</v>
      </c>
      <c r="C88" s="120">
        <v>8</v>
      </c>
      <c r="D88" s="120">
        <v>8</v>
      </c>
      <c r="E88" s="2" t="s">
        <v>252</v>
      </c>
      <c r="F88" s="122" t="s">
        <v>165</v>
      </c>
      <c r="G88" s="120">
        <v>33</v>
      </c>
      <c r="H88" s="120">
        <v>0.01</v>
      </c>
      <c r="I88" s="53">
        <f t="shared" si="14"/>
        <v>0.33</v>
      </c>
      <c r="J88" s="53">
        <v>0.28399999999999997</v>
      </c>
      <c r="K88" s="227">
        <f t="shared" si="15"/>
        <v>0.70422535211267612</v>
      </c>
      <c r="L88" s="120">
        <v>0.2</v>
      </c>
      <c r="M88" s="120"/>
      <c r="N88" s="120"/>
      <c r="O88" s="120" t="s">
        <v>62</v>
      </c>
      <c r="P88" s="16"/>
      <c r="Q88" s="2"/>
      <c r="R88" s="120"/>
      <c r="S88" s="87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</row>
    <row r="89" spans="1:66" ht="18" x14ac:dyDescent="0.2">
      <c r="A89">
        <v>19</v>
      </c>
      <c r="B89" s="53">
        <v>40</v>
      </c>
      <c r="C89" s="120">
        <v>8</v>
      </c>
      <c r="D89" s="120">
        <v>8</v>
      </c>
      <c r="E89" s="2" t="s">
        <v>252</v>
      </c>
      <c r="F89" s="123" t="s">
        <v>164</v>
      </c>
      <c r="G89" s="120">
        <v>31.6</v>
      </c>
      <c r="H89" s="120">
        <v>0.01</v>
      </c>
      <c r="I89" s="53">
        <f t="shared" si="14"/>
        <v>0.316</v>
      </c>
      <c r="J89" s="53">
        <v>0.30199999999999999</v>
      </c>
      <c r="K89" s="227">
        <f t="shared" si="15"/>
        <v>0.66225165562913912</v>
      </c>
      <c r="L89" s="120">
        <v>0.2</v>
      </c>
      <c r="M89" s="120"/>
      <c r="N89" s="120"/>
      <c r="O89" s="120" t="s">
        <v>63</v>
      </c>
      <c r="P89" s="16"/>
      <c r="Q89" s="2"/>
      <c r="R89" s="122"/>
      <c r="S89" s="87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</row>
    <row r="90" spans="1:66" ht="18" x14ac:dyDescent="0.2">
      <c r="A90" s="124"/>
      <c r="B90" s="63"/>
      <c r="C90" s="124"/>
      <c r="D90" s="124"/>
      <c r="E90" s="124"/>
      <c r="F90" s="124"/>
      <c r="G90" s="124"/>
      <c r="H90" s="124"/>
      <c r="I90" s="124"/>
      <c r="J90" s="124"/>
      <c r="K90" s="228">
        <f>SUM(K80:K89)</f>
        <v>6.9764698848452289</v>
      </c>
      <c r="L90" s="124"/>
      <c r="M90" s="82">
        <f>10-K90</f>
        <v>3.0235301151547711</v>
      </c>
      <c r="N90" s="64">
        <f>M90+K90</f>
        <v>10</v>
      </c>
      <c r="O90" s="120"/>
      <c r="P90" s="16"/>
      <c r="Q90" s="2"/>
      <c r="R90" s="122"/>
      <c r="S90" s="87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22"/>
    </row>
    <row r="91" spans="1:66" ht="18" x14ac:dyDescent="0.2">
      <c r="A91">
        <v>19</v>
      </c>
      <c r="B91" s="120">
        <v>41</v>
      </c>
      <c r="C91" s="120">
        <v>10</v>
      </c>
      <c r="D91" s="120">
        <v>9</v>
      </c>
      <c r="E91" s="2" t="s">
        <v>253</v>
      </c>
      <c r="F91" s="121" t="s">
        <v>163</v>
      </c>
      <c r="G91" s="120">
        <v>16.100000000000001</v>
      </c>
      <c r="H91" s="120">
        <v>0.01</v>
      </c>
      <c r="I91" s="53">
        <f>G91*H91</f>
        <v>0.161</v>
      </c>
      <c r="J91" s="53">
        <v>0.17</v>
      </c>
      <c r="K91" s="227">
        <f>L91/J91</f>
        <v>1.1764705882352942</v>
      </c>
      <c r="L91" s="120">
        <v>0.2</v>
      </c>
      <c r="M91" s="127"/>
      <c r="N91" s="120"/>
      <c r="O91" s="120" t="s">
        <v>70</v>
      </c>
      <c r="P91" s="16"/>
      <c r="Q91" s="2"/>
      <c r="R91" s="122"/>
      <c r="S91" s="87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22"/>
    </row>
    <row r="92" spans="1:66" ht="18" x14ac:dyDescent="0.2">
      <c r="A92">
        <v>19</v>
      </c>
      <c r="B92" s="120">
        <v>42</v>
      </c>
      <c r="C92" s="120">
        <v>10</v>
      </c>
      <c r="D92" s="120">
        <v>9</v>
      </c>
      <c r="E92" s="2" t="s">
        <v>253</v>
      </c>
      <c r="F92" s="122" t="s">
        <v>166</v>
      </c>
      <c r="G92" s="120">
        <v>20.2</v>
      </c>
      <c r="H92" s="120">
        <v>0.01</v>
      </c>
      <c r="I92" s="53">
        <f t="shared" ref="I92:I100" si="16">G92*H92</f>
        <v>0.20199999999999999</v>
      </c>
      <c r="J92" s="53">
        <v>0.24299999999999999</v>
      </c>
      <c r="K92" s="227">
        <f t="shared" ref="K92:K100" si="17">L92/J92</f>
        <v>0.82304526748971196</v>
      </c>
      <c r="L92" s="120">
        <v>0.2</v>
      </c>
      <c r="M92" s="127"/>
      <c r="N92" s="120"/>
      <c r="O92" s="120"/>
      <c r="P92" s="16"/>
      <c r="Q92" s="2"/>
      <c r="R92" s="122"/>
      <c r="S92" s="87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</row>
    <row r="93" spans="1:66" ht="18" x14ac:dyDescent="0.2">
      <c r="A93">
        <v>19</v>
      </c>
      <c r="B93" s="120">
        <v>43</v>
      </c>
      <c r="C93" s="120">
        <v>10</v>
      </c>
      <c r="D93" s="120">
        <v>9</v>
      </c>
      <c r="E93" s="2" t="s">
        <v>253</v>
      </c>
      <c r="F93" s="122" t="s">
        <v>167</v>
      </c>
      <c r="G93" s="120">
        <v>0.24399999999999999</v>
      </c>
      <c r="H93" s="230">
        <v>1</v>
      </c>
      <c r="I93" s="130">
        <f t="shared" si="16"/>
        <v>0.24399999999999999</v>
      </c>
      <c r="J93" s="130">
        <v>0.24399999999999999</v>
      </c>
      <c r="K93" s="227">
        <f t="shared" si="17"/>
        <v>0.81967213114754101</v>
      </c>
      <c r="L93" s="120">
        <v>0.2</v>
      </c>
      <c r="M93" s="127"/>
      <c r="N93" s="120"/>
      <c r="O93" s="120"/>
      <c r="P93" s="16"/>
      <c r="Q93" s="2"/>
      <c r="R93" s="122"/>
      <c r="S93" s="87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</row>
    <row r="94" spans="1:66" ht="17" x14ac:dyDescent="0.2">
      <c r="A94">
        <v>19</v>
      </c>
      <c r="B94" s="120">
        <v>44</v>
      </c>
      <c r="C94" s="120">
        <v>10</v>
      </c>
      <c r="D94" s="120">
        <v>9</v>
      </c>
      <c r="E94" s="2" t="s">
        <v>253</v>
      </c>
      <c r="F94" s="122" t="s">
        <v>168</v>
      </c>
      <c r="G94" s="120">
        <v>18.399999999999999</v>
      </c>
      <c r="H94" s="120">
        <v>0.01</v>
      </c>
      <c r="I94" s="53">
        <f t="shared" si="16"/>
        <v>0.184</v>
      </c>
      <c r="J94" s="53">
        <v>0.191</v>
      </c>
      <c r="K94" s="227">
        <f t="shared" si="17"/>
        <v>1.0471204188481675</v>
      </c>
      <c r="L94" s="120">
        <v>0.2</v>
      </c>
      <c r="M94" s="127"/>
      <c r="N94" s="120"/>
      <c r="O94" s="120"/>
      <c r="P94" s="2"/>
      <c r="Q94" s="2"/>
      <c r="R94" s="122"/>
      <c r="S94" s="87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</row>
    <row r="95" spans="1:66" ht="17" x14ac:dyDescent="0.2">
      <c r="A95">
        <v>19</v>
      </c>
      <c r="B95" s="120">
        <v>45</v>
      </c>
      <c r="C95" s="120">
        <v>10</v>
      </c>
      <c r="D95" s="120">
        <v>9</v>
      </c>
      <c r="E95" s="2" t="s">
        <v>253</v>
      </c>
      <c r="F95" s="122" t="s">
        <v>169</v>
      </c>
      <c r="G95" s="120">
        <v>16.100000000000001</v>
      </c>
      <c r="H95" s="120">
        <v>0.01</v>
      </c>
      <c r="I95" s="53">
        <f t="shared" si="16"/>
        <v>0.161</v>
      </c>
      <c r="J95" s="53">
        <v>0.19400000000000001</v>
      </c>
      <c r="K95" s="227">
        <f t="shared" si="17"/>
        <v>1.0309278350515465</v>
      </c>
      <c r="L95" s="120">
        <v>0.2</v>
      </c>
      <c r="M95" s="127"/>
      <c r="N95" s="120"/>
      <c r="O95" s="120"/>
      <c r="P95" s="2"/>
      <c r="Q95" s="2"/>
      <c r="R95" s="122"/>
      <c r="S95" s="87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22"/>
    </row>
    <row r="96" spans="1:66" ht="17" x14ac:dyDescent="0.2">
      <c r="A96">
        <v>19</v>
      </c>
      <c r="B96" s="120">
        <v>46</v>
      </c>
      <c r="C96" s="120">
        <v>10</v>
      </c>
      <c r="D96" s="120">
        <v>9</v>
      </c>
      <c r="E96" s="2" t="s">
        <v>253</v>
      </c>
      <c r="F96" s="122" t="s">
        <v>45</v>
      </c>
      <c r="G96" s="120">
        <v>2.46</v>
      </c>
      <c r="H96" s="128">
        <v>0.1</v>
      </c>
      <c r="I96" s="53">
        <f t="shared" si="16"/>
        <v>0.246</v>
      </c>
      <c r="J96" s="53">
        <v>0.32600000000000001</v>
      </c>
      <c r="K96" s="227">
        <f t="shared" si="17"/>
        <v>0.61349693251533743</v>
      </c>
      <c r="L96" s="120">
        <v>0.2</v>
      </c>
      <c r="M96" s="127"/>
      <c r="N96" s="120"/>
      <c r="O96" s="120"/>
      <c r="P96" s="2"/>
      <c r="Q96" s="2"/>
      <c r="R96" s="122"/>
      <c r="S96" s="87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</row>
    <row r="97" spans="1:66" ht="17" x14ac:dyDescent="0.2">
      <c r="A97">
        <v>19</v>
      </c>
      <c r="B97" s="120">
        <v>47</v>
      </c>
      <c r="C97" s="120">
        <v>10</v>
      </c>
      <c r="D97" s="120">
        <v>9</v>
      </c>
      <c r="E97" s="2" t="s">
        <v>253</v>
      </c>
      <c r="F97" s="122" t="s">
        <v>170</v>
      </c>
      <c r="G97" s="120">
        <v>24</v>
      </c>
      <c r="H97" s="120">
        <v>0.01</v>
      </c>
      <c r="I97" s="53">
        <f t="shared" si="16"/>
        <v>0.24</v>
      </c>
      <c r="J97" s="53">
        <v>0.32100000000000001</v>
      </c>
      <c r="K97" s="227">
        <f t="shared" si="17"/>
        <v>0.6230529595015577</v>
      </c>
      <c r="L97" s="120">
        <v>0.2</v>
      </c>
      <c r="M97" s="127"/>
      <c r="N97" s="120"/>
      <c r="O97" s="120"/>
      <c r="P97" s="2"/>
      <c r="Q97" s="2"/>
      <c r="R97" s="122"/>
      <c r="S97" s="87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</row>
    <row r="98" spans="1:66" ht="17" x14ac:dyDescent="0.2">
      <c r="A98">
        <v>19</v>
      </c>
      <c r="B98" s="120">
        <v>48</v>
      </c>
      <c r="C98" s="120">
        <v>10</v>
      </c>
      <c r="D98" s="120">
        <v>9</v>
      </c>
      <c r="E98" s="2" t="s">
        <v>253</v>
      </c>
      <c r="F98" s="122" t="s">
        <v>162</v>
      </c>
      <c r="G98" s="120">
        <v>9.36</v>
      </c>
      <c r="H98" s="120">
        <v>0.01</v>
      </c>
      <c r="I98" s="53">
        <f t="shared" si="16"/>
        <v>9.3600000000000003E-2</v>
      </c>
      <c r="J98" s="53">
        <v>5.9200000000000003E-2</v>
      </c>
      <c r="K98" s="227">
        <f t="shared" si="17"/>
        <v>3.3783783783783785</v>
      </c>
      <c r="L98" s="120">
        <v>0.2</v>
      </c>
      <c r="M98" s="127"/>
      <c r="N98" s="120"/>
      <c r="O98" s="120"/>
      <c r="P98" s="2"/>
      <c r="Q98" s="2"/>
      <c r="R98" s="122"/>
      <c r="S98" s="87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</row>
    <row r="99" spans="1:66" ht="17" x14ac:dyDescent="0.2">
      <c r="A99">
        <v>19</v>
      </c>
      <c r="B99" s="120">
        <v>49</v>
      </c>
      <c r="C99" s="120">
        <v>10</v>
      </c>
      <c r="D99" s="120">
        <v>9</v>
      </c>
      <c r="E99" s="2" t="s">
        <v>253</v>
      </c>
      <c r="F99" s="122" t="s">
        <v>165</v>
      </c>
      <c r="G99" s="120">
        <v>22.4</v>
      </c>
      <c r="H99" s="120">
        <v>0.01</v>
      </c>
      <c r="I99" s="53">
        <f t="shared" si="16"/>
        <v>0.22399999999999998</v>
      </c>
      <c r="J99" s="53">
        <v>0.17100000000000001</v>
      </c>
      <c r="K99" s="227">
        <f t="shared" si="17"/>
        <v>1.1695906432748537</v>
      </c>
      <c r="L99" s="120">
        <v>0.2</v>
      </c>
      <c r="M99" s="127"/>
      <c r="N99" s="120"/>
      <c r="O99" s="120"/>
      <c r="P99" s="2"/>
      <c r="Q99" s="2"/>
      <c r="R99" s="122"/>
      <c r="S99" s="87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</row>
    <row r="100" spans="1:66" ht="17" x14ac:dyDescent="0.2">
      <c r="A100">
        <v>19</v>
      </c>
      <c r="B100" s="120">
        <v>50</v>
      </c>
      <c r="C100" s="120">
        <v>10</v>
      </c>
      <c r="D100" s="120">
        <v>9</v>
      </c>
      <c r="E100" s="2" t="s">
        <v>253</v>
      </c>
      <c r="F100" s="123" t="s">
        <v>164</v>
      </c>
      <c r="G100" s="120">
        <v>7.26</v>
      </c>
      <c r="H100" s="128">
        <v>0.1</v>
      </c>
      <c r="I100" s="53">
        <f t="shared" si="16"/>
        <v>0.72599999999999998</v>
      </c>
      <c r="J100" s="53">
        <v>0.67200000000000004</v>
      </c>
      <c r="K100" s="227">
        <f t="shared" si="17"/>
        <v>0.29761904761904762</v>
      </c>
      <c r="L100" s="120">
        <v>0.2</v>
      </c>
      <c r="M100" s="127"/>
      <c r="N100" s="120"/>
      <c r="O100" s="120"/>
      <c r="P100" s="2"/>
      <c r="Q100" s="2"/>
      <c r="R100" s="122"/>
      <c r="S100" s="87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</row>
    <row r="101" spans="1:66" ht="17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228">
        <f>SUM(K91:K100)</f>
        <v>10.979374202061436</v>
      </c>
      <c r="L101" s="124"/>
      <c r="M101" s="126">
        <v>0</v>
      </c>
      <c r="N101" s="64">
        <f>M101+K101</f>
        <v>10.979374202061436</v>
      </c>
      <c r="O101" s="120"/>
      <c r="P101" s="2"/>
      <c r="Q101" s="2"/>
      <c r="R101" s="122"/>
      <c r="S101" s="87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</row>
    <row r="102" spans="1:66" ht="17" x14ac:dyDescent="0.2">
      <c r="A102">
        <v>19</v>
      </c>
      <c r="B102" s="120">
        <v>51</v>
      </c>
      <c r="C102" s="120">
        <v>11</v>
      </c>
      <c r="D102" s="120">
        <v>10</v>
      </c>
      <c r="E102" s="2" t="s">
        <v>254</v>
      </c>
      <c r="F102" s="121" t="s">
        <v>163</v>
      </c>
      <c r="G102" s="120">
        <v>5.76</v>
      </c>
      <c r="H102" s="128">
        <v>0.1</v>
      </c>
      <c r="I102" s="53">
        <f>G102*H102</f>
        <v>0.57599999999999996</v>
      </c>
      <c r="J102" s="53">
        <v>0.47599999999999998</v>
      </c>
      <c r="K102" s="227">
        <f>L102/J102</f>
        <v>0.42016806722689082</v>
      </c>
      <c r="L102" s="120">
        <v>0.2</v>
      </c>
      <c r="M102" s="120"/>
      <c r="N102" s="120"/>
      <c r="O102" s="120"/>
      <c r="P102" s="2"/>
      <c r="Q102" s="2"/>
      <c r="R102" s="122"/>
      <c r="S102" s="87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</row>
    <row r="103" spans="1:66" ht="17" x14ac:dyDescent="0.2">
      <c r="A103">
        <v>19</v>
      </c>
      <c r="B103" s="120">
        <v>52</v>
      </c>
      <c r="C103" s="120">
        <v>11</v>
      </c>
      <c r="D103" s="120">
        <v>10</v>
      </c>
      <c r="E103" s="2" t="s">
        <v>254</v>
      </c>
      <c r="F103" s="122" t="s">
        <v>166</v>
      </c>
      <c r="G103" s="120">
        <v>7.48</v>
      </c>
      <c r="H103" s="128">
        <v>0.1</v>
      </c>
      <c r="I103" s="53">
        <f t="shared" ref="I103:I111" si="18">G103*H103</f>
        <v>0.74800000000000011</v>
      </c>
      <c r="J103" s="53">
        <v>1</v>
      </c>
      <c r="K103" s="227">
        <f t="shared" ref="K103:K111" si="19">L103/J103</f>
        <v>0.2</v>
      </c>
      <c r="L103" s="120">
        <v>0.2</v>
      </c>
      <c r="M103" s="120"/>
      <c r="N103" s="120"/>
      <c r="O103" s="120"/>
      <c r="P103" s="2"/>
      <c r="Q103" s="2"/>
      <c r="R103" s="122"/>
      <c r="S103" s="87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</row>
    <row r="104" spans="1:66" ht="18" x14ac:dyDescent="0.2">
      <c r="A104">
        <v>19</v>
      </c>
      <c r="B104" s="120">
        <v>53</v>
      </c>
      <c r="C104" s="120">
        <v>11</v>
      </c>
      <c r="D104" s="120">
        <v>10</v>
      </c>
      <c r="E104" s="2" t="s">
        <v>254</v>
      </c>
      <c r="F104" s="122" t="s">
        <v>167</v>
      </c>
      <c r="G104" s="120">
        <v>2.92</v>
      </c>
      <c r="H104" s="128">
        <v>0.1</v>
      </c>
      <c r="I104" s="53">
        <f t="shared" si="18"/>
        <v>0.29199999999999998</v>
      </c>
      <c r="J104" s="53">
        <v>0.251</v>
      </c>
      <c r="K104" s="227">
        <f t="shared" si="19"/>
        <v>0.79681274900398413</v>
      </c>
      <c r="L104" s="120">
        <v>0.2</v>
      </c>
      <c r="M104" s="120"/>
      <c r="N104" s="120"/>
      <c r="O104" s="120"/>
      <c r="P104" s="122"/>
      <c r="Q104" s="122"/>
      <c r="R104" s="122"/>
      <c r="S104" s="24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</row>
    <row r="105" spans="1:66" ht="18" x14ac:dyDescent="0.2">
      <c r="A105">
        <v>19</v>
      </c>
      <c r="B105" s="120">
        <v>54</v>
      </c>
      <c r="C105" s="120">
        <v>11</v>
      </c>
      <c r="D105" s="120">
        <v>10</v>
      </c>
      <c r="E105" s="2" t="s">
        <v>254</v>
      </c>
      <c r="F105" s="122" t="s">
        <v>168</v>
      </c>
      <c r="G105" s="120">
        <v>11.2</v>
      </c>
      <c r="H105" s="120">
        <v>0.01</v>
      </c>
      <c r="I105" s="53">
        <f t="shared" si="18"/>
        <v>0.11199999999999999</v>
      </c>
      <c r="J105" s="53">
        <v>0.113</v>
      </c>
      <c r="K105" s="227">
        <f t="shared" si="19"/>
        <v>1.7699115044247788</v>
      </c>
      <c r="L105" s="120">
        <v>0.2</v>
      </c>
      <c r="M105" s="120"/>
      <c r="N105" s="120"/>
      <c r="O105" s="120"/>
      <c r="P105" s="122"/>
      <c r="Q105" s="122"/>
      <c r="R105" s="122"/>
      <c r="S105" s="24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</row>
    <row r="106" spans="1:66" ht="17" x14ac:dyDescent="0.2">
      <c r="A106">
        <v>19</v>
      </c>
      <c r="B106" s="120">
        <v>55</v>
      </c>
      <c r="C106" s="120">
        <v>11</v>
      </c>
      <c r="D106" s="120">
        <v>10</v>
      </c>
      <c r="E106" s="2" t="s">
        <v>254</v>
      </c>
      <c r="F106" s="122" t="s">
        <v>169</v>
      </c>
      <c r="G106" s="120">
        <v>8</v>
      </c>
      <c r="H106" s="120">
        <v>0.01</v>
      </c>
      <c r="I106" s="53">
        <f t="shared" si="18"/>
        <v>0.08</v>
      </c>
      <c r="J106" s="53">
        <v>8.1199999999999994E-2</v>
      </c>
      <c r="K106" s="227">
        <f t="shared" si="19"/>
        <v>2.4630541871921183</v>
      </c>
      <c r="L106" s="120">
        <v>0.2</v>
      </c>
      <c r="M106" s="120"/>
      <c r="N106" s="120"/>
      <c r="O106" s="120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</row>
    <row r="107" spans="1:66" ht="18" x14ac:dyDescent="0.2">
      <c r="A107">
        <v>19</v>
      </c>
      <c r="B107" s="120">
        <v>56</v>
      </c>
      <c r="C107" s="120">
        <v>11</v>
      </c>
      <c r="D107" s="120">
        <v>10</v>
      </c>
      <c r="E107" s="2" t="s">
        <v>254</v>
      </c>
      <c r="F107" s="122" t="s">
        <v>45</v>
      </c>
      <c r="G107" s="120">
        <v>2.16</v>
      </c>
      <c r="H107" s="128">
        <v>0.1</v>
      </c>
      <c r="I107" s="53">
        <f t="shared" si="18"/>
        <v>0.21600000000000003</v>
      </c>
      <c r="J107" s="53">
        <v>0.21099999999999999</v>
      </c>
      <c r="K107" s="227">
        <f t="shared" si="19"/>
        <v>0.94786729857819918</v>
      </c>
      <c r="L107" s="120">
        <v>0.2</v>
      </c>
      <c r="M107" s="120"/>
      <c r="N107" s="120"/>
      <c r="O107" s="120"/>
      <c r="P107" s="122"/>
      <c r="Q107" s="122"/>
      <c r="R107" s="122"/>
      <c r="S107" s="24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</row>
    <row r="108" spans="1:66" ht="17" x14ac:dyDescent="0.2">
      <c r="A108">
        <v>19</v>
      </c>
      <c r="B108" s="120">
        <v>57</v>
      </c>
      <c r="C108" s="120">
        <v>11</v>
      </c>
      <c r="D108" s="120">
        <v>10</v>
      </c>
      <c r="E108" s="2" t="s">
        <v>254</v>
      </c>
      <c r="F108" s="122" t="s">
        <v>170</v>
      </c>
      <c r="G108" s="120">
        <v>16.5</v>
      </c>
      <c r="H108" s="120">
        <v>0.01</v>
      </c>
      <c r="I108" s="53">
        <f t="shared" si="18"/>
        <v>0.16500000000000001</v>
      </c>
      <c r="J108" s="53">
        <v>0.186</v>
      </c>
      <c r="K108" s="227">
        <f t="shared" si="19"/>
        <v>1.0752688172043012</v>
      </c>
      <c r="L108" s="120">
        <v>0.2</v>
      </c>
      <c r="M108" s="120"/>
      <c r="N108" s="120"/>
      <c r="O108" s="120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</row>
    <row r="109" spans="1:66" ht="17" x14ac:dyDescent="0.2">
      <c r="A109">
        <v>19</v>
      </c>
      <c r="B109" s="120">
        <v>58</v>
      </c>
      <c r="C109" s="120">
        <v>11</v>
      </c>
      <c r="D109" s="120">
        <v>10</v>
      </c>
      <c r="E109" s="2" t="s">
        <v>254</v>
      </c>
      <c r="F109" s="122" t="s">
        <v>162</v>
      </c>
      <c r="G109" s="120">
        <v>27.4</v>
      </c>
      <c r="H109" s="120">
        <v>0.01</v>
      </c>
      <c r="I109" s="53">
        <f t="shared" si="18"/>
        <v>0.27399999999999997</v>
      </c>
      <c r="J109" s="53">
        <v>0.23599999999999999</v>
      </c>
      <c r="K109" s="227">
        <f t="shared" si="19"/>
        <v>0.84745762711864414</v>
      </c>
      <c r="L109" s="120">
        <v>0.2</v>
      </c>
      <c r="M109" s="120"/>
      <c r="N109" s="120"/>
      <c r="O109" s="120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</row>
    <row r="110" spans="1:66" ht="17" x14ac:dyDescent="0.2">
      <c r="A110">
        <v>19</v>
      </c>
      <c r="B110" s="120">
        <v>59</v>
      </c>
      <c r="C110" s="120">
        <v>11</v>
      </c>
      <c r="D110" s="120">
        <v>10</v>
      </c>
      <c r="E110" s="2" t="s">
        <v>254</v>
      </c>
      <c r="F110" s="122" t="s">
        <v>165</v>
      </c>
      <c r="G110" s="120">
        <v>15.6</v>
      </c>
      <c r="H110" s="120">
        <v>0.01</v>
      </c>
      <c r="I110" s="53">
        <f t="shared" si="18"/>
        <v>0.156</v>
      </c>
      <c r="J110" s="53">
        <v>8.0799999999999997E-2</v>
      </c>
      <c r="K110" s="227">
        <f t="shared" si="19"/>
        <v>2.4752475247524757</v>
      </c>
      <c r="L110" s="120">
        <v>0.2</v>
      </c>
      <c r="M110" s="120"/>
      <c r="N110" s="120"/>
      <c r="O110" s="120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22"/>
    </row>
    <row r="111" spans="1:66" ht="17" x14ac:dyDescent="0.2">
      <c r="A111">
        <v>19</v>
      </c>
      <c r="B111" s="120">
        <v>60</v>
      </c>
      <c r="C111" s="120">
        <v>11</v>
      </c>
      <c r="D111" s="120">
        <v>10</v>
      </c>
      <c r="E111" s="2" t="s">
        <v>254</v>
      </c>
      <c r="F111" s="123" t="s">
        <v>164</v>
      </c>
      <c r="G111" s="120">
        <v>7.04</v>
      </c>
      <c r="H111" s="128">
        <v>0.1</v>
      </c>
      <c r="I111" s="53">
        <f t="shared" si="18"/>
        <v>0.70400000000000007</v>
      </c>
      <c r="J111" s="53">
        <v>0.61599999999999999</v>
      </c>
      <c r="K111" s="227">
        <f t="shared" si="19"/>
        <v>0.32467532467532467</v>
      </c>
      <c r="L111" s="120">
        <v>0.2</v>
      </c>
      <c r="M111" s="120"/>
      <c r="N111" s="120"/>
      <c r="O111" s="120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</row>
    <row r="112" spans="1:66" ht="17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231">
        <f>SUM(K102:K111)</f>
        <v>11.320463100176717</v>
      </c>
      <c r="L112" s="124"/>
      <c r="M112" s="126">
        <v>0</v>
      </c>
      <c r="N112" s="64">
        <f>M112+K112</f>
        <v>11.320463100176717</v>
      </c>
      <c r="O112" s="120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22"/>
    </row>
    <row r="113" spans="1:66" ht="17" x14ac:dyDescent="0.2">
      <c r="A113">
        <v>18</v>
      </c>
      <c r="B113" s="120">
        <v>41</v>
      </c>
      <c r="C113" s="120">
        <v>12</v>
      </c>
      <c r="D113" s="120">
        <v>11</v>
      </c>
      <c r="E113" t="s">
        <v>222</v>
      </c>
      <c r="G113" t="s">
        <v>60</v>
      </c>
      <c r="K113">
        <v>2.5</v>
      </c>
    </row>
    <row r="114" spans="1:66" ht="17" x14ac:dyDescent="0.2">
      <c r="A114">
        <v>18</v>
      </c>
      <c r="B114" s="120">
        <v>43</v>
      </c>
      <c r="C114" s="120">
        <v>12</v>
      </c>
      <c r="D114" s="120">
        <v>11</v>
      </c>
      <c r="E114" t="s">
        <v>222</v>
      </c>
      <c r="G114" t="s">
        <v>60</v>
      </c>
      <c r="K114">
        <v>2.5</v>
      </c>
    </row>
    <row r="115" spans="1:66" ht="17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5"/>
      <c r="L115" s="124"/>
      <c r="M115" s="126">
        <v>0</v>
      </c>
      <c r="N115" s="125">
        <v>5</v>
      </c>
      <c r="O115" s="120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2"/>
      <c r="BA115" s="122"/>
      <c r="BB115" s="122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22"/>
    </row>
    <row r="116" spans="1:66" ht="17" x14ac:dyDescent="0.2">
      <c r="A116">
        <v>18</v>
      </c>
      <c r="B116" s="120">
        <v>42</v>
      </c>
      <c r="C116" t="s">
        <v>93</v>
      </c>
      <c r="D116" s="120">
        <v>12</v>
      </c>
      <c r="E116" t="s">
        <v>268</v>
      </c>
      <c r="G116" t="s">
        <v>60</v>
      </c>
      <c r="K116">
        <v>2.5</v>
      </c>
    </row>
    <row r="117" spans="1:66" ht="17" x14ac:dyDescent="0.2">
      <c r="A117">
        <v>18</v>
      </c>
      <c r="B117" s="120">
        <v>44</v>
      </c>
      <c r="C117" t="s">
        <v>93</v>
      </c>
      <c r="D117" s="120">
        <v>12</v>
      </c>
      <c r="E117" t="s">
        <v>268</v>
      </c>
      <c r="G117">
        <v>0.14799999999999999</v>
      </c>
      <c r="K117">
        <v>2.5</v>
      </c>
    </row>
    <row r="118" spans="1:66" ht="17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5"/>
      <c r="L118" s="124"/>
      <c r="M118" s="126">
        <v>0</v>
      </c>
      <c r="N118" s="125">
        <v>5</v>
      </c>
      <c r="O118" s="120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</row>
    <row r="119" spans="1:66" ht="17" x14ac:dyDescent="0.2">
      <c r="A119">
        <v>19</v>
      </c>
      <c r="B119" s="120">
        <v>61</v>
      </c>
      <c r="C119" t="s">
        <v>93</v>
      </c>
      <c r="D119" s="120">
        <v>13</v>
      </c>
      <c r="E119" t="s">
        <v>291</v>
      </c>
      <c r="G119">
        <v>0.126</v>
      </c>
      <c r="K119">
        <v>2.5</v>
      </c>
    </row>
    <row r="120" spans="1:66" ht="17" x14ac:dyDescent="0.2">
      <c r="A120">
        <v>19</v>
      </c>
      <c r="B120" s="120">
        <v>62</v>
      </c>
      <c r="C120" t="s">
        <v>93</v>
      </c>
      <c r="D120" s="120">
        <v>13</v>
      </c>
      <c r="E120" t="s">
        <v>291</v>
      </c>
      <c r="G120" t="s">
        <v>60</v>
      </c>
      <c r="K120">
        <v>2.5</v>
      </c>
    </row>
    <row r="121" spans="1:66" ht="18" thickBot="1" x14ac:dyDescent="0.25">
      <c r="A121" s="131"/>
      <c r="B121" s="131"/>
      <c r="C121" s="131"/>
      <c r="D121" s="131"/>
      <c r="E121" s="131"/>
      <c r="F121" s="131"/>
      <c r="G121" s="131"/>
      <c r="H121" s="124"/>
      <c r="I121" s="124"/>
      <c r="J121" s="124"/>
      <c r="K121" s="125"/>
      <c r="L121" s="124"/>
      <c r="M121" s="126">
        <v>0</v>
      </c>
      <c r="N121" s="125">
        <v>5</v>
      </c>
      <c r="O121" s="120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</row>
    <row r="122" spans="1:66" ht="17" x14ac:dyDescent="0.2">
      <c r="A122" s="132">
        <v>18</v>
      </c>
      <c r="B122" s="133">
        <v>1</v>
      </c>
      <c r="C122" s="133">
        <v>1</v>
      </c>
      <c r="D122" s="133">
        <v>1</v>
      </c>
      <c r="E122" s="134" t="s">
        <v>246</v>
      </c>
      <c r="F122" s="135" t="s">
        <v>163</v>
      </c>
      <c r="G122" s="136">
        <v>10.3</v>
      </c>
      <c r="H122" s="53">
        <v>0.01</v>
      </c>
      <c r="I122" s="53">
        <f>G122*H122</f>
        <v>0.10300000000000001</v>
      </c>
      <c r="J122" s="53"/>
      <c r="K122" s="62">
        <f>L122/I122</f>
        <v>1.941747572815534</v>
      </c>
      <c r="L122" s="53">
        <v>0.2</v>
      </c>
      <c r="M122" s="53"/>
      <c r="N122" s="53"/>
    </row>
    <row r="123" spans="1:66" ht="17" x14ac:dyDescent="0.2">
      <c r="A123" s="137">
        <v>18</v>
      </c>
      <c r="B123" s="53">
        <v>2</v>
      </c>
      <c r="C123" s="53">
        <v>1</v>
      </c>
      <c r="D123" s="53">
        <v>1</v>
      </c>
      <c r="E123" s="2" t="s">
        <v>246</v>
      </c>
      <c r="F123" t="s">
        <v>166</v>
      </c>
      <c r="G123" s="138">
        <v>48.6</v>
      </c>
      <c r="H123" s="53">
        <v>0.01</v>
      </c>
      <c r="I123" s="53">
        <f t="shared" ref="I123:I131" si="20">G123*H123</f>
        <v>0.48600000000000004</v>
      </c>
      <c r="J123" s="53"/>
      <c r="K123" s="62">
        <f t="shared" ref="K123:K131" si="21">L123/I123</f>
        <v>0.41152263374485593</v>
      </c>
      <c r="L123" s="53">
        <v>0.2</v>
      </c>
      <c r="M123" s="53"/>
      <c r="N123" s="53"/>
    </row>
    <row r="124" spans="1:66" ht="17" x14ac:dyDescent="0.2">
      <c r="A124" s="137">
        <v>18</v>
      </c>
      <c r="B124" s="53">
        <v>3</v>
      </c>
      <c r="C124" s="53">
        <v>1</v>
      </c>
      <c r="D124" s="53">
        <v>1</v>
      </c>
      <c r="E124" s="2" t="s">
        <v>246</v>
      </c>
      <c r="F124" t="s">
        <v>167</v>
      </c>
      <c r="G124" s="138">
        <v>47.8</v>
      </c>
      <c r="H124" s="53">
        <v>0.01</v>
      </c>
      <c r="I124" s="53">
        <f t="shared" si="20"/>
        <v>0.47799999999999998</v>
      </c>
      <c r="J124" s="53"/>
      <c r="K124" s="62">
        <f t="shared" si="21"/>
        <v>0.41841004184100422</v>
      </c>
      <c r="L124" s="53">
        <v>0.2</v>
      </c>
      <c r="M124" s="53"/>
      <c r="N124" s="53"/>
    </row>
    <row r="125" spans="1:66" ht="17" x14ac:dyDescent="0.2">
      <c r="A125" s="137">
        <v>18</v>
      </c>
      <c r="B125" s="53">
        <v>4</v>
      </c>
      <c r="C125" s="53">
        <v>1</v>
      </c>
      <c r="D125" s="53">
        <v>1</v>
      </c>
      <c r="E125" s="2" t="s">
        <v>246</v>
      </c>
      <c r="F125" t="s">
        <v>168</v>
      </c>
      <c r="G125" s="138">
        <v>35.200000000000003</v>
      </c>
      <c r="H125" s="53">
        <v>0.01</v>
      </c>
      <c r="I125" s="53">
        <f t="shared" si="20"/>
        <v>0.35200000000000004</v>
      </c>
      <c r="J125" s="53"/>
      <c r="K125" s="62">
        <f t="shared" si="21"/>
        <v>0.56818181818181812</v>
      </c>
      <c r="L125" s="53">
        <v>0.2</v>
      </c>
      <c r="M125" s="53"/>
      <c r="N125" s="53"/>
    </row>
    <row r="126" spans="1:66" ht="17" x14ac:dyDescent="0.2">
      <c r="A126" s="137">
        <v>18</v>
      </c>
      <c r="B126" s="53">
        <v>5</v>
      </c>
      <c r="C126" s="53">
        <v>1</v>
      </c>
      <c r="D126" s="53">
        <v>1</v>
      </c>
      <c r="E126" s="2" t="s">
        <v>246</v>
      </c>
      <c r="F126" t="s">
        <v>169</v>
      </c>
      <c r="G126" s="138">
        <v>57.4</v>
      </c>
      <c r="H126" s="53">
        <v>0.01</v>
      </c>
      <c r="I126" s="53">
        <f t="shared" si="20"/>
        <v>0.57399999999999995</v>
      </c>
      <c r="J126" s="53"/>
      <c r="K126" s="62">
        <f t="shared" si="21"/>
        <v>0.34843205574912894</v>
      </c>
      <c r="L126" s="53">
        <v>0.2</v>
      </c>
      <c r="M126" s="53"/>
      <c r="N126" s="53"/>
    </row>
    <row r="127" spans="1:66" ht="17" x14ac:dyDescent="0.2">
      <c r="A127" s="137">
        <v>18</v>
      </c>
      <c r="B127" s="53">
        <v>6</v>
      </c>
      <c r="C127" s="53">
        <v>1</v>
      </c>
      <c r="D127" s="53">
        <v>1</v>
      </c>
      <c r="E127" s="2" t="s">
        <v>246</v>
      </c>
      <c r="F127" t="s">
        <v>45</v>
      </c>
      <c r="G127" s="138">
        <v>30.4</v>
      </c>
      <c r="H127" s="53">
        <v>0.01</v>
      </c>
      <c r="I127" s="53">
        <f t="shared" si="20"/>
        <v>0.30399999999999999</v>
      </c>
      <c r="J127" s="53"/>
      <c r="K127" s="62">
        <f t="shared" si="21"/>
        <v>0.65789473684210531</v>
      </c>
      <c r="L127" s="53">
        <v>0.2</v>
      </c>
      <c r="M127" s="53"/>
      <c r="N127" s="53"/>
    </row>
    <row r="128" spans="1:66" ht="17" x14ac:dyDescent="0.2">
      <c r="A128" s="137">
        <v>18</v>
      </c>
      <c r="B128" s="53">
        <v>7</v>
      </c>
      <c r="C128" s="53">
        <v>1</v>
      </c>
      <c r="D128" s="53">
        <v>1</v>
      </c>
      <c r="E128" s="2" t="s">
        <v>246</v>
      </c>
      <c r="F128" t="s">
        <v>170</v>
      </c>
      <c r="G128" s="138">
        <v>68.599999999999994</v>
      </c>
      <c r="H128" s="53">
        <v>0.01</v>
      </c>
      <c r="I128" s="53">
        <f t="shared" si="20"/>
        <v>0.68599999999999994</v>
      </c>
      <c r="J128" s="53"/>
      <c r="K128" s="62">
        <f t="shared" si="21"/>
        <v>0.29154518950437319</v>
      </c>
      <c r="L128" s="53">
        <v>0.2</v>
      </c>
      <c r="M128" s="53"/>
      <c r="N128" s="53"/>
    </row>
    <row r="129" spans="1:14" ht="17" x14ac:dyDescent="0.2">
      <c r="A129" s="137">
        <v>18</v>
      </c>
      <c r="B129" s="53">
        <v>8</v>
      </c>
      <c r="C129" s="53">
        <v>1</v>
      </c>
      <c r="D129" s="53">
        <v>1</v>
      </c>
      <c r="E129" s="2" t="s">
        <v>246</v>
      </c>
      <c r="F129" t="s">
        <v>162</v>
      </c>
      <c r="G129" s="138">
        <v>31.6</v>
      </c>
      <c r="H129" s="53">
        <v>0.01</v>
      </c>
      <c r="I129" s="53">
        <f t="shared" si="20"/>
        <v>0.316</v>
      </c>
      <c r="J129" s="53"/>
      <c r="K129" s="62">
        <f t="shared" si="21"/>
        <v>0.63291139240506333</v>
      </c>
      <c r="L129" s="53">
        <v>0.2</v>
      </c>
      <c r="M129" s="53"/>
      <c r="N129" s="53"/>
    </row>
    <row r="130" spans="1:14" ht="17" x14ac:dyDescent="0.2">
      <c r="A130" s="137">
        <v>18</v>
      </c>
      <c r="B130" s="53">
        <v>9</v>
      </c>
      <c r="C130" s="53">
        <v>1</v>
      </c>
      <c r="D130" s="53">
        <v>1</v>
      </c>
      <c r="E130" s="2" t="s">
        <v>246</v>
      </c>
      <c r="F130" t="s">
        <v>165</v>
      </c>
      <c r="G130" s="138">
        <v>10.199999999999999</v>
      </c>
      <c r="H130" s="53">
        <v>0.01</v>
      </c>
      <c r="I130" s="53">
        <f t="shared" si="20"/>
        <v>0.10199999999999999</v>
      </c>
      <c r="J130" s="53"/>
      <c r="K130" s="62">
        <f t="shared" si="21"/>
        <v>1.9607843137254903</v>
      </c>
      <c r="L130" s="53">
        <v>0.2</v>
      </c>
      <c r="M130" s="53"/>
      <c r="N130" s="53"/>
    </row>
    <row r="131" spans="1:14" ht="17" x14ac:dyDescent="0.2">
      <c r="A131" s="137">
        <v>18</v>
      </c>
      <c r="B131" s="53">
        <v>10</v>
      </c>
      <c r="C131" s="53">
        <v>1</v>
      </c>
      <c r="D131" s="53">
        <v>1</v>
      </c>
      <c r="E131" s="80" t="s">
        <v>246</v>
      </c>
      <c r="F131" s="54" t="s">
        <v>164</v>
      </c>
      <c r="G131" s="138">
        <v>35.4</v>
      </c>
      <c r="H131" s="53">
        <v>0.01</v>
      </c>
      <c r="I131" s="53">
        <f t="shared" si="20"/>
        <v>0.35399999999999998</v>
      </c>
      <c r="J131" s="53"/>
      <c r="K131" s="62">
        <f t="shared" si="21"/>
        <v>0.56497175141242939</v>
      </c>
      <c r="L131" s="53">
        <v>0.2</v>
      </c>
      <c r="M131" s="53"/>
      <c r="N131" s="53"/>
    </row>
    <row r="132" spans="1:14" ht="17" x14ac:dyDescent="0.2">
      <c r="A132" s="139"/>
      <c r="B132" s="63"/>
      <c r="C132" s="63"/>
      <c r="D132" s="63"/>
      <c r="E132" s="63"/>
      <c r="F132" s="63"/>
      <c r="G132" s="140"/>
      <c r="H132" s="63"/>
      <c r="I132" s="63"/>
      <c r="J132" s="63"/>
      <c r="K132" s="64">
        <f>SUM(K122:K131)</f>
        <v>7.7964015062218017</v>
      </c>
      <c r="L132" s="63"/>
      <c r="M132" s="82">
        <f>10-K132</f>
        <v>2.2035984937781983</v>
      </c>
      <c r="N132" s="64">
        <f>M132+K132</f>
        <v>10</v>
      </c>
    </row>
    <row r="133" spans="1:14" ht="17" x14ac:dyDescent="0.2">
      <c r="A133" s="137">
        <v>18</v>
      </c>
      <c r="B133" s="53">
        <v>11</v>
      </c>
      <c r="C133" s="53">
        <v>2</v>
      </c>
      <c r="D133" s="53">
        <v>2</v>
      </c>
      <c r="E133" s="2" t="s">
        <v>247</v>
      </c>
      <c r="F133" s="108" t="s">
        <v>163</v>
      </c>
      <c r="G133" s="138">
        <v>11</v>
      </c>
      <c r="H133" s="53">
        <v>0.01</v>
      </c>
      <c r="I133" s="62">
        <f>G133*H133</f>
        <v>0.11</v>
      </c>
      <c r="J133" s="62"/>
      <c r="K133" s="62">
        <f>L133/I133</f>
        <v>1.8181818181818183</v>
      </c>
      <c r="L133" s="53">
        <v>0.2</v>
      </c>
      <c r="M133" s="83"/>
      <c r="N133" s="53"/>
    </row>
    <row r="134" spans="1:14" ht="17" x14ac:dyDescent="0.2">
      <c r="A134" s="137">
        <v>18</v>
      </c>
      <c r="B134" s="53">
        <v>12</v>
      </c>
      <c r="C134" s="53">
        <v>2</v>
      </c>
      <c r="D134" s="53">
        <v>2</v>
      </c>
      <c r="E134" s="2" t="s">
        <v>247</v>
      </c>
      <c r="F134" t="s">
        <v>166</v>
      </c>
      <c r="G134" s="138">
        <v>48.8</v>
      </c>
      <c r="H134" s="53">
        <v>0.01</v>
      </c>
      <c r="I134" s="62">
        <f t="shared" ref="I134:I142" si="22">G134*H134</f>
        <v>0.48799999999999999</v>
      </c>
      <c r="J134" s="62"/>
      <c r="K134" s="62">
        <f t="shared" ref="K134:K142" si="23">L134/I134</f>
        <v>0.4098360655737705</v>
      </c>
      <c r="L134" s="53">
        <v>0.2</v>
      </c>
      <c r="M134" s="83"/>
      <c r="N134" s="53"/>
    </row>
    <row r="135" spans="1:14" ht="17" x14ac:dyDescent="0.2">
      <c r="A135" s="137">
        <v>18</v>
      </c>
      <c r="B135" s="53">
        <v>13</v>
      </c>
      <c r="C135" s="53">
        <v>2</v>
      </c>
      <c r="D135" s="53">
        <v>2</v>
      </c>
      <c r="E135" s="2" t="s">
        <v>247</v>
      </c>
      <c r="F135" t="s">
        <v>167</v>
      </c>
      <c r="G135" s="138">
        <v>40</v>
      </c>
      <c r="H135" s="53">
        <v>0.01</v>
      </c>
      <c r="I135" s="62">
        <f t="shared" si="22"/>
        <v>0.4</v>
      </c>
      <c r="J135" s="62"/>
      <c r="K135" s="62">
        <f t="shared" si="23"/>
        <v>0.5</v>
      </c>
      <c r="L135" s="53">
        <v>0.2</v>
      </c>
      <c r="M135" s="83"/>
      <c r="N135" s="53"/>
    </row>
    <row r="136" spans="1:14" ht="17" x14ac:dyDescent="0.2">
      <c r="A136" s="137">
        <v>18</v>
      </c>
      <c r="B136" s="53">
        <v>14</v>
      </c>
      <c r="C136" s="53">
        <v>2</v>
      </c>
      <c r="D136" s="53">
        <v>2</v>
      </c>
      <c r="E136" s="2" t="s">
        <v>247</v>
      </c>
      <c r="F136" t="s">
        <v>168</v>
      </c>
      <c r="G136" s="138">
        <v>46.6</v>
      </c>
      <c r="H136" s="53">
        <v>0.01</v>
      </c>
      <c r="I136" s="62">
        <f t="shared" si="22"/>
        <v>0.46600000000000003</v>
      </c>
      <c r="J136" s="62"/>
      <c r="K136" s="62">
        <f t="shared" si="23"/>
        <v>0.42918454935622319</v>
      </c>
      <c r="L136" s="53">
        <v>0.2</v>
      </c>
      <c r="M136" s="83"/>
      <c r="N136" s="53"/>
    </row>
    <row r="137" spans="1:14" ht="17" x14ac:dyDescent="0.2">
      <c r="A137" s="137">
        <v>18</v>
      </c>
      <c r="B137" s="53">
        <v>15</v>
      </c>
      <c r="C137" s="53">
        <v>2</v>
      </c>
      <c r="D137" s="53">
        <v>2</v>
      </c>
      <c r="E137" s="2" t="s">
        <v>247</v>
      </c>
      <c r="F137" t="s">
        <v>169</v>
      </c>
      <c r="G137" s="138">
        <v>53.8</v>
      </c>
      <c r="H137" s="53">
        <v>0.01</v>
      </c>
      <c r="I137" s="62">
        <f t="shared" si="22"/>
        <v>0.53800000000000003</v>
      </c>
      <c r="J137" s="62"/>
      <c r="K137" s="62">
        <f t="shared" si="23"/>
        <v>0.37174721189591076</v>
      </c>
      <c r="L137" s="53">
        <v>0.2</v>
      </c>
      <c r="M137" s="83"/>
      <c r="N137" s="53"/>
    </row>
    <row r="138" spans="1:14" ht="17" x14ac:dyDescent="0.2">
      <c r="A138" s="137">
        <v>18</v>
      </c>
      <c r="B138" s="53">
        <v>16</v>
      </c>
      <c r="C138" s="53">
        <v>2</v>
      </c>
      <c r="D138" s="53">
        <v>2</v>
      </c>
      <c r="E138" s="2" t="s">
        <v>247</v>
      </c>
      <c r="F138" t="s">
        <v>45</v>
      </c>
      <c r="G138" s="138">
        <v>29.8</v>
      </c>
      <c r="H138" s="53">
        <v>0.01</v>
      </c>
      <c r="I138" s="62">
        <f t="shared" si="22"/>
        <v>0.29799999999999999</v>
      </c>
      <c r="J138" s="62"/>
      <c r="K138" s="62">
        <f t="shared" si="23"/>
        <v>0.67114093959731547</v>
      </c>
      <c r="L138" s="53">
        <v>0.2</v>
      </c>
      <c r="M138" s="83"/>
      <c r="N138" s="53"/>
    </row>
    <row r="139" spans="1:14" ht="17" x14ac:dyDescent="0.2">
      <c r="A139" s="137">
        <v>18</v>
      </c>
      <c r="B139" s="53">
        <v>17</v>
      </c>
      <c r="C139" s="53">
        <v>2</v>
      </c>
      <c r="D139" s="53">
        <v>2</v>
      </c>
      <c r="E139" s="2" t="s">
        <v>247</v>
      </c>
      <c r="F139" t="s">
        <v>170</v>
      </c>
      <c r="G139" s="138">
        <v>30.8</v>
      </c>
      <c r="H139" s="53">
        <v>0.01</v>
      </c>
      <c r="I139" s="62">
        <f t="shared" si="22"/>
        <v>0.308</v>
      </c>
      <c r="J139" s="62"/>
      <c r="K139" s="62">
        <f t="shared" si="23"/>
        <v>0.64935064935064934</v>
      </c>
      <c r="L139" s="53">
        <v>0.2</v>
      </c>
      <c r="M139" s="83"/>
      <c r="N139" s="53"/>
    </row>
    <row r="140" spans="1:14" ht="17" x14ac:dyDescent="0.2">
      <c r="A140" s="137">
        <v>18</v>
      </c>
      <c r="B140" s="53">
        <v>18</v>
      </c>
      <c r="C140" s="53">
        <v>2</v>
      </c>
      <c r="D140" s="53">
        <v>2</v>
      </c>
      <c r="E140" s="2" t="s">
        <v>247</v>
      </c>
      <c r="F140" t="s">
        <v>162</v>
      </c>
      <c r="G140" s="138">
        <v>30.4</v>
      </c>
      <c r="H140" s="53">
        <v>0.01</v>
      </c>
      <c r="I140" s="62">
        <f t="shared" si="22"/>
        <v>0.30399999999999999</v>
      </c>
      <c r="J140" s="62"/>
      <c r="K140" s="62">
        <f t="shared" si="23"/>
        <v>0.65789473684210531</v>
      </c>
      <c r="L140" s="53">
        <v>0.2</v>
      </c>
      <c r="M140" s="83"/>
      <c r="N140" s="53"/>
    </row>
    <row r="141" spans="1:14" ht="17" x14ac:dyDescent="0.2">
      <c r="A141" s="137">
        <v>18</v>
      </c>
      <c r="B141" s="53">
        <v>19</v>
      </c>
      <c r="C141" s="53">
        <v>2</v>
      </c>
      <c r="D141" s="53">
        <v>2</v>
      </c>
      <c r="E141" s="2" t="s">
        <v>247</v>
      </c>
      <c r="F141" t="s">
        <v>165</v>
      </c>
      <c r="G141" s="138">
        <v>5.34</v>
      </c>
      <c r="H141" s="128">
        <v>0.1</v>
      </c>
      <c r="I141" s="62">
        <f t="shared" si="22"/>
        <v>0.53400000000000003</v>
      </c>
      <c r="J141" s="62"/>
      <c r="K141" s="62">
        <f t="shared" si="23"/>
        <v>0.37453183520599254</v>
      </c>
      <c r="L141" s="53">
        <v>0.2</v>
      </c>
      <c r="M141" s="83"/>
      <c r="N141" s="53"/>
    </row>
    <row r="142" spans="1:14" ht="17" x14ac:dyDescent="0.2">
      <c r="A142" s="137">
        <v>18</v>
      </c>
      <c r="B142" s="53">
        <v>20</v>
      </c>
      <c r="C142" s="53">
        <v>2</v>
      </c>
      <c r="D142" s="53">
        <v>2</v>
      </c>
      <c r="E142" s="80" t="s">
        <v>247</v>
      </c>
      <c r="F142" s="54" t="s">
        <v>164</v>
      </c>
      <c r="G142" s="138">
        <v>34.4</v>
      </c>
      <c r="H142" s="53">
        <v>0.01</v>
      </c>
      <c r="I142" s="62">
        <f t="shared" si="22"/>
        <v>0.34399999999999997</v>
      </c>
      <c r="J142" s="62"/>
      <c r="K142" s="62">
        <f t="shared" si="23"/>
        <v>0.58139534883720934</v>
      </c>
      <c r="L142" s="53">
        <v>0.2</v>
      </c>
      <c r="M142" s="83"/>
      <c r="N142" s="53"/>
    </row>
    <row r="143" spans="1:14" ht="17" x14ac:dyDescent="0.2">
      <c r="A143" s="139"/>
      <c r="B143" s="63"/>
      <c r="C143" s="63"/>
      <c r="D143" s="63"/>
      <c r="E143" s="63"/>
      <c r="F143" s="63"/>
      <c r="G143" s="140"/>
      <c r="H143" s="63"/>
      <c r="I143" s="63"/>
      <c r="J143" s="63"/>
      <c r="K143" s="64">
        <f>SUM(K133:K142)</f>
        <v>6.4632631548409947</v>
      </c>
      <c r="L143" s="63"/>
      <c r="M143" s="82">
        <f>10-K143</f>
        <v>3.5367368451590053</v>
      </c>
      <c r="N143" s="64">
        <f>M143+K143</f>
        <v>10</v>
      </c>
    </row>
    <row r="144" spans="1:14" ht="18" x14ac:dyDescent="0.2">
      <c r="A144" s="137">
        <v>18</v>
      </c>
      <c r="B144" s="53">
        <v>21</v>
      </c>
      <c r="C144" s="53">
        <v>3</v>
      </c>
      <c r="D144" s="19">
        <v>3</v>
      </c>
      <c r="E144" s="105" t="s">
        <v>248</v>
      </c>
      <c r="F144" s="108" t="s">
        <v>163</v>
      </c>
      <c r="G144" s="138">
        <v>2.4</v>
      </c>
      <c r="H144" s="128">
        <v>0.1</v>
      </c>
      <c r="I144" s="53">
        <f>G144*H144</f>
        <v>0.24</v>
      </c>
      <c r="J144" s="53"/>
      <c r="K144" s="62">
        <f>L144/I144</f>
        <v>0.83333333333333337</v>
      </c>
      <c r="L144" s="53">
        <v>0.2</v>
      </c>
      <c r="M144" s="53"/>
      <c r="N144" s="53"/>
    </row>
    <row r="145" spans="1:14" ht="18" x14ac:dyDescent="0.2">
      <c r="A145" s="137">
        <v>18</v>
      </c>
      <c r="B145" s="53">
        <v>22</v>
      </c>
      <c r="C145" s="53">
        <v>3</v>
      </c>
      <c r="D145" s="16">
        <v>3</v>
      </c>
      <c r="E145" s="2" t="s">
        <v>248</v>
      </c>
      <c r="F145" t="s">
        <v>166</v>
      </c>
      <c r="G145" s="138">
        <v>33</v>
      </c>
      <c r="H145" s="53">
        <v>0.01</v>
      </c>
      <c r="I145" s="53">
        <f t="shared" ref="I145:I153" si="24">G145*H145</f>
        <v>0.33</v>
      </c>
      <c r="J145" s="53"/>
      <c r="K145" s="62">
        <f t="shared" ref="K145:K153" si="25">L145/I145</f>
        <v>0.60606060606060608</v>
      </c>
      <c r="L145" s="53">
        <v>0.2</v>
      </c>
      <c r="M145" s="53"/>
      <c r="N145" s="53"/>
    </row>
    <row r="146" spans="1:14" ht="18" x14ac:dyDescent="0.2">
      <c r="A146" s="137">
        <v>18</v>
      </c>
      <c r="B146" s="53">
        <v>23</v>
      </c>
      <c r="C146" s="53">
        <v>3</v>
      </c>
      <c r="D146" s="16">
        <v>3</v>
      </c>
      <c r="E146" s="2" t="s">
        <v>248</v>
      </c>
      <c r="F146" t="s">
        <v>167</v>
      </c>
      <c r="G146" s="138">
        <v>24.8</v>
      </c>
      <c r="H146" s="53">
        <v>0.01</v>
      </c>
      <c r="I146" s="53">
        <f t="shared" si="24"/>
        <v>0.24800000000000003</v>
      </c>
      <c r="J146" s="53"/>
      <c r="K146" s="62">
        <f t="shared" si="25"/>
        <v>0.80645161290322576</v>
      </c>
      <c r="L146" s="53">
        <v>0.2</v>
      </c>
      <c r="M146" s="53"/>
      <c r="N146" s="53"/>
    </row>
    <row r="147" spans="1:14" ht="18" x14ac:dyDescent="0.2">
      <c r="A147" s="137">
        <v>18</v>
      </c>
      <c r="B147" s="53">
        <v>24</v>
      </c>
      <c r="C147" s="53">
        <v>3</v>
      </c>
      <c r="D147" s="16">
        <v>3</v>
      </c>
      <c r="E147" s="2" t="s">
        <v>248</v>
      </c>
      <c r="F147" t="s">
        <v>168</v>
      </c>
      <c r="G147" s="138">
        <v>33.200000000000003</v>
      </c>
      <c r="H147" s="53">
        <v>0.01</v>
      </c>
      <c r="I147" s="53">
        <f t="shared" si="24"/>
        <v>0.33200000000000002</v>
      </c>
      <c r="J147" s="53"/>
      <c r="K147" s="62">
        <f t="shared" si="25"/>
        <v>0.60240963855421692</v>
      </c>
      <c r="L147" s="53">
        <v>0.2</v>
      </c>
      <c r="M147" s="53"/>
      <c r="N147" s="53"/>
    </row>
    <row r="148" spans="1:14" ht="18" x14ac:dyDescent="0.2">
      <c r="A148" s="137">
        <v>18</v>
      </c>
      <c r="B148" s="53">
        <v>25</v>
      </c>
      <c r="C148" s="53">
        <v>3</v>
      </c>
      <c r="D148" s="16">
        <v>3</v>
      </c>
      <c r="E148" s="2" t="s">
        <v>248</v>
      </c>
      <c r="F148" t="s">
        <v>169</v>
      </c>
      <c r="G148" s="138">
        <v>30.6</v>
      </c>
      <c r="H148" s="53">
        <v>0.01</v>
      </c>
      <c r="I148" s="53">
        <f t="shared" si="24"/>
        <v>0.30599999999999999</v>
      </c>
      <c r="J148" s="53"/>
      <c r="K148" s="62">
        <f t="shared" si="25"/>
        <v>0.65359477124183007</v>
      </c>
      <c r="L148" s="53">
        <v>0.2</v>
      </c>
      <c r="M148" s="53"/>
      <c r="N148" s="53"/>
    </row>
    <row r="149" spans="1:14" ht="18" x14ac:dyDescent="0.2">
      <c r="A149" s="137">
        <v>18</v>
      </c>
      <c r="B149" s="53">
        <v>26</v>
      </c>
      <c r="C149" s="53">
        <v>3</v>
      </c>
      <c r="D149" s="16">
        <v>3</v>
      </c>
      <c r="E149" s="2" t="s">
        <v>248</v>
      </c>
      <c r="F149" t="s">
        <v>45</v>
      </c>
      <c r="G149" s="138">
        <v>18.7</v>
      </c>
      <c r="H149" s="53">
        <v>0.01</v>
      </c>
      <c r="I149" s="53">
        <f t="shared" si="24"/>
        <v>0.187</v>
      </c>
      <c r="J149" s="53"/>
      <c r="K149" s="62">
        <f t="shared" si="25"/>
        <v>1.0695187165775402</v>
      </c>
      <c r="L149" s="53">
        <v>0.2</v>
      </c>
      <c r="M149" s="53"/>
      <c r="N149" s="53"/>
    </row>
    <row r="150" spans="1:14" ht="18" x14ac:dyDescent="0.2">
      <c r="A150" s="137">
        <v>18</v>
      </c>
      <c r="B150" s="53">
        <v>27</v>
      </c>
      <c r="C150" s="53">
        <v>3</v>
      </c>
      <c r="D150" s="16">
        <v>3</v>
      </c>
      <c r="E150" s="2" t="s">
        <v>248</v>
      </c>
      <c r="F150" t="s">
        <v>170</v>
      </c>
      <c r="G150" s="138">
        <v>52.8</v>
      </c>
      <c r="H150" s="53">
        <v>0.01</v>
      </c>
      <c r="I150" s="53">
        <f t="shared" si="24"/>
        <v>0.52800000000000002</v>
      </c>
      <c r="J150" s="53"/>
      <c r="K150" s="62">
        <f t="shared" si="25"/>
        <v>0.37878787878787878</v>
      </c>
      <c r="L150" s="53">
        <v>0.2</v>
      </c>
      <c r="M150" s="53"/>
      <c r="N150" s="53"/>
    </row>
    <row r="151" spans="1:14" ht="18" x14ac:dyDescent="0.2">
      <c r="A151" s="137">
        <v>18</v>
      </c>
      <c r="B151" s="53">
        <v>28</v>
      </c>
      <c r="C151" s="53">
        <v>3</v>
      </c>
      <c r="D151" s="16">
        <v>3</v>
      </c>
      <c r="E151" s="2" t="s">
        <v>248</v>
      </c>
      <c r="F151" t="s">
        <v>162</v>
      </c>
      <c r="G151" s="138">
        <v>24.2</v>
      </c>
      <c r="H151" s="53">
        <v>0.01</v>
      </c>
      <c r="I151" s="53">
        <f t="shared" si="24"/>
        <v>0.24199999999999999</v>
      </c>
      <c r="J151" s="53"/>
      <c r="K151" s="62">
        <f t="shared" si="25"/>
        <v>0.82644628099173556</v>
      </c>
      <c r="L151" s="53">
        <v>0.2</v>
      </c>
      <c r="M151" s="53"/>
      <c r="N151" s="53"/>
    </row>
    <row r="152" spans="1:14" ht="17" x14ac:dyDescent="0.2">
      <c r="A152" s="137">
        <v>18</v>
      </c>
      <c r="B152" s="53">
        <v>29</v>
      </c>
      <c r="C152" s="53">
        <v>3</v>
      </c>
      <c r="D152" s="2">
        <v>3</v>
      </c>
      <c r="E152" s="2" t="s">
        <v>248</v>
      </c>
      <c r="F152" t="s">
        <v>165</v>
      </c>
      <c r="G152" s="138">
        <v>1.91</v>
      </c>
      <c r="H152" s="128">
        <v>0.1</v>
      </c>
      <c r="I152" s="53">
        <f t="shared" si="24"/>
        <v>0.191</v>
      </c>
      <c r="J152" s="53"/>
      <c r="K152" s="62">
        <f t="shared" si="25"/>
        <v>1.0471204188481675</v>
      </c>
      <c r="L152" s="53">
        <v>0.2</v>
      </c>
      <c r="M152" s="53"/>
      <c r="N152" s="53"/>
    </row>
    <row r="153" spans="1:14" ht="17" x14ac:dyDescent="0.2">
      <c r="A153" s="137">
        <v>18</v>
      </c>
      <c r="B153" s="53">
        <v>30</v>
      </c>
      <c r="C153" s="53">
        <v>3</v>
      </c>
      <c r="D153" s="80">
        <v>3</v>
      </c>
      <c r="E153" s="80" t="s">
        <v>248</v>
      </c>
      <c r="F153" s="54" t="s">
        <v>164</v>
      </c>
      <c r="G153" s="138">
        <v>29</v>
      </c>
      <c r="H153" s="53">
        <v>0.01</v>
      </c>
      <c r="I153" s="53">
        <f t="shared" si="24"/>
        <v>0.28999999999999998</v>
      </c>
      <c r="J153" s="53"/>
      <c r="K153" s="62">
        <f t="shared" si="25"/>
        <v>0.68965517241379315</v>
      </c>
      <c r="L153" s="53">
        <v>0.2</v>
      </c>
      <c r="M153" s="53"/>
      <c r="N153" s="53"/>
    </row>
    <row r="154" spans="1:14" ht="17" x14ac:dyDescent="0.2">
      <c r="A154" s="141"/>
      <c r="B154" s="63"/>
      <c r="C154" s="63"/>
      <c r="D154" s="63"/>
      <c r="E154" s="63"/>
      <c r="F154" s="63"/>
      <c r="G154" s="140"/>
      <c r="H154" s="63"/>
      <c r="I154" s="63"/>
      <c r="J154" s="63"/>
      <c r="K154" s="64">
        <f>SUM(K144:K153)</f>
        <v>7.5133784297123274</v>
      </c>
      <c r="L154" s="63"/>
      <c r="M154" s="82">
        <f>10-K154</f>
        <v>2.4866215702876726</v>
      </c>
      <c r="N154" s="64">
        <f>M154+K154</f>
        <v>10</v>
      </c>
    </row>
    <row r="155" spans="1:14" ht="17" x14ac:dyDescent="0.2">
      <c r="A155" s="137">
        <v>18</v>
      </c>
      <c r="B155" s="53">
        <v>31</v>
      </c>
      <c r="C155" s="53">
        <v>4</v>
      </c>
      <c r="D155" s="111">
        <v>4</v>
      </c>
      <c r="E155" s="2" t="s">
        <v>249</v>
      </c>
      <c r="F155" s="108" t="s">
        <v>163</v>
      </c>
      <c r="G155" s="138">
        <v>4.1399999999999997</v>
      </c>
      <c r="H155" s="128">
        <v>0.1</v>
      </c>
      <c r="I155" s="62">
        <f>G155*H155</f>
        <v>0.41399999999999998</v>
      </c>
      <c r="J155" s="62"/>
      <c r="K155" s="62">
        <f>L155/I155</f>
        <v>0.48309178743961356</v>
      </c>
      <c r="L155" s="53">
        <v>0.2</v>
      </c>
      <c r="M155" s="83"/>
      <c r="N155" s="53"/>
    </row>
    <row r="156" spans="1:14" ht="17" x14ac:dyDescent="0.2">
      <c r="A156" s="137">
        <v>18</v>
      </c>
      <c r="B156" s="53">
        <v>32</v>
      </c>
      <c r="C156" s="53">
        <v>4</v>
      </c>
      <c r="D156" s="112">
        <v>4</v>
      </c>
      <c r="E156" s="2" t="s">
        <v>249</v>
      </c>
      <c r="F156" t="s">
        <v>166</v>
      </c>
      <c r="G156" s="138">
        <v>35.799999999999997</v>
      </c>
      <c r="H156" s="53">
        <v>0.01</v>
      </c>
      <c r="I156" s="62">
        <f t="shared" ref="I156:I164" si="26">G156*H156</f>
        <v>0.35799999999999998</v>
      </c>
      <c r="J156" s="62"/>
      <c r="K156" s="62">
        <f t="shared" ref="K156:K164" si="27">L156/I156</f>
        <v>0.55865921787709505</v>
      </c>
      <c r="L156" s="53">
        <v>0.2</v>
      </c>
      <c r="M156" s="83"/>
      <c r="N156" s="53"/>
    </row>
    <row r="157" spans="1:14" ht="17" x14ac:dyDescent="0.2">
      <c r="A157" s="137">
        <v>18</v>
      </c>
      <c r="B157" s="53">
        <v>33</v>
      </c>
      <c r="C157" s="53">
        <v>4</v>
      </c>
      <c r="D157" s="112">
        <v>4</v>
      </c>
      <c r="E157" s="2" t="s">
        <v>249</v>
      </c>
      <c r="F157" t="s">
        <v>167</v>
      </c>
      <c r="G157" s="138">
        <v>31.2</v>
      </c>
      <c r="H157" s="53">
        <v>0.01</v>
      </c>
      <c r="I157" s="62">
        <f t="shared" si="26"/>
        <v>0.312</v>
      </c>
      <c r="J157" s="62"/>
      <c r="K157" s="62">
        <f t="shared" si="27"/>
        <v>0.64102564102564108</v>
      </c>
      <c r="L157" s="53">
        <v>0.2</v>
      </c>
      <c r="M157" s="83"/>
      <c r="N157" s="53"/>
    </row>
    <row r="158" spans="1:14" ht="17" x14ac:dyDescent="0.2">
      <c r="A158" s="137">
        <v>18</v>
      </c>
      <c r="B158" s="53">
        <v>34</v>
      </c>
      <c r="C158" s="53">
        <v>4</v>
      </c>
      <c r="D158" s="112">
        <v>4</v>
      </c>
      <c r="E158" s="2" t="s">
        <v>249</v>
      </c>
      <c r="F158" t="s">
        <v>168</v>
      </c>
      <c r="G158" s="138">
        <v>33</v>
      </c>
      <c r="H158" s="53">
        <v>0.01</v>
      </c>
      <c r="I158" s="62">
        <f t="shared" si="26"/>
        <v>0.33</v>
      </c>
      <c r="J158" s="62"/>
      <c r="K158" s="62">
        <f t="shared" si="27"/>
        <v>0.60606060606060608</v>
      </c>
      <c r="L158" s="53">
        <v>0.2</v>
      </c>
      <c r="M158" s="83"/>
      <c r="N158" s="53"/>
    </row>
    <row r="159" spans="1:14" ht="17" x14ac:dyDescent="0.2">
      <c r="A159" s="137">
        <v>18</v>
      </c>
      <c r="B159" s="53">
        <v>35</v>
      </c>
      <c r="C159" s="53">
        <v>4</v>
      </c>
      <c r="D159" s="112">
        <v>4</v>
      </c>
      <c r="E159" s="2" t="s">
        <v>249</v>
      </c>
      <c r="F159" t="s">
        <v>169</v>
      </c>
      <c r="G159" s="138">
        <v>36</v>
      </c>
      <c r="H159" s="53">
        <v>0.01</v>
      </c>
      <c r="I159" s="62">
        <f t="shared" si="26"/>
        <v>0.36</v>
      </c>
      <c r="J159" s="62"/>
      <c r="K159" s="62">
        <f t="shared" si="27"/>
        <v>0.55555555555555558</v>
      </c>
      <c r="L159" s="53">
        <v>0.2</v>
      </c>
      <c r="M159" s="83"/>
      <c r="N159" s="53"/>
    </row>
    <row r="160" spans="1:14" ht="17" x14ac:dyDescent="0.2">
      <c r="A160" s="137">
        <v>18</v>
      </c>
      <c r="B160" s="53">
        <v>36</v>
      </c>
      <c r="C160" s="53">
        <v>4</v>
      </c>
      <c r="D160" s="112">
        <v>4</v>
      </c>
      <c r="E160" s="2" t="s">
        <v>249</v>
      </c>
      <c r="F160" t="s">
        <v>45</v>
      </c>
      <c r="G160" s="138">
        <v>18.8</v>
      </c>
      <c r="H160" s="53">
        <v>0.01</v>
      </c>
      <c r="I160" s="62">
        <f t="shared" si="26"/>
        <v>0.188</v>
      </c>
      <c r="J160" s="62"/>
      <c r="K160" s="62">
        <f t="shared" si="27"/>
        <v>1.0638297872340425</v>
      </c>
      <c r="L160" s="53">
        <v>0.2</v>
      </c>
      <c r="M160" s="83"/>
      <c r="N160" s="53"/>
    </row>
    <row r="161" spans="1:14" ht="17" x14ac:dyDescent="0.2">
      <c r="A161" s="137">
        <v>18</v>
      </c>
      <c r="B161" s="53">
        <v>37</v>
      </c>
      <c r="C161" s="53">
        <v>4</v>
      </c>
      <c r="D161" s="112">
        <v>4</v>
      </c>
      <c r="E161" s="2" t="s">
        <v>249</v>
      </c>
      <c r="F161" t="s">
        <v>170</v>
      </c>
      <c r="G161" s="138">
        <v>47.6</v>
      </c>
      <c r="H161" s="53">
        <v>0.01</v>
      </c>
      <c r="I161" s="62">
        <f t="shared" si="26"/>
        <v>0.47600000000000003</v>
      </c>
      <c r="J161" s="62"/>
      <c r="K161" s="62">
        <f t="shared" si="27"/>
        <v>0.42016806722689076</v>
      </c>
      <c r="L161" s="53">
        <v>0.2</v>
      </c>
      <c r="M161" s="83"/>
      <c r="N161" s="53"/>
    </row>
    <row r="162" spans="1:14" ht="17" x14ac:dyDescent="0.2">
      <c r="A162" s="137">
        <v>18</v>
      </c>
      <c r="B162" s="53">
        <v>38</v>
      </c>
      <c r="C162" s="53">
        <v>4</v>
      </c>
      <c r="D162" s="112">
        <v>4</v>
      </c>
      <c r="E162" s="2" t="s">
        <v>249</v>
      </c>
      <c r="F162" t="s">
        <v>162</v>
      </c>
      <c r="G162" s="138">
        <v>26.2</v>
      </c>
      <c r="H162" s="53">
        <v>0.01</v>
      </c>
      <c r="I162" s="62">
        <f t="shared" si="26"/>
        <v>0.26200000000000001</v>
      </c>
      <c r="J162" s="62"/>
      <c r="K162" s="62">
        <f t="shared" si="27"/>
        <v>0.76335877862595425</v>
      </c>
      <c r="L162" s="53">
        <v>0.2</v>
      </c>
      <c r="M162" s="83"/>
      <c r="N162" s="53"/>
    </row>
    <row r="163" spans="1:14" ht="18" x14ac:dyDescent="0.2">
      <c r="A163" s="137">
        <v>18</v>
      </c>
      <c r="B163" s="53">
        <v>39</v>
      </c>
      <c r="C163" s="53">
        <v>4</v>
      </c>
      <c r="D163" s="23">
        <v>4</v>
      </c>
      <c r="E163" s="2" t="s">
        <v>249</v>
      </c>
      <c r="F163" t="s">
        <v>165</v>
      </c>
      <c r="G163" s="138">
        <v>3.18</v>
      </c>
      <c r="H163" s="128">
        <v>0.1</v>
      </c>
      <c r="I163" s="62">
        <f t="shared" si="26"/>
        <v>0.31800000000000006</v>
      </c>
      <c r="J163" s="62"/>
      <c r="K163" s="62">
        <f t="shared" si="27"/>
        <v>0.62893081761006275</v>
      </c>
      <c r="L163" s="53">
        <v>0.2</v>
      </c>
      <c r="M163" s="83"/>
      <c r="N163" s="53"/>
    </row>
    <row r="164" spans="1:14" ht="18" x14ac:dyDescent="0.2">
      <c r="A164" s="137">
        <v>18</v>
      </c>
      <c r="B164" s="53">
        <v>40</v>
      </c>
      <c r="C164" s="53">
        <v>4</v>
      </c>
      <c r="D164" s="25">
        <v>4</v>
      </c>
      <c r="E164" s="2" t="s">
        <v>249</v>
      </c>
      <c r="F164" s="54" t="s">
        <v>164</v>
      </c>
      <c r="G164" s="138">
        <v>30</v>
      </c>
      <c r="H164" s="53">
        <v>0.01</v>
      </c>
      <c r="I164" s="62">
        <f t="shared" si="26"/>
        <v>0.3</v>
      </c>
      <c r="J164" s="62"/>
      <c r="K164" s="62">
        <f t="shared" si="27"/>
        <v>0.66666666666666674</v>
      </c>
      <c r="L164" s="53">
        <v>0.2</v>
      </c>
      <c r="M164" s="83"/>
      <c r="N164" s="53"/>
    </row>
    <row r="165" spans="1:14" ht="17" x14ac:dyDescent="0.2">
      <c r="A165" s="141"/>
      <c r="B165" s="63"/>
      <c r="C165" s="63"/>
      <c r="D165" s="63"/>
      <c r="E165" s="63"/>
      <c r="F165" s="63"/>
      <c r="G165" s="140"/>
      <c r="H165" s="63"/>
      <c r="I165" s="63"/>
      <c r="J165" s="63"/>
      <c r="K165" s="64">
        <f>SUM(K155:K164)</f>
        <v>6.3873469253221282</v>
      </c>
      <c r="L165" s="63"/>
      <c r="M165" s="82">
        <f>10-K165</f>
        <v>3.6126530746778718</v>
      </c>
      <c r="N165" s="64">
        <f>M165+K165</f>
        <v>10</v>
      </c>
    </row>
    <row r="166" spans="1:14" ht="18" x14ac:dyDescent="0.2">
      <c r="A166" s="137">
        <v>19</v>
      </c>
      <c r="B166" s="53">
        <v>1</v>
      </c>
      <c r="C166" s="53">
        <v>5</v>
      </c>
      <c r="D166" s="19">
        <v>5</v>
      </c>
      <c r="E166" s="2" t="s">
        <v>245</v>
      </c>
      <c r="F166" s="108" t="s">
        <v>163</v>
      </c>
      <c r="G166" s="138">
        <v>47.6</v>
      </c>
      <c r="H166" s="53">
        <v>0.01</v>
      </c>
      <c r="I166" s="53">
        <f>G166*H166</f>
        <v>0.47600000000000003</v>
      </c>
      <c r="J166" s="53"/>
      <c r="K166" s="62">
        <f>L166/I166</f>
        <v>0.42016806722689076</v>
      </c>
      <c r="L166" s="53">
        <v>0.2</v>
      </c>
      <c r="M166" s="53"/>
      <c r="N166" s="53"/>
    </row>
    <row r="167" spans="1:14" ht="18" x14ac:dyDescent="0.2">
      <c r="A167" s="137">
        <v>19</v>
      </c>
      <c r="B167" s="53">
        <v>2</v>
      </c>
      <c r="C167" s="53">
        <v>5</v>
      </c>
      <c r="D167" s="16">
        <v>5</v>
      </c>
      <c r="E167" s="2" t="s">
        <v>245</v>
      </c>
      <c r="F167" t="s">
        <v>166</v>
      </c>
      <c r="G167" s="138">
        <v>41</v>
      </c>
      <c r="H167" s="53">
        <v>0.01</v>
      </c>
      <c r="I167" s="53">
        <f t="shared" ref="I167:I175" si="28">G167*H167</f>
        <v>0.41000000000000003</v>
      </c>
      <c r="J167" s="53"/>
      <c r="K167" s="62">
        <f t="shared" ref="K167:K175" si="29">L167/I167</f>
        <v>0.48780487804878048</v>
      </c>
      <c r="L167" s="53">
        <v>0.2</v>
      </c>
      <c r="M167" s="53"/>
      <c r="N167" s="53"/>
    </row>
    <row r="168" spans="1:14" ht="18" x14ac:dyDescent="0.2">
      <c r="A168" s="137">
        <v>19</v>
      </c>
      <c r="B168" s="53">
        <v>3</v>
      </c>
      <c r="C168" s="53">
        <v>5</v>
      </c>
      <c r="D168" s="16">
        <v>5</v>
      </c>
      <c r="E168" s="2" t="s">
        <v>245</v>
      </c>
      <c r="F168" t="s">
        <v>167</v>
      </c>
      <c r="G168" s="138">
        <v>52.6</v>
      </c>
      <c r="H168" s="53">
        <v>0.01</v>
      </c>
      <c r="I168" s="53">
        <f t="shared" si="28"/>
        <v>0.52600000000000002</v>
      </c>
      <c r="J168" s="53"/>
      <c r="K168" s="62">
        <f t="shared" si="29"/>
        <v>0.38022813688212931</v>
      </c>
      <c r="L168" s="53">
        <v>0.2</v>
      </c>
      <c r="M168" s="53"/>
      <c r="N168" s="53"/>
    </row>
    <row r="169" spans="1:14" ht="18" x14ac:dyDescent="0.2">
      <c r="A169" s="137">
        <v>19</v>
      </c>
      <c r="B169" s="53">
        <v>4</v>
      </c>
      <c r="C169" s="53">
        <v>5</v>
      </c>
      <c r="D169" s="16">
        <v>5</v>
      </c>
      <c r="E169" s="2" t="s">
        <v>245</v>
      </c>
      <c r="F169" t="s">
        <v>168</v>
      </c>
      <c r="G169" s="138">
        <v>52.8</v>
      </c>
      <c r="H169" s="53">
        <v>0.01</v>
      </c>
      <c r="I169" s="53">
        <f t="shared" si="28"/>
        <v>0.52800000000000002</v>
      </c>
      <c r="J169" s="53"/>
      <c r="K169" s="62">
        <f t="shared" si="29"/>
        <v>0.37878787878787878</v>
      </c>
      <c r="L169" s="53">
        <v>0.2</v>
      </c>
      <c r="M169" s="53"/>
      <c r="N169" s="53"/>
    </row>
    <row r="170" spans="1:14" ht="18" x14ac:dyDescent="0.2">
      <c r="A170" s="137">
        <v>19</v>
      </c>
      <c r="B170" s="53">
        <v>5</v>
      </c>
      <c r="C170" s="53">
        <v>5</v>
      </c>
      <c r="D170" s="16">
        <v>5</v>
      </c>
      <c r="E170" s="2" t="s">
        <v>245</v>
      </c>
      <c r="F170" t="s">
        <v>169</v>
      </c>
      <c r="G170" s="138">
        <v>52</v>
      </c>
      <c r="H170" s="53">
        <v>0.01</v>
      </c>
      <c r="I170" s="53">
        <f t="shared" si="28"/>
        <v>0.52</v>
      </c>
      <c r="J170" s="53"/>
      <c r="K170" s="62">
        <f t="shared" si="29"/>
        <v>0.38461538461538464</v>
      </c>
      <c r="L170" s="53">
        <v>0.2</v>
      </c>
      <c r="M170" s="53"/>
      <c r="N170" s="53"/>
    </row>
    <row r="171" spans="1:14" ht="18" x14ac:dyDescent="0.2">
      <c r="A171" s="137">
        <v>19</v>
      </c>
      <c r="B171" s="53">
        <v>6</v>
      </c>
      <c r="C171" s="53">
        <v>5</v>
      </c>
      <c r="D171" s="16">
        <v>5</v>
      </c>
      <c r="E171" s="2" t="s">
        <v>245</v>
      </c>
      <c r="F171" t="s">
        <v>45</v>
      </c>
      <c r="G171" s="138">
        <v>40.200000000000003</v>
      </c>
      <c r="H171" s="53">
        <v>0.01</v>
      </c>
      <c r="I171" s="53">
        <f t="shared" si="28"/>
        <v>0.40200000000000002</v>
      </c>
      <c r="J171" s="53"/>
      <c r="K171" s="62">
        <f t="shared" si="29"/>
        <v>0.49751243781094528</v>
      </c>
      <c r="L171" s="53">
        <v>0.2</v>
      </c>
      <c r="M171" s="53"/>
      <c r="N171" s="53"/>
    </row>
    <row r="172" spans="1:14" ht="18" x14ac:dyDescent="0.2">
      <c r="A172" s="137">
        <v>19</v>
      </c>
      <c r="B172" s="53">
        <v>7</v>
      </c>
      <c r="C172" s="53">
        <v>5</v>
      </c>
      <c r="D172" s="16">
        <v>5</v>
      </c>
      <c r="E172" s="2" t="s">
        <v>245</v>
      </c>
      <c r="F172" t="s">
        <v>170</v>
      </c>
      <c r="G172" s="138">
        <v>62.6</v>
      </c>
      <c r="H172" s="53">
        <v>0.01</v>
      </c>
      <c r="I172" s="53">
        <f t="shared" si="28"/>
        <v>0.626</v>
      </c>
      <c r="J172" s="53"/>
      <c r="K172" s="62">
        <f t="shared" si="29"/>
        <v>0.31948881789137384</v>
      </c>
      <c r="L172" s="53">
        <v>0.2</v>
      </c>
      <c r="M172" s="53"/>
      <c r="N172" s="53"/>
    </row>
    <row r="173" spans="1:14" ht="18" x14ac:dyDescent="0.2">
      <c r="A173" s="137">
        <v>19</v>
      </c>
      <c r="B173" s="53">
        <v>8</v>
      </c>
      <c r="C173" s="53">
        <v>5</v>
      </c>
      <c r="D173" s="16">
        <v>5</v>
      </c>
      <c r="E173" s="2" t="s">
        <v>245</v>
      </c>
      <c r="F173" t="s">
        <v>162</v>
      </c>
      <c r="G173" s="138">
        <v>39.799999999999997</v>
      </c>
      <c r="H173" s="53">
        <v>0.01</v>
      </c>
      <c r="I173" s="53">
        <f t="shared" si="28"/>
        <v>0.39799999999999996</v>
      </c>
      <c r="J173" s="53"/>
      <c r="K173" s="62">
        <f t="shared" si="29"/>
        <v>0.50251256281407042</v>
      </c>
      <c r="L173" s="53">
        <v>0.2</v>
      </c>
      <c r="M173" s="53"/>
      <c r="N173" s="53"/>
    </row>
    <row r="174" spans="1:14" ht="18" x14ac:dyDescent="0.2">
      <c r="A174" s="137">
        <v>19</v>
      </c>
      <c r="B174" s="53">
        <v>9</v>
      </c>
      <c r="C174" s="53">
        <v>5</v>
      </c>
      <c r="D174" s="16">
        <v>5</v>
      </c>
      <c r="E174" s="2" t="s">
        <v>245</v>
      </c>
      <c r="F174" t="s">
        <v>165</v>
      </c>
      <c r="G174" s="138">
        <v>7.74</v>
      </c>
      <c r="H174" s="53">
        <v>0.01</v>
      </c>
      <c r="I174" s="53">
        <f t="shared" si="28"/>
        <v>7.740000000000001E-2</v>
      </c>
      <c r="J174" s="53"/>
      <c r="K174" s="62">
        <f t="shared" si="29"/>
        <v>2.5839793281653747</v>
      </c>
      <c r="L174" s="53">
        <v>0.2</v>
      </c>
      <c r="M174" s="53"/>
      <c r="N174" s="53"/>
    </row>
    <row r="175" spans="1:14" ht="18" x14ac:dyDescent="0.2">
      <c r="A175" s="137">
        <v>19</v>
      </c>
      <c r="B175" s="53">
        <v>10</v>
      </c>
      <c r="C175" s="53">
        <v>5</v>
      </c>
      <c r="D175" s="26">
        <v>5</v>
      </c>
      <c r="E175" s="2" t="s">
        <v>245</v>
      </c>
      <c r="F175" s="54" t="s">
        <v>164</v>
      </c>
      <c r="G175" s="138">
        <v>50.4</v>
      </c>
      <c r="H175" s="53">
        <v>0.01</v>
      </c>
      <c r="I175" s="53">
        <f t="shared" si="28"/>
        <v>0.504</v>
      </c>
      <c r="J175" s="53"/>
      <c r="K175" s="62">
        <f t="shared" si="29"/>
        <v>0.39682539682539686</v>
      </c>
      <c r="L175" s="53">
        <v>0.2</v>
      </c>
      <c r="M175" s="53"/>
      <c r="N175" s="53"/>
    </row>
    <row r="176" spans="1:14" ht="17" x14ac:dyDescent="0.2">
      <c r="A176" s="139"/>
      <c r="B176" s="63"/>
      <c r="C176" s="63"/>
      <c r="D176" s="63"/>
      <c r="E176" s="63"/>
      <c r="F176" s="63"/>
      <c r="G176" s="140"/>
      <c r="H176" s="63"/>
      <c r="I176" s="63"/>
      <c r="J176" s="63"/>
      <c r="K176" s="64">
        <f>SUM(K166:K175)</f>
        <v>6.3519228890682253</v>
      </c>
      <c r="L176" s="63"/>
      <c r="M176" s="82">
        <f>10-K176</f>
        <v>3.6480771109317747</v>
      </c>
      <c r="N176" s="64">
        <f>M176+K176</f>
        <v>10</v>
      </c>
    </row>
    <row r="177" spans="1:14" ht="17" x14ac:dyDescent="0.2">
      <c r="A177" s="137">
        <v>19</v>
      </c>
      <c r="B177" s="53">
        <v>11</v>
      </c>
      <c r="C177" s="53">
        <v>6</v>
      </c>
      <c r="D177" s="53">
        <v>6</v>
      </c>
      <c r="E177" s="2" t="s">
        <v>250</v>
      </c>
      <c r="F177" s="108" t="s">
        <v>163</v>
      </c>
      <c r="G177" s="138">
        <v>39</v>
      </c>
      <c r="H177" s="53">
        <v>0.01</v>
      </c>
      <c r="I177" s="62">
        <f>G177*H177</f>
        <v>0.39</v>
      </c>
      <c r="J177" s="62"/>
      <c r="K177" s="62">
        <f>L177/I177</f>
        <v>0.51282051282051289</v>
      </c>
      <c r="L177" s="53">
        <v>0.2</v>
      </c>
      <c r="M177" s="83"/>
      <c r="N177" s="53"/>
    </row>
    <row r="178" spans="1:14" ht="17" x14ac:dyDescent="0.2">
      <c r="A178" s="137">
        <v>19</v>
      </c>
      <c r="B178" s="53">
        <v>12</v>
      </c>
      <c r="C178" s="53">
        <v>6</v>
      </c>
      <c r="D178" s="53">
        <v>6</v>
      </c>
      <c r="E178" s="2" t="s">
        <v>250</v>
      </c>
      <c r="F178" t="s">
        <v>166</v>
      </c>
      <c r="G178" s="138">
        <v>37.200000000000003</v>
      </c>
      <c r="H178" s="53">
        <v>0.01</v>
      </c>
      <c r="I178" s="62">
        <f t="shared" ref="I178:I186" si="30">G178*H178</f>
        <v>0.37200000000000005</v>
      </c>
      <c r="J178" s="62"/>
      <c r="K178" s="62">
        <f t="shared" ref="K178:K186" si="31">L178/I178</f>
        <v>0.5376344086021505</v>
      </c>
      <c r="L178" s="53">
        <v>0.2</v>
      </c>
      <c r="M178" s="83"/>
      <c r="N178" s="53"/>
    </row>
    <row r="179" spans="1:14" ht="17" x14ac:dyDescent="0.2">
      <c r="A179" s="137">
        <v>19</v>
      </c>
      <c r="B179" s="53">
        <v>13</v>
      </c>
      <c r="C179" s="53">
        <v>6</v>
      </c>
      <c r="D179" s="53">
        <v>6</v>
      </c>
      <c r="E179" s="2" t="s">
        <v>250</v>
      </c>
      <c r="F179" t="s">
        <v>167</v>
      </c>
      <c r="G179" s="138">
        <v>8</v>
      </c>
      <c r="H179" s="53">
        <v>0.01</v>
      </c>
      <c r="I179" s="62">
        <f t="shared" si="30"/>
        <v>0.08</v>
      </c>
      <c r="J179" s="62"/>
      <c r="K179" s="62">
        <f t="shared" si="31"/>
        <v>2.5</v>
      </c>
      <c r="L179" s="53">
        <v>0.2</v>
      </c>
      <c r="M179" s="83"/>
      <c r="N179" s="53"/>
    </row>
    <row r="180" spans="1:14" ht="17" x14ac:dyDescent="0.2">
      <c r="A180" s="137">
        <v>19</v>
      </c>
      <c r="B180" s="53">
        <v>14</v>
      </c>
      <c r="C180" s="53">
        <v>6</v>
      </c>
      <c r="D180" s="53">
        <v>6</v>
      </c>
      <c r="E180" s="2" t="s">
        <v>250</v>
      </c>
      <c r="F180" t="s">
        <v>168</v>
      </c>
      <c r="G180" s="138">
        <v>46.2</v>
      </c>
      <c r="H180" s="53">
        <v>0.01</v>
      </c>
      <c r="I180" s="62">
        <f t="shared" si="30"/>
        <v>0.46200000000000002</v>
      </c>
      <c r="J180" s="62"/>
      <c r="K180" s="62">
        <f t="shared" si="31"/>
        <v>0.4329004329004329</v>
      </c>
      <c r="L180" s="53">
        <v>0.2</v>
      </c>
      <c r="M180" s="83"/>
      <c r="N180" s="53"/>
    </row>
    <row r="181" spans="1:14" ht="17" x14ac:dyDescent="0.2">
      <c r="A181" s="137">
        <v>19</v>
      </c>
      <c r="B181" s="53">
        <v>15</v>
      </c>
      <c r="C181" s="53">
        <v>6</v>
      </c>
      <c r="D181" s="53">
        <v>6</v>
      </c>
      <c r="E181" s="2" t="s">
        <v>250</v>
      </c>
      <c r="F181" t="s">
        <v>169</v>
      </c>
      <c r="G181" s="138">
        <v>46.8</v>
      </c>
      <c r="H181" s="53">
        <v>0.01</v>
      </c>
      <c r="I181" s="62">
        <f t="shared" si="30"/>
        <v>0.46799999999999997</v>
      </c>
      <c r="J181" s="62"/>
      <c r="K181" s="62">
        <f t="shared" si="31"/>
        <v>0.42735042735042739</v>
      </c>
      <c r="L181" s="53">
        <v>0.2</v>
      </c>
      <c r="M181" s="83"/>
      <c r="N181" s="53"/>
    </row>
    <row r="182" spans="1:14" ht="17" x14ac:dyDescent="0.2">
      <c r="A182" s="137">
        <v>19</v>
      </c>
      <c r="B182" s="53">
        <v>16</v>
      </c>
      <c r="C182" s="53">
        <v>6</v>
      </c>
      <c r="D182" s="53">
        <v>6</v>
      </c>
      <c r="E182" s="2" t="s">
        <v>250</v>
      </c>
      <c r="F182" t="s">
        <v>45</v>
      </c>
      <c r="G182" s="138">
        <v>24.2</v>
      </c>
      <c r="H182" s="53">
        <v>0.01</v>
      </c>
      <c r="I182" s="62">
        <f t="shared" si="30"/>
        <v>0.24199999999999999</v>
      </c>
      <c r="J182" s="62"/>
      <c r="K182" s="62">
        <f t="shared" si="31"/>
        <v>0.82644628099173556</v>
      </c>
      <c r="L182" s="53">
        <v>0.2</v>
      </c>
      <c r="M182" s="83"/>
      <c r="N182" s="53"/>
    </row>
    <row r="183" spans="1:14" ht="17" x14ac:dyDescent="0.2">
      <c r="A183" s="137">
        <v>19</v>
      </c>
      <c r="B183" s="53">
        <v>17</v>
      </c>
      <c r="C183" s="53">
        <v>6</v>
      </c>
      <c r="D183" s="53">
        <v>6</v>
      </c>
      <c r="E183" s="2" t="s">
        <v>250</v>
      </c>
      <c r="F183" t="s">
        <v>170</v>
      </c>
      <c r="G183" s="138">
        <v>51.8</v>
      </c>
      <c r="H183" s="53">
        <v>0.01</v>
      </c>
      <c r="I183" s="62">
        <f t="shared" si="30"/>
        <v>0.51800000000000002</v>
      </c>
      <c r="J183" s="62"/>
      <c r="K183" s="62">
        <f t="shared" si="31"/>
        <v>0.38610038610038611</v>
      </c>
      <c r="L183" s="53">
        <v>0.2</v>
      </c>
      <c r="M183" s="83"/>
      <c r="N183" s="53"/>
    </row>
    <row r="184" spans="1:14" ht="17" x14ac:dyDescent="0.2">
      <c r="A184" s="137">
        <v>19</v>
      </c>
      <c r="B184" s="53">
        <v>18</v>
      </c>
      <c r="C184" s="53">
        <v>6</v>
      </c>
      <c r="D184" s="53">
        <v>6</v>
      </c>
      <c r="E184" s="2" t="s">
        <v>250</v>
      </c>
      <c r="F184" t="s">
        <v>162</v>
      </c>
      <c r="G184" s="138">
        <v>28.6</v>
      </c>
      <c r="H184" s="53">
        <v>0.01</v>
      </c>
      <c r="I184" s="62">
        <f t="shared" si="30"/>
        <v>0.28600000000000003</v>
      </c>
      <c r="J184" s="62"/>
      <c r="K184" s="62">
        <f t="shared" si="31"/>
        <v>0.69930069930069927</v>
      </c>
      <c r="L184" s="53">
        <v>0.2</v>
      </c>
      <c r="M184" s="83"/>
      <c r="N184" s="53"/>
    </row>
    <row r="185" spans="1:14" ht="17" x14ac:dyDescent="0.2">
      <c r="A185" s="137">
        <v>19</v>
      </c>
      <c r="B185" s="53">
        <v>19</v>
      </c>
      <c r="C185" s="53">
        <v>6</v>
      </c>
      <c r="D185" s="53">
        <v>6</v>
      </c>
      <c r="E185" s="2" t="s">
        <v>250</v>
      </c>
      <c r="F185" t="s">
        <v>165</v>
      </c>
      <c r="G185" s="138">
        <v>46</v>
      </c>
      <c r="H185" s="53">
        <v>0.01</v>
      </c>
      <c r="I185" s="62">
        <f t="shared" si="30"/>
        <v>0.46</v>
      </c>
      <c r="J185" s="62"/>
      <c r="K185" s="62">
        <f t="shared" si="31"/>
        <v>0.43478260869565216</v>
      </c>
      <c r="L185" s="53">
        <v>0.2</v>
      </c>
      <c r="M185" s="83"/>
      <c r="N185" s="53"/>
    </row>
    <row r="186" spans="1:14" ht="17" x14ac:dyDescent="0.2">
      <c r="A186" s="137">
        <v>19</v>
      </c>
      <c r="B186" s="53">
        <v>20</v>
      </c>
      <c r="C186" s="53">
        <v>6</v>
      </c>
      <c r="D186" s="53">
        <v>6</v>
      </c>
      <c r="E186" s="2" t="s">
        <v>250</v>
      </c>
      <c r="F186" s="54" t="s">
        <v>164</v>
      </c>
      <c r="G186" s="138">
        <v>40.4</v>
      </c>
      <c r="H186" s="53">
        <v>0.01</v>
      </c>
      <c r="I186" s="62">
        <f t="shared" si="30"/>
        <v>0.40399999999999997</v>
      </c>
      <c r="J186" s="62"/>
      <c r="K186" s="62">
        <f t="shared" si="31"/>
        <v>0.4950495049504951</v>
      </c>
      <c r="L186" s="53">
        <v>0.2</v>
      </c>
      <c r="M186" s="83"/>
      <c r="N186" s="53"/>
    </row>
    <row r="187" spans="1:14" ht="17" x14ac:dyDescent="0.2">
      <c r="A187" s="139"/>
      <c r="B187" s="63"/>
      <c r="C187" s="63"/>
      <c r="D187" s="63"/>
      <c r="E187" s="63"/>
      <c r="F187" s="63"/>
      <c r="G187" s="140"/>
      <c r="H187" s="63"/>
      <c r="I187" s="63"/>
      <c r="J187" s="63"/>
      <c r="K187" s="64">
        <f>SUM(K177:K186)</f>
        <v>7.252385261712492</v>
      </c>
      <c r="L187" s="63"/>
      <c r="M187" s="82">
        <f>10-K187</f>
        <v>2.747614738287508</v>
      </c>
      <c r="N187" s="64">
        <f>M187+K187</f>
        <v>10</v>
      </c>
    </row>
    <row r="188" spans="1:14" ht="17" x14ac:dyDescent="0.2">
      <c r="A188" s="137">
        <v>19</v>
      </c>
      <c r="B188" s="53">
        <v>21</v>
      </c>
      <c r="C188" s="53">
        <v>7</v>
      </c>
      <c r="D188" s="53">
        <v>7</v>
      </c>
      <c r="E188" s="2" t="s">
        <v>251</v>
      </c>
      <c r="F188" s="108" t="s">
        <v>163</v>
      </c>
      <c r="G188" s="138">
        <v>38.200000000000003</v>
      </c>
      <c r="H188" s="53">
        <v>0.01</v>
      </c>
      <c r="I188" s="53">
        <f>G188*H188</f>
        <v>0.38200000000000006</v>
      </c>
      <c r="J188" s="53"/>
      <c r="K188" s="62">
        <f>L188/I188</f>
        <v>0.52356020942408377</v>
      </c>
      <c r="L188" s="53">
        <v>0.2</v>
      </c>
      <c r="M188" s="53"/>
      <c r="N188" s="53"/>
    </row>
    <row r="189" spans="1:14" ht="17" x14ac:dyDescent="0.2">
      <c r="A189" s="137">
        <v>19</v>
      </c>
      <c r="B189" s="53">
        <v>22</v>
      </c>
      <c r="C189" s="53">
        <v>7</v>
      </c>
      <c r="D189" s="53">
        <v>7</v>
      </c>
      <c r="E189" s="2" t="s">
        <v>251</v>
      </c>
      <c r="F189" t="s">
        <v>166</v>
      </c>
      <c r="G189" s="138">
        <v>30.4</v>
      </c>
      <c r="H189" s="53">
        <v>0.01</v>
      </c>
      <c r="I189" s="53">
        <f t="shared" ref="I189:I197" si="32">G189*H189</f>
        <v>0.30399999999999999</v>
      </c>
      <c r="J189" s="53"/>
      <c r="K189" s="62">
        <f t="shared" ref="K189:K197" si="33">L189/I189</f>
        <v>0.65789473684210531</v>
      </c>
      <c r="L189" s="53">
        <v>0.2</v>
      </c>
      <c r="M189" s="53"/>
      <c r="N189" s="53"/>
    </row>
    <row r="190" spans="1:14" ht="17" x14ac:dyDescent="0.2">
      <c r="A190" s="137">
        <v>19</v>
      </c>
      <c r="B190" s="53">
        <v>23</v>
      </c>
      <c r="C190" s="53">
        <v>7</v>
      </c>
      <c r="D190" s="53">
        <v>7</v>
      </c>
      <c r="E190" s="2" t="s">
        <v>251</v>
      </c>
      <c r="F190" t="s">
        <v>167</v>
      </c>
      <c r="G190" s="138">
        <v>38.799999999999997</v>
      </c>
      <c r="H190" s="53">
        <v>0.01</v>
      </c>
      <c r="I190" s="53">
        <f t="shared" si="32"/>
        <v>0.38799999999999996</v>
      </c>
      <c r="J190" s="53"/>
      <c r="K190" s="62">
        <f t="shared" si="33"/>
        <v>0.51546391752577325</v>
      </c>
      <c r="L190" s="53">
        <v>0.2</v>
      </c>
      <c r="M190" s="53"/>
      <c r="N190" s="53"/>
    </row>
    <row r="191" spans="1:14" ht="17" x14ac:dyDescent="0.2">
      <c r="A191" s="137">
        <v>19</v>
      </c>
      <c r="B191" s="53">
        <v>24</v>
      </c>
      <c r="C191" s="53">
        <v>7</v>
      </c>
      <c r="D191" s="53">
        <v>7</v>
      </c>
      <c r="E191" s="2" t="s">
        <v>251</v>
      </c>
      <c r="F191" t="s">
        <v>168</v>
      </c>
      <c r="G191" s="138">
        <v>45.6</v>
      </c>
      <c r="H191" s="53">
        <v>0.01</v>
      </c>
      <c r="I191" s="53">
        <f t="shared" si="32"/>
        <v>0.45600000000000002</v>
      </c>
      <c r="J191" s="53"/>
      <c r="K191" s="62">
        <f t="shared" si="33"/>
        <v>0.43859649122807021</v>
      </c>
      <c r="L191" s="53">
        <v>0.2</v>
      </c>
      <c r="M191" s="53"/>
      <c r="N191" s="53"/>
    </row>
    <row r="192" spans="1:14" ht="17" x14ac:dyDescent="0.2">
      <c r="A192" s="137">
        <v>19</v>
      </c>
      <c r="B192" s="53">
        <v>25</v>
      </c>
      <c r="C192" s="53">
        <v>7</v>
      </c>
      <c r="D192" s="53">
        <v>7</v>
      </c>
      <c r="E192" s="2" t="s">
        <v>251</v>
      </c>
      <c r="F192" t="s">
        <v>169</v>
      </c>
      <c r="G192" s="138">
        <v>43.6</v>
      </c>
      <c r="H192" s="53">
        <v>0.01</v>
      </c>
      <c r="I192" s="53">
        <f t="shared" si="32"/>
        <v>0.436</v>
      </c>
      <c r="J192" s="53"/>
      <c r="K192" s="62">
        <f t="shared" si="33"/>
        <v>0.45871559633027525</v>
      </c>
      <c r="L192" s="53">
        <v>0.2</v>
      </c>
      <c r="M192" s="53"/>
      <c r="N192" s="53"/>
    </row>
    <row r="193" spans="1:14" ht="17" x14ac:dyDescent="0.2">
      <c r="A193" s="137">
        <v>19</v>
      </c>
      <c r="B193" s="53">
        <v>26</v>
      </c>
      <c r="C193" s="53">
        <v>7</v>
      </c>
      <c r="D193" s="53">
        <v>7</v>
      </c>
      <c r="E193" s="2" t="s">
        <v>251</v>
      </c>
      <c r="F193" t="s">
        <v>45</v>
      </c>
      <c r="G193" s="138">
        <v>31.4</v>
      </c>
      <c r="H193" s="53">
        <v>0.01</v>
      </c>
      <c r="I193" s="53">
        <f t="shared" si="32"/>
        <v>0.314</v>
      </c>
      <c r="J193" s="53"/>
      <c r="K193" s="62">
        <f t="shared" si="33"/>
        <v>0.63694267515923575</v>
      </c>
      <c r="L193" s="53">
        <v>0.2</v>
      </c>
      <c r="M193" s="53"/>
      <c r="N193" s="53"/>
    </row>
    <row r="194" spans="1:14" ht="17" x14ac:dyDescent="0.2">
      <c r="A194" s="137">
        <v>19</v>
      </c>
      <c r="B194" s="53">
        <v>27</v>
      </c>
      <c r="C194" s="53">
        <v>7</v>
      </c>
      <c r="D194" s="53">
        <v>7</v>
      </c>
      <c r="E194" s="2" t="s">
        <v>251</v>
      </c>
      <c r="F194" t="s">
        <v>170</v>
      </c>
      <c r="G194" s="138">
        <v>53.2</v>
      </c>
      <c r="H194" s="53">
        <v>0.01</v>
      </c>
      <c r="I194" s="53">
        <f t="shared" si="32"/>
        <v>0.53200000000000003</v>
      </c>
      <c r="J194" s="53"/>
      <c r="K194" s="62">
        <f t="shared" si="33"/>
        <v>0.37593984962406013</v>
      </c>
      <c r="L194" s="53">
        <v>0.2</v>
      </c>
      <c r="M194" s="53"/>
      <c r="N194" s="53"/>
    </row>
    <row r="195" spans="1:14" ht="17" x14ac:dyDescent="0.2">
      <c r="A195" s="137">
        <v>19</v>
      </c>
      <c r="B195" s="53">
        <v>28</v>
      </c>
      <c r="C195" s="53">
        <v>7</v>
      </c>
      <c r="D195" s="53">
        <v>7</v>
      </c>
      <c r="E195" s="2" t="s">
        <v>251</v>
      </c>
      <c r="F195" t="s">
        <v>162</v>
      </c>
      <c r="G195" s="138">
        <v>33.6</v>
      </c>
      <c r="H195" s="53">
        <v>0.01</v>
      </c>
      <c r="I195" s="53">
        <f t="shared" si="32"/>
        <v>0.33600000000000002</v>
      </c>
      <c r="J195" s="53"/>
      <c r="K195" s="62">
        <f t="shared" si="33"/>
        <v>0.59523809523809523</v>
      </c>
      <c r="L195" s="53">
        <v>0.2</v>
      </c>
      <c r="M195" s="53"/>
      <c r="N195" s="53"/>
    </row>
    <row r="196" spans="1:14" ht="17" x14ac:dyDescent="0.2">
      <c r="A196" s="137">
        <v>19</v>
      </c>
      <c r="B196" s="53">
        <v>29</v>
      </c>
      <c r="C196" s="53">
        <v>7</v>
      </c>
      <c r="D196" s="53">
        <v>7</v>
      </c>
      <c r="E196" s="2" t="s">
        <v>251</v>
      </c>
      <c r="F196" t="s">
        <v>165</v>
      </c>
      <c r="G196" s="138">
        <v>36.200000000000003</v>
      </c>
      <c r="H196" s="53">
        <v>0.01</v>
      </c>
      <c r="I196" s="53">
        <f t="shared" si="32"/>
        <v>0.36200000000000004</v>
      </c>
      <c r="J196" s="53"/>
      <c r="K196" s="62">
        <f t="shared" si="33"/>
        <v>0.55248618784530379</v>
      </c>
      <c r="L196" s="53">
        <v>0.2</v>
      </c>
      <c r="M196" s="53"/>
      <c r="N196" s="53"/>
    </row>
    <row r="197" spans="1:14" ht="17" x14ac:dyDescent="0.2">
      <c r="A197" s="137">
        <v>19</v>
      </c>
      <c r="B197" s="53">
        <v>30</v>
      </c>
      <c r="C197" s="53">
        <v>7</v>
      </c>
      <c r="D197" s="53">
        <v>7</v>
      </c>
      <c r="E197" s="2" t="s">
        <v>251</v>
      </c>
      <c r="F197" s="54" t="s">
        <v>164</v>
      </c>
      <c r="G197" s="138">
        <v>7.4999999999999997E-2</v>
      </c>
      <c r="H197" s="129">
        <v>1</v>
      </c>
      <c r="I197" s="53">
        <f t="shared" si="32"/>
        <v>7.4999999999999997E-2</v>
      </c>
      <c r="J197" s="53"/>
      <c r="K197" s="62">
        <f t="shared" si="33"/>
        <v>2.666666666666667</v>
      </c>
      <c r="L197" s="53">
        <v>0.2</v>
      </c>
      <c r="M197" s="53"/>
      <c r="N197" s="53"/>
    </row>
    <row r="198" spans="1:14" ht="17" x14ac:dyDescent="0.2">
      <c r="A198" s="141"/>
      <c r="B198" s="63"/>
      <c r="C198" s="63"/>
      <c r="D198" s="63"/>
      <c r="E198" s="63"/>
      <c r="F198" s="63"/>
      <c r="G198" s="140"/>
      <c r="H198" s="63"/>
      <c r="I198" s="63"/>
      <c r="J198" s="63"/>
      <c r="K198" s="64">
        <f>SUM(K188:K197)</f>
        <v>7.4215044258836693</v>
      </c>
      <c r="L198" s="63"/>
      <c r="M198" s="82">
        <f>10-K198</f>
        <v>2.5784955741163307</v>
      </c>
      <c r="N198" s="64">
        <f>M198+K198</f>
        <v>10</v>
      </c>
    </row>
    <row r="199" spans="1:14" ht="17" x14ac:dyDescent="0.2">
      <c r="A199" s="137">
        <v>19</v>
      </c>
      <c r="B199" s="53">
        <v>31</v>
      </c>
      <c r="C199" s="120">
        <v>8</v>
      </c>
      <c r="D199" s="120">
        <v>8</v>
      </c>
      <c r="E199" s="2" t="s">
        <v>252</v>
      </c>
      <c r="F199" s="121" t="s">
        <v>163</v>
      </c>
      <c r="G199" s="142">
        <v>11.6</v>
      </c>
      <c r="H199" s="120">
        <v>0.01</v>
      </c>
      <c r="I199" s="53">
        <f>G199*H199</f>
        <v>0.11599999999999999</v>
      </c>
      <c r="J199" s="53"/>
      <c r="K199" s="62">
        <f>L199/I199</f>
        <v>1.7241379310344829</v>
      </c>
      <c r="L199" s="120">
        <v>0.2</v>
      </c>
      <c r="M199" s="120"/>
      <c r="N199" s="120"/>
    </row>
    <row r="200" spans="1:14" ht="17" x14ac:dyDescent="0.2">
      <c r="A200" s="137">
        <v>19</v>
      </c>
      <c r="B200" s="53">
        <v>32</v>
      </c>
      <c r="C200" s="120">
        <v>8</v>
      </c>
      <c r="D200" s="120">
        <v>8</v>
      </c>
      <c r="E200" s="2" t="s">
        <v>252</v>
      </c>
      <c r="F200" s="122" t="s">
        <v>166</v>
      </c>
      <c r="G200" s="142">
        <v>30.2</v>
      </c>
      <c r="H200" s="120">
        <v>0.01</v>
      </c>
      <c r="I200" s="53">
        <f t="shared" ref="I200:I208" si="34">G200*H200</f>
        <v>0.30199999999999999</v>
      </c>
      <c r="J200" s="53"/>
      <c r="K200" s="62">
        <f t="shared" ref="K200:K208" si="35">L200/I200</f>
        <v>0.66225165562913912</v>
      </c>
      <c r="L200" s="120">
        <v>0.2</v>
      </c>
      <c r="M200" s="120"/>
      <c r="N200" s="120"/>
    </row>
    <row r="201" spans="1:14" ht="17" x14ac:dyDescent="0.2">
      <c r="A201" s="137">
        <v>19</v>
      </c>
      <c r="B201" s="53">
        <v>33</v>
      </c>
      <c r="C201" s="120">
        <v>8</v>
      </c>
      <c r="D201" s="120">
        <v>8</v>
      </c>
      <c r="E201" s="2" t="s">
        <v>252</v>
      </c>
      <c r="F201" s="122" t="s">
        <v>167</v>
      </c>
      <c r="G201" s="142">
        <v>30.8</v>
      </c>
      <c r="H201" s="120">
        <v>0.01</v>
      </c>
      <c r="I201" s="53">
        <f t="shared" si="34"/>
        <v>0.308</v>
      </c>
      <c r="J201" s="53"/>
      <c r="K201" s="62">
        <f t="shared" si="35"/>
        <v>0.64935064935064934</v>
      </c>
      <c r="L201" s="120">
        <v>0.2</v>
      </c>
      <c r="M201" s="120"/>
      <c r="N201" s="120"/>
    </row>
    <row r="202" spans="1:14" ht="17" x14ac:dyDescent="0.2">
      <c r="A202" s="137">
        <v>19</v>
      </c>
      <c r="B202" s="53">
        <v>34</v>
      </c>
      <c r="C202" s="120">
        <v>8</v>
      </c>
      <c r="D202" s="120">
        <v>8</v>
      </c>
      <c r="E202" s="2" t="s">
        <v>252</v>
      </c>
      <c r="F202" s="122" t="s">
        <v>168</v>
      </c>
      <c r="G202" s="142">
        <v>36.200000000000003</v>
      </c>
      <c r="H202" s="120">
        <v>0.01</v>
      </c>
      <c r="I202" s="53">
        <f t="shared" si="34"/>
        <v>0.36200000000000004</v>
      </c>
      <c r="J202" s="53"/>
      <c r="K202" s="62">
        <f t="shared" si="35"/>
        <v>0.55248618784530379</v>
      </c>
      <c r="L202" s="120">
        <v>0.2</v>
      </c>
      <c r="M202" s="120"/>
      <c r="N202" s="120"/>
    </row>
    <row r="203" spans="1:14" ht="17" x14ac:dyDescent="0.2">
      <c r="A203" s="137">
        <v>19</v>
      </c>
      <c r="B203" s="53">
        <v>35</v>
      </c>
      <c r="C203" s="120">
        <v>8</v>
      </c>
      <c r="D203" s="120">
        <v>8</v>
      </c>
      <c r="E203" s="2" t="s">
        <v>252</v>
      </c>
      <c r="F203" s="122" t="s">
        <v>169</v>
      </c>
      <c r="G203" s="142">
        <v>38.200000000000003</v>
      </c>
      <c r="H203" s="120">
        <v>0.01</v>
      </c>
      <c r="I203" s="53">
        <f t="shared" si="34"/>
        <v>0.38200000000000006</v>
      </c>
      <c r="J203" s="53"/>
      <c r="K203" s="62">
        <f t="shared" si="35"/>
        <v>0.52356020942408377</v>
      </c>
      <c r="L203" s="120">
        <v>0.2</v>
      </c>
      <c r="M203" s="120"/>
      <c r="N203" s="120"/>
    </row>
    <row r="204" spans="1:14" ht="17" x14ac:dyDescent="0.2">
      <c r="A204" s="137">
        <v>19</v>
      </c>
      <c r="B204" s="53">
        <v>36</v>
      </c>
      <c r="C204" s="120">
        <v>8</v>
      </c>
      <c r="D204" s="120">
        <v>8</v>
      </c>
      <c r="E204" s="2" t="s">
        <v>252</v>
      </c>
      <c r="F204" s="122" t="s">
        <v>45</v>
      </c>
      <c r="G204" s="142">
        <v>20</v>
      </c>
      <c r="H204" s="120">
        <v>0.01</v>
      </c>
      <c r="I204" s="53">
        <f t="shared" si="34"/>
        <v>0.2</v>
      </c>
      <c r="J204" s="53"/>
      <c r="K204" s="62">
        <f t="shared" si="35"/>
        <v>1</v>
      </c>
      <c r="L204" s="120">
        <v>0.2</v>
      </c>
      <c r="M204" s="120"/>
      <c r="N204" s="120"/>
    </row>
    <row r="205" spans="1:14" ht="17" x14ac:dyDescent="0.2">
      <c r="A205" s="137">
        <v>19</v>
      </c>
      <c r="B205" s="53">
        <v>37</v>
      </c>
      <c r="C205" s="120">
        <v>8</v>
      </c>
      <c r="D205" s="120">
        <v>8</v>
      </c>
      <c r="E205" s="2" t="s">
        <v>252</v>
      </c>
      <c r="F205" s="122" t="s">
        <v>170</v>
      </c>
      <c r="G205" s="142">
        <v>43</v>
      </c>
      <c r="H205" s="120">
        <v>0.01</v>
      </c>
      <c r="I205" s="53">
        <f t="shared" si="34"/>
        <v>0.43</v>
      </c>
      <c r="J205" s="53"/>
      <c r="K205" s="62">
        <f t="shared" si="35"/>
        <v>0.46511627906976749</v>
      </c>
      <c r="L205" s="120">
        <v>0.2</v>
      </c>
      <c r="M205" s="120"/>
      <c r="N205" s="120"/>
    </row>
    <row r="206" spans="1:14" ht="17" x14ac:dyDescent="0.2">
      <c r="A206" s="137">
        <v>19</v>
      </c>
      <c r="B206" s="53">
        <v>38</v>
      </c>
      <c r="C206" s="120">
        <v>8</v>
      </c>
      <c r="D206" s="120">
        <v>8</v>
      </c>
      <c r="E206" s="2" t="s">
        <v>252</v>
      </c>
      <c r="F206" s="122" t="s">
        <v>162</v>
      </c>
      <c r="G206" s="142">
        <v>23.4</v>
      </c>
      <c r="H206" s="120">
        <v>0.01</v>
      </c>
      <c r="I206" s="53">
        <f t="shared" si="34"/>
        <v>0.23399999999999999</v>
      </c>
      <c r="J206" s="53"/>
      <c r="K206" s="62">
        <f t="shared" si="35"/>
        <v>0.85470085470085477</v>
      </c>
      <c r="L206" s="120">
        <v>0.2</v>
      </c>
      <c r="M206" s="120"/>
      <c r="N206" s="120"/>
    </row>
    <row r="207" spans="1:14" ht="17" x14ac:dyDescent="0.2">
      <c r="A207" s="137">
        <v>19</v>
      </c>
      <c r="B207" s="53">
        <v>39</v>
      </c>
      <c r="C207" s="120">
        <v>8</v>
      </c>
      <c r="D207" s="120">
        <v>8</v>
      </c>
      <c r="E207" s="2" t="s">
        <v>252</v>
      </c>
      <c r="F207" s="122" t="s">
        <v>165</v>
      </c>
      <c r="G207" s="142">
        <v>33</v>
      </c>
      <c r="H207" s="120">
        <v>0.01</v>
      </c>
      <c r="I207" s="53">
        <f t="shared" si="34"/>
        <v>0.33</v>
      </c>
      <c r="J207" s="53"/>
      <c r="K207" s="62">
        <f t="shared" si="35"/>
        <v>0.60606060606060608</v>
      </c>
      <c r="L207" s="120">
        <v>0.2</v>
      </c>
      <c r="M207" s="120"/>
      <c r="N207" s="120"/>
    </row>
    <row r="208" spans="1:14" ht="17" x14ac:dyDescent="0.2">
      <c r="A208" s="137">
        <v>19</v>
      </c>
      <c r="B208" s="53">
        <v>40</v>
      </c>
      <c r="C208" s="120">
        <v>8</v>
      </c>
      <c r="D208" s="120">
        <v>8</v>
      </c>
      <c r="E208" s="2" t="s">
        <v>252</v>
      </c>
      <c r="F208" s="123" t="s">
        <v>164</v>
      </c>
      <c r="G208" s="142">
        <v>31.6</v>
      </c>
      <c r="H208" s="120">
        <v>0.01</v>
      </c>
      <c r="I208" s="53">
        <f t="shared" si="34"/>
        <v>0.316</v>
      </c>
      <c r="J208" s="53"/>
      <c r="K208" s="62">
        <f t="shared" si="35"/>
        <v>0.63291139240506333</v>
      </c>
      <c r="L208" s="120">
        <v>0.2</v>
      </c>
      <c r="M208" s="120"/>
      <c r="N208" s="120"/>
    </row>
    <row r="209" spans="1:14" ht="17" x14ac:dyDescent="0.2">
      <c r="A209" s="143"/>
      <c r="B209" s="63"/>
      <c r="C209" s="124"/>
      <c r="D209" s="124"/>
      <c r="E209" s="124"/>
      <c r="F209" s="124"/>
      <c r="G209" s="144"/>
      <c r="H209" s="124"/>
      <c r="I209" s="124"/>
      <c r="J209" s="124"/>
      <c r="K209" s="64">
        <f>SUM(K199:K208)</f>
        <v>7.67057576551995</v>
      </c>
      <c r="L209" s="124"/>
      <c r="M209" s="82">
        <f>10-K209</f>
        <v>2.32942423448005</v>
      </c>
      <c r="N209" s="64">
        <f>M209+K209</f>
        <v>10</v>
      </c>
    </row>
    <row r="210" spans="1:14" ht="17" x14ac:dyDescent="0.2">
      <c r="A210" s="137">
        <v>19</v>
      </c>
      <c r="B210" s="120">
        <v>41</v>
      </c>
      <c r="C210" s="120">
        <v>10</v>
      </c>
      <c r="D210" s="120">
        <v>10</v>
      </c>
      <c r="E210" s="2" t="s">
        <v>253</v>
      </c>
      <c r="F210" s="121" t="s">
        <v>163</v>
      </c>
      <c r="G210" s="142">
        <v>16.100000000000001</v>
      </c>
      <c r="H210" s="120">
        <v>0.01</v>
      </c>
      <c r="I210" s="53">
        <f>G210*H210</f>
        <v>0.161</v>
      </c>
      <c r="J210" s="53"/>
      <c r="K210" s="62">
        <f>L210/I210</f>
        <v>1.2422360248447206</v>
      </c>
      <c r="L210" s="120">
        <v>0.2</v>
      </c>
      <c r="M210" s="127"/>
      <c r="N210" s="120"/>
    </row>
    <row r="211" spans="1:14" ht="17" x14ac:dyDescent="0.2">
      <c r="A211" s="137">
        <v>19</v>
      </c>
      <c r="B211" s="120">
        <v>42</v>
      </c>
      <c r="C211" s="120">
        <v>10</v>
      </c>
      <c r="D211" s="120">
        <v>10</v>
      </c>
      <c r="E211" s="2" t="s">
        <v>253</v>
      </c>
      <c r="F211" s="122" t="s">
        <v>166</v>
      </c>
      <c r="G211" s="142">
        <v>20.2</v>
      </c>
      <c r="H211" s="120">
        <v>0.01</v>
      </c>
      <c r="I211" s="53">
        <f t="shared" ref="I211:I219" si="36">G211*H211</f>
        <v>0.20199999999999999</v>
      </c>
      <c r="J211" s="53"/>
      <c r="K211" s="62">
        <f t="shared" ref="K211:K219" si="37">L211/I211</f>
        <v>0.9900990099009902</v>
      </c>
      <c r="L211" s="120">
        <v>0.2</v>
      </c>
      <c r="M211" s="127"/>
      <c r="N211" s="120"/>
    </row>
    <row r="212" spans="1:14" ht="17" x14ac:dyDescent="0.2">
      <c r="A212" s="137">
        <v>19</v>
      </c>
      <c r="B212" s="120">
        <v>43</v>
      </c>
      <c r="C212" s="120">
        <v>10</v>
      </c>
      <c r="D212" s="120">
        <v>10</v>
      </c>
      <c r="E212" s="2" t="s">
        <v>253</v>
      </c>
      <c r="F212" s="122" t="s">
        <v>167</v>
      </c>
      <c r="G212" s="142">
        <v>0.24399999999999999</v>
      </c>
      <c r="H212" s="129">
        <v>1</v>
      </c>
      <c r="I212" s="53">
        <f t="shared" si="36"/>
        <v>0.24399999999999999</v>
      </c>
      <c r="J212" s="53"/>
      <c r="K212" s="62">
        <f t="shared" si="37"/>
        <v>0.81967213114754101</v>
      </c>
      <c r="L212" s="120">
        <v>0.2</v>
      </c>
      <c r="M212" s="127"/>
      <c r="N212" s="120"/>
    </row>
    <row r="213" spans="1:14" ht="17" x14ac:dyDescent="0.2">
      <c r="A213" s="137">
        <v>19</v>
      </c>
      <c r="B213" s="120">
        <v>44</v>
      </c>
      <c r="C213" s="120">
        <v>10</v>
      </c>
      <c r="D213" s="120">
        <v>10</v>
      </c>
      <c r="E213" s="2" t="s">
        <v>253</v>
      </c>
      <c r="F213" s="122" t="s">
        <v>168</v>
      </c>
      <c r="G213" s="142">
        <v>18.399999999999999</v>
      </c>
      <c r="H213" s="120">
        <v>0.01</v>
      </c>
      <c r="I213" s="53">
        <f t="shared" si="36"/>
        <v>0.184</v>
      </c>
      <c r="J213" s="53"/>
      <c r="K213" s="62">
        <f t="shared" si="37"/>
        <v>1.0869565217391306</v>
      </c>
      <c r="L213" s="120">
        <v>0.2</v>
      </c>
      <c r="M213" s="127"/>
      <c r="N213" s="120"/>
    </row>
    <row r="214" spans="1:14" ht="17" x14ac:dyDescent="0.2">
      <c r="A214" s="137">
        <v>19</v>
      </c>
      <c r="B214" s="120">
        <v>45</v>
      </c>
      <c r="C214" s="120">
        <v>10</v>
      </c>
      <c r="D214" s="120">
        <v>10</v>
      </c>
      <c r="E214" s="2" t="s">
        <v>253</v>
      </c>
      <c r="F214" s="122" t="s">
        <v>169</v>
      </c>
      <c r="G214" s="142">
        <v>16.100000000000001</v>
      </c>
      <c r="H214" s="120">
        <v>0.01</v>
      </c>
      <c r="I214" s="53">
        <f t="shared" si="36"/>
        <v>0.161</v>
      </c>
      <c r="J214" s="53"/>
      <c r="K214" s="62">
        <f t="shared" si="37"/>
        <v>1.2422360248447206</v>
      </c>
      <c r="L214" s="120">
        <v>0.2</v>
      </c>
      <c r="M214" s="127"/>
      <c r="N214" s="120"/>
    </row>
    <row r="215" spans="1:14" ht="17" x14ac:dyDescent="0.2">
      <c r="A215" s="137">
        <v>19</v>
      </c>
      <c r="B215" s="120">
        <v>46</v>
      </c>
      <c r="C215" s="120">
        <v>10</v>
      </c>
      <c r="D215" s="120">
        <v>10</v>
      </c>
      <c r="E215" s="2" t="s">
        <v>253</v>
      </c>
      <c r="F215" s="122" t="s">
        <v>45</v>
      </c>
      <c r="G215" s="142">
        <v>2.46</v>
      </c>
      <c r="H215" s="128">
        <v>0.1</v>
      </c>
      <c r="I215" s="53">
        <f t="shared" si="36"/>
        <v>0.246</v>
      </c>
      <c r="J215" s="53"/>
      <c r="K215" s="62">
        <f t="shared" si="37"/>
        <v>0.81300813008130091</v>
      </c>
      <c r="L215" s="120">
        <v>0.2</v>
      </c>
      <c r="M215" s="127"/>
      <c r="N215" s="120"/>
    </row>
    <row r="216" spans="1:14" ht="17" x14ac:dyDescent="0.2">
      <c r="A216" s="137">
        <v>19</v>
      </c>
      <c r="B216" s="120">
        <v>47</v>
      </c>
      <c r="C216" s="120">
        <v>10</v>
      </c>
      <c r="D216" s="120">
        <v>10</v>
      </c>
      <c r="E216" s="2" t="s">
        <v>253</v>
      </c>
      <c r="F216" s="122" t="s">
        <v>170</v>
      </c>
      <c r="G216" s="142">
        <v>24</v>
      </c>
      <c r="H216" s="120">
        <v>0.01</v>
      </c>
      <c r="I216" s="53">
        <f t="shared" si="36"/>
        <v>0.24</v>
      </c>
      <c r="J216" s="53"/>
      <c r="K216" s="62">
        <f t="shared" si="37"/>
        <v>0.83333333333333337</v>
      </c>
      <c r="L216" s="120">
        <v>0.2</v>
      </c>
      <c r="M216" s="127"/>
      <c r="N216" s="120"/>
    </row>
    <row r="217" spans="1:14" ht="17" x14ac:dyDescent="0.2">
      <c r="A217" s="137">
        <v>19</v>
      </c>
      <c r="B217" s="120">
        <v>48</v>
      </c>
      <c r="C217" s="120">
        <v>10</v>
      </c>
      <c r="D217" s="120">
        <v>10</v>
      </c>
      <c r="E217" s="2" t="s">
        <v>253</v>
      </c>
      <c r="F217" s="122" t="s">
        <v>162</v>
      </c>
      <c r="G217" s="142">
        <v>9.36</v>
      </c>
      <c r="H217" s="120">
        <v>0.01</v>
      </c>
      <c r="I217" s="53">
        <f t="shared" si="36"/>
        <v>9.3600000000000003E-2</v>
      </c>
      <c r="J217" s="53"/>
      <c r="K217" s="62">
        <f t="shared" si="37"/>
        <v>2.1367521367521367</v>
      </c>
      <c r="L217" s="120">
        <v>0.2</v>
      </c>
      <c r="M217" s="127"/>
      <c r="N217" s="120"/>
    </row>
    <row r="218" spans="1:14" ht="17" x14ac:dyDescent="0.2">
      <c r="A218" s="137">
        <v>19</v>
      </c>
      <c r="B218" s="120">
        <v>49</v>
      </c>
      <c r="C218" s="120">
        <v>10</v>
      </c>
      <c r="D218" s="120">
        <v>10</v>
      </c>
      <c r="E218" s="2" t="s">
        <v>253</v>
      </c>
      <c r="F218" s="122" t="s">
        <v>165</v>
      </c>
      <c r="G218" s="142">
        <v>22.4</v>
      </c>
      <c r="H218" s="120">
        <v>0.01</v>
      </c>
      <c r="I218" s="53">
        <f t="shared" si="36"/>
        <v>0.22399999999999998</v>
      </c>
      <c r="J218" s="53"/>
      <c r="K218" s="62">
        <f t="shared" si="37"/>
        <v>0.89285714285714302</v>
      </c>
      <c r="L218" s="120">
        <v>0.2</v>
      </c>
      <c r="M218" s="127"/>
      <c r="N218" s="120"/>
    </row>
    <row r="219" spans="1:14" ht="17" x14ac:dyDescent="0.2">
      <c r="A219" s="137">
        <v>19</v>
      </c>
      <c r="B219" s="120">
        <v>50</v>
      </c>
      <c r="C219" s="120">
        <v>10</v>
      </c>
      <c r="D219" s="120">
        <v>10</v>
      </c>
      <c r="E219" s="2" t="s">
        <v>253</v>
      </c>
      <c r="F219" s="123" t="s">
        <v>164</v>
      </c>
      <c r="G219" s="142">
        <v>7.26</v>
      </c>
      <c r="H219" s="128">
        <v>0.1</v>
      </c>
      <c r="I219" s="53">
        <f t="shared" si="36"/>
        <v>0.72599999999999998</v>
      </c>
      <c r="J219" s="53"/>
      <c r="K219" s="62">
        <f t="shared" si="37"/>
        <v>0.27548209366391185</v>
      </c>
      <c r="L219" s="120">
        <v>0.2</v>
      </c>
      <c r="M219" s="127"/>
      <c r="N219" s="120"/>
    </row>
    <row r="220" spans="1:14" ht="17" x14ac:dyDescent="0.2">
      <c r="A220" s="143"/>
      <c r="B220" s="124"/>
      <c r="C220" s="124"/>
      <c r="D220" s="124"/>
      <c r="E220" s="124"/>
      <c r="F220" s="124"/>
      <c r="G220" s="144"/>
      <c r="H220" s="124"/>
      <c r="I220" s="124"/>
      <c r="J220" s="124"/>
      <c r="K220" s="64">
        <f>SUM(K210:K219)</f>
        <v>10.332632549164929</v>
      </c>
      <c r="L220" s="124"/>
      <c r="M220" s="126">
        <v>0</v>
      </c>
      <c r="N220" s="64">
        <f>M220+K220</f>
        <v>10.332632549164929</v>
      </c>
    </row>
    <row r="221" spans="1:14" ht="17" x14ac:dyDescent="0.2">
      <c r="A221" s="137">
        <v>19</v>
      </c>
      <c r="B221" s="120">
        <v>51</v>
      </c>
      <c r="C221" s="120">
        <v>11</v>
      </c>
      <c r="D221" s="120">
        <v>11</v>
      </c>
      <c r="E221" s="2" t="s">
        <v>254</v>
      </c>
      <c r="F221" s="121" t="s">
        <v>163</v>
      </c>
      <c r="G221" s="142">
        <v>5.76</v>
      </c>
      <c r="H221" s="128">
        <v>0.1</v>
      </c>
      <c r="I221" s="53">
        <f>G221*H221</f>
        <v>0.57599999999999996</v>
      </c>
      <c r="J221" s="53"/>
      <c r="K221" s="62">
        <f>L221/I221</f>
        <v>0.34722222222222227</v>
      </c>
      <c r="L221" s="120">
        <v>0.2</v>
      </c>
      <c r="M221" s="120"/>
      <c r="N221" s="120"/>
    </row>
    <row r="222" spans="1:14" ht="17" x14ac:dyDescent="0.2">
      <c r="A222" s="137">
        <v>19</v>
      </c>
      <c r="B222" s="120">
        <v>52</v>
      </c>
      <c r="C222" s="120">
        <v>11</v>
      </c>
      <c r="D222" s="120">
        <v>11</v>
      </c>
      <c r="E222" s="2" t="s">
        <v>254</v>
      </c>
      <c r="F222" s="122" t="s">
        <v>166</v>
      </c>
      <c r="G222" s="142">
        <v>7.48</v>
      </c>
      <c r="H222" s="128">
        <v>0.1</v>
      </c>
      <c r="I222" s="53">
        <f t="shared" ref="I222:I230" si="38">G222*H222</f>
        <v>0.74800000000000011</v>
      </c>
      <c r="J222" s="53"/>
      <c r="K222" s="62">
        <f t="shared" ref="K222:K230" si="39">L222/I222</f>
        <v>0.26737967914438499</v>
      </c>
      <c r="L222" s="120">
        <v>0.2</v>
      </c>
      <c r="M222" s="120"/>
      <c r="N222" s="120"/>
    </row>
    <row r="223" spans="1:14" ht="17" x14ac:dyDescent="0.2">
      <c r="A223" s="137">
        <v>19</v>
      </c>
      <c r="B223" s="120">
        <v>53</v>
      </c>
      <c r="C223" s="120">
        <v>11</v>
      </c>
      <c r="D223" s="120">
        <v>11</v>
      </c>
      <c r="E223" s="2" t="s">
        <v>254</v>
      </c>
      <c r="F223" s="122" t="s">
        <v>167</v>
      </c>
      <c r="G223" s="142">
        <v>2.92</v>
      </c>
      <c r="H223" s="128">
        <v>0.1</v>
      </c>
      <c r="I223" s="53">
        <f t="shared" si="38"/>
        <v>0.29199999999999998</v>
      </c>
      <c r="J223" s="53"/>
      <c r="K223" s="62">
        <f t="shared" si="39"/>
        <v>0.68493150684931514</v>
      </c>
      <c r="L223" s="120">
        <v>0.2</v>
      </c>
      <c r="M223" s="120"/>
      <c r="N223" s="120"/>
    </row>
    <row r="224" spans="1:14" ht="17" x14ac:dyDescent="0.2">
      <c r="A224" s="137">
        <v>19</v>
      </c>
      <c r="B224" s="120">
        <v>54</v>
      </c>
      <c r="C224" s="120">
        <v>11</v>
      </c>
      <c r="D224" s="120">
        <v>11</v>
      </c>
      <c r="E224" s="2" t="s">
        <v>254</v>
      </c>
      <c r="F224" s="122" t="s">
        <v>168</v>
      </c>
      <c r="G224" s="142">
        <v>11.2</v>
      </c>
      <c r="H224" s="120">
        <v>0.01</v>
      </c>
      <c r="I224" s="53">
        <f t="shared" si="38"/>
        <v>0.11199999999999999</v>
      </c>
      <c r="J224" s="53"/>
      <c r="K224" s="62">
        <f t="shared" si="39"/>
        <v>1.785714285714286</v>
      </c>
      <c r="L224" s="120">
        <v>0.2</v>
      </c>
      <c r="M224" s="120"/>
      <c r="N224" s="120"/>
    </row>
    <row r="225" spans="1:14" ht="17" x14ac:dyDescent="0.2">
      <c r="A225" s="137">
        <v>19</v>
      </c>
      <c r="B225" s="120">
        <v>55</v>
      </c>
      <c r="C225" s="120">
        <v>11</v>
      </c>
      <c r="D225" s="120">
        <v>11</v>
      </c>
      <c r="E225" s="2" t="s">
        <v>254</v>
      </c>
      <c r="F225" s="122" t="s">
        <v>169</v>
      </c>
      <c r="G225" s="142">
        <v>8</v>
      </c>
      <c r="H225" s="120">
        <v>0.01</v>
      </c>
      <c r="I225" s="53">
        <f t="shared" si="38"/>
        <v>0.08</v>
      </c>
      <c r="J225" s="53"/>
      <c r="K225" s="62">
        <f t="shared" si="39"/>
        <v>2.5</v>
      </c>
      <c r="L225" s="120">
        <v>0.2</v>
      </c>
      <c r="M225" s="120"/>
      <c r="N225" s="120"/>
    </row>
    <row r="226" spans="1:14" ht="17" x14ac:dyDescent="0.2">
      <c r="A226" s="137">
        <v>19</v>
      </c>
      <c r="B226" s="120">
        <v>56</v>
      </c>
      <c r="C226" s="120">
        <v>11</v>
      </c>
      <c r="D226" s="120">
        <v>11</v>
      </c>
      <c r="E226" s="2" t="s">
        <v>254</v>
      </c>
      <c r="F226" s="122" t="s">
        <v>45</v>
      </c>
      <c r="G226" s="142">
        <v>2.16</v>
      </c>
      <c r="H226" s="128">
        <v>0.1</v>
      </c>
      <c r="I226" s="53">
        <f t="shared" si="38"/>
        <v>0.21600000000000003</v>
      </c>
      <c r="J226" s="53"/>
      <c r="K226" s="62">
        <f t="shared" si="39"/>
        <v>0.92592592592592582</v>
      </c>
      <c r="L226" s="120">
        <v>0.2</v>
      </c>
      <c r="M226" s="120"/>
      <c r="N226" s="120"/>
    </row>
    <row r="227" spans="1:14" ht="17" x14ac:dyDescent="0.2">
      <c r="A227" s="137">
        <v>19</v>
      </c>
      <c r="B227" s="120">
        <v>57</v>
      </c>
      <c r="C227" s="120">
        <v>11</v>
      </c>
      <c r="D227" s="120">
        <v>11</v>
      </c>
      <c r="E227" s="2" t="s">
        <v>254</v>
      </c>
      <c r="F227" s="122" t="s">
        <v>170</v>
      </c>
      <c r="G227" s="142">
        <v>16.5</v>
      </c>
      <c r="H227" s="120">
        <v>0.01</v>
      </c>
      <c r="I227" s="53">
        <f t="shared" si="38"/>
        <v>0.16500000000000001</v>
      </c>
      <c r="J227" s="53"/>
      <c r="K227" s="62">
        <f t="shared" si="39"/>
        <v>1.2121212121212122</v>
      </c>
      <c r="L227" s="120">
        <v>0.2</v>
      </c>
      <c r="M227" s="120"/>
      <c r="N227" s="120"/>
    </row>
    <row r="228" spans="1:14" ht="17" x14ac:dyDescent="0.2">
      <c r="A228" s="137">
        <v>19</v>
      </c>
      <c r="B228" s="120">
        <v>58</v>
      </c>
      <c r="C228" s="120">
        <v>11</v>
      </c>
      <c r="D228" s="120">
        <v>11</v>
      </c>
      <c r="E228" s="2" t="s">
        <v>254</v>
      </c>
      <c r="F228" s="122" t="s">
        <v>162</v>
      </c>
      <c r="G228" s="142">
        <v>27.4</v>
      </c>
      <c r="H228" s="120">
        <v>0.01</v>
      </c>
      <c r="I228" s="53">
        <f t="shared" si="38"/>
        <v>0.27399999999999997</v>
      </c>
      <c r="J228" s="53"/>
      <c r="K228" s="62">
        <f t="shared" si="39"/>
        <v>0.72992700729927018</v>
      </c>
      <c r="L228" s="120">
        <v>0.2</v>
      </c>
      <c r="M228" s="120"/>
      <c r="N228" s="120"/>
    </row>
    <row r="229" spans="1:14" ht="17" x14ac:dyDescent="0.2">
      <c r="A229" s="137">
        <v>19</v>
      </c>
      <c r="B229" s="120">
        <v>59</v>
      </c>
      <c r="C229" s="120">
        <v>11</v>
      </c>
      <c r="D229" s="120">
        <v>11</v>
      </c>
      <c r="E229" s="2" t="s">
        <v>254</v>
      </c>
      <c r="F229" s="122" t="s">
        <v>165</v>
      </c>
      <c r="G229" s="142">
        <v>15.6</v>
      </c>
      <c r="H229" s="120">
        <v>0.01</v>
      </c>
      <c r="I229" s="53">
        <f t="shared" si="38"/>
        <v>0.156</v>
      </c>
      <c r="J229" s="53"/>
      <c r="K229" s="62">
        <f t="shared" si="39"/>
        <v>1.2820512820512822</v>
      </c>
      <c r="L229" s="120">
        <v>0.2</v>
      </c>
      <c r="M229" s="120"/>
      <c r="N229" s="120"/>
    </row>
    <row r="230" spans="1:14" ht="17" x14ac:dyDescent="0.2">
      <c r="A230" s="137">
        <v>19</v>
      </c>
      <c r="B230" s="120">
        <v>60</v>
      </c>
      <c r="C230" s="120">
        <v>11</v>
      </c>
      <c r="D230" s="120">
        <v>11</v>
      </c>
      <c r="E230" s="2" t="s">
        <v>254</v>
      </c>
      <c r="F230" s="123" t="s">
        <v>164</v>
      </c>
      <c r="G230" s="142">
        <v>7.04</v>
      </c>
      <c r="H230" s="128">
        <v>0.1</v>
      </c>
      <c r="I230" s="53">
        <f t="shared" si="38"/>
        <v>0.70400000000000007</v>
      </c>
      <c r="J230" s="53"/>
      <c r="K230" s="62">
        <f t="shared" si="39"/>
        <v>0.28409090909090906</v>
      </c>
      <c r="L230" s="120">
        <v>0.2</v>
      </c>
      <c r="M230" s="120"/>
      <c r="N230" s="120"/>
    </row>
    <row r="231" spans="1:14" ht="17" x14ac:dyDescent="0.2">
      <c r="A231" s="143"/>
      <c r="B231" s="124"/>
      <c r="C231" s="124"/>
      <c r="D231" s="124"/>
      <c r="E231" s="124"/>
      <c r="F231" s="124"/>
      <c r="G231" s="144"/>
      <c r="H231" s="124"/>
      <c r="I231" s="124"/>
      <c r="J231" s="124"/>
      <c r="K231" s="64">
        <f>SUM(K221:K230)</f>
        <v>10.019364030418807</v>
      </c>
      <c r="L231" s="124"/>
      <c r="M231" s="126">
        <v>0</v>
      </c>
      <c r="N231" s="64">
        <f>M231+K231</f>
        <v>10.019364030418807</v>
      </c>
    </row>
    <row r="232" spans="1:14" ht="17" x14ac:dyDescent="0.2">
      <c r="A232" s="137">
        <v>18</v>
      </c>
      <c r="B232" s="120">
        <v>41</v>
      </c>
      <c r="C232" s="120">
        <v>12</v>
      </c>
      <c r="D232" s="120">
        <v>12</v>
      </c>
      <c r="E232" t="s">
        <v>222</v>
      </c>
      <c r="G232" s="145" t="s">
        <v>60</v>
      </c>
      <c r="K232">
        <v>2.5</v>
      </c>
    </row>
    <row r="233" spans="1:14" ht="17" x14ac:dyDescent="0.2">
      <c r="A233" s="137">
        <v>18</v>
      </c>
      <c r="B233" s="120">
        <v>43</v>
      </c>
      <c r="C233" s="120">
        <v>12</v>
      </c>
      <c r="D233" s="120">
        <v>12</v>
      </c>
      <c r="E233" t="s">
        <v>222</v>
      </c>
      <c r="G233" s="145" t="s">
        <v>60</v>
      </c>
      <c r="K233">
        <v>2.5</v>
      </c>
    </row>
    <row r="234" spans="1:14" ht="17" x14ac:dyDescent="0.2">
      <c r="A234" s="143"/>
      <c r="B234" s="124"/>
      <c r="C234" s="124"/>
      <c r="D234" s="124"/>
      <c r="E234" s="124"/>
      <c r="F234" s="124"/>
      <c r="G234" s="144"/>
      <c r="H234" s="124"/>
      <c r="I234" s="124"/>
      <c r="J234" s="124"/>
      <c r="K234" s="125"/>
      <c r="L234" s="124"/>
      <c r="M234" s="126">
        <v>0</v>
      </c>
      <c r="N234" s="125">
        <v>5</v>
      </c>
    </row>
    <row r="235" spans="1:14" ht="17" x14ac:dyDescent="0.2">
      <c r="A235" s="137">
        <v>18</v>
      </c>
      <c r="B235" s="120">
        <v>42</v>
      </c>
      <c r="C235" t="s">
        <v>93</v>
      </c>
      <c r="D235" s="120">
        <v>13</v>
      </c>
      <c r="E235" t="s">
        <v>268</v>
      </c>
      <c r="G235" s="145" t="s">
        <v>60</v>
      </c>
      <c r="K235">
        <v>2.5</v>
      </c>
    </row>
    <row r="236" spans="1:14" ht="17" x14ac:dyDescent="0.2">
      <c r="A236" s="137">
        <v>18</v>
      </c>
      <c r="B236" s="120">
        <v>44</v>
      </c>
      <c r="C236" t="s">
        <v>93</v>
      </c>
      <c r="D236" s="120">
        <v>13</v>
      </c>
      <c r="E236" t="s">
        <v>268</v>
      </c>
      <c r="G236" s="145">
        <v>0.14799999999999999</v>
      </c>
      <c r="K236">
        <v>2.5</v>
      </c>
    </row>
    <row r="237" spans="1:14" ht="17" x14ac:dyDescent="0.2">
      <c r="A237" s="143"/>
      <c r="B237" s="124"/>
      <c r="C237" s="124"/>
      <c r="D237" s="124"/>
      <c r="E237" s="124"/>
      <c r="F237" s="124"/>
      <c r="G237" s="144"/>
      <c r="H237" s="124"/>
      <c r="I237" s="124"/>
      <c r="J237" s="124"/>
      <c r="K237" s="125"/>
      <c r="L237" s="124"/>
      <c r="M237" s="126">
        <v>0</v>
      </c>
      <c r="N237" s="125">
        <v>5</v>
      </c>
    </row>
    <row r="238" spans="1:14" ht="17" x14ac:dyDescent="0.2">
      <c r="A238" s="137">
        <v>19</v>
      </c>
      <c r="B238" s="120">
        <v>61</v>
      </c>
      <c r="C238" t="s">
        <v>93</v>
      </c>
      <c r="D238" s="120">
        <v>14</v>
      </c>
      <c r="E238" t="s">
        <v>291</v>
      </c>
      <c r="G238" s="145">
        <v>0.126</v>
      </c>
      <c r="K238">
        <v>2.5</v>
      </c>
    </row>
    <row r="239" spans="1:14" ht="17" x14ac:dyDescent="0.2">
      <c r="A239" s="137">
        <v>19</v>
      </c>
      <c r="B239" s="120">
        <v>62</v>
      </c>
      <c r="C239" t="s">
        <v>93</v>
      </c>
      <c r="D239" s="120">
        <v>14</v>
      </c>
      <c r="E239" t="s">
        <v>291</v>
      </c>
      <c r="G239" s="145" t="s">
        <v>60</v>
      </c>
      <c r="K239">
        <v>2.5</v>
      </c>
    </row>
    <row r="240" spans="1:14" ht="18" thickBot="1" x14ac:dyDescent="0.25">
      <c r="A240" s="146"/>
      <c r="B240" s="147"/>
      <c r="C240" s="147"/>
      <c r="D240" s="147"/>
      <c r="E240" s="147"/>
      <c r="F240" s="147"/>
      <c r="G240" s="148"/>
      <c r="H240" s="124"/>
      <c r="I240" s="124"/>
      <c r="J240" s="124"/>
      <c r="K240" s="125"/>
      <c r="L240" s="124"/>
      <c r="M240" s="126">
        <v>0</v>
      </c>
      <c r="N240" s="125">
        <v>5</v>
      </c>
    </row>
  </sheetData>
  <printOptions gridLines="1"/>
  <pageMargins left="0.7" right="0.7" top="0.75" bottom="0.75" header="0.3" footer="0.3"/>
  <pageSetup scale="58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6B0C-5F04-2B4F-85F5-A55AE070696A}">
  <sheetPr>
    <pageSetUpPr fitToPage="1"/>
  </sheetPr>
  <dimension ref="A1:BN240"/>
  <sheetViews>
    <sheetView workbookViewId="0">
      <selection activeCell="U51" sqref="U51"/>
    </sheetView>
  </sheetViews>
  <sheetFormatPr baseColWidth="10" defaultRowHeight="16" x14ac:dyDescent="0.2"/>
  <cols>
    <col min="5" max="5" width="23.83203125" customWidth="1"/>
    <col min="11" max="11" width="12.33203125" bestFit="1" customWidth="1"/>
  </cols>
  <sheetData>
    <row r="1" spans="1:66" ht="18" thickBot="1" x14ac:dyDescent="0.25">
      <c r="B1" s="55" t="s">
        <v>357</v>
      </c>
      <c r="C1" s="56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66" ht="90" x14ac:dyDescent="0.2">
      <c r="A2" s="101" t="s">
        <v>356</v>
      </c>
      <c r="B2" s="57" t="s">
        <v>355</v>
      </c>
      <c r="C2" s="57" t="s">
        <v>42</v>
      </c>
      <c r="D2" s="57" t="s">
        <v>71</v>
      </c>
      <c r="E2" s="57" t="s">
        <v>43</v>
      </c>
      <c r="F2" s="57" t="s">
        <v>44</v>
      </c>
      <c r="G2" s="58" t="s">
        <v>61</v>
      </c>
      <c r="H2" s="59" t="s">
        <v>64</v>
      </c>
      <c r="I2" s="59" t="s">
        <v>65</v>
      </c>
      <c r="J2" s="59" t="s">
        <v>480</v>
      </c>
      <c r="K2" s="119" t="s">
        <v>66</v>
      </c>
      <c r="L2" s="61" t="s">
        <v>67</v>
      </c>
      <c r="M2" s="60" t="s">
        <v>68</v>
      </c>
      <c r="N2" s="59" t="s">
        <v>69</v>
      </c>
      <c r="O2" s="53"/>
    </row>
    <row r="3" spans="1:66" ht="18" x14ac:dyDescent="0.2">
      <c r="A3">
        <v>20</v>
      </c>
      <c r="B3" s="53">
        <v>1</v>
      </c>
      <c r="C3" s="158">
        <v>13</v>
      </c>
      <c r="D3" s="158">
        <v>14</v>
      </c>
      <c r="E3" s="158" t="s">
        <v>255</v>
      </c>
      <c r="F3" s="108" t="s">
        <v>163</v>
      </c>
      <c r="G3" s="104">
        <v>7.68</v>
      </c>
      <c r="H3" s="128">
        <v>0.1</v>
      </c>
      <c r="I3" s="53">
        <f>G3*H3</f>
        <v>0.76800000000000002</v>
      </c>
      <c r="J3" s="53">
        <v>0.70699999999999996</v>
      </c>
      <c r="K3" s="226">
        <f>L3/J3</f>
        <v>0.28288543140028294</v>
      </c>
      <c r="L3" s="53">
        <v>0.2</v>
      </c>
      <c r="M3" s="53"/>
      <c r="N3" s="53"/>
      <c r="O3" s="53"/>
      <c r="P3" s="16"/>
      <c r="Q3" s="2"/>
      <c r="S3" s="2"/>
    </row>
    <row r="4" spans="1:66" ht="18" x14ac:dyDescent="0.2">
      <c r="A4">
        <v>20</v>
      </c>
      <c r="B4" s="53">
        <v>2</v>
      </c>
      <c r="C4" s="158">
        <v>13</v>
      </c>
      <c r="D4" s="158">
        <v>14</v>
      </c>
      <c r="E4" s="158" t="s">
        <v>255</v>
      </c>
      <c r="F4" t="s">
        <v>166</v>
      </c>
      <c r="G4" s="104">
        <v>57</v>
      </c>
      <c r="H4" s="53">
        <v>0.01</v>
      </c>
      <c r="I4" s="53">
        <f t="shared" ref="I4:I12" si="0">G4*H4</f>
        <v>0.57000000000000006</v>
      </c>
      <c r="J4" s="53">
        <v>0.66400000000000003</v>
      </c>
      <c r="K4" s="227">
        <f t="shared" ref="K4:K12" si="1">L4/J4</f>
        <v>0.30120481927710846</v>
      </c>
      <c r="L4" s="53">
        <v>0.2</v>
      </c>
      <c r="M4" s="53"/>
      <c r="N4" s="53"/>
      <c r="O4" s="53"/>
      <c r="P4" s="16"/>
      <c r="Q4" s="2"/>
      <c r="S4" s="2"/>
    </row>
    <row r="5" spans="1:66" ht="18" x14ac:dyDescent="0.2">
      <c r="A5">
        <v>20</v>
      </c>
      <c r="B5" s="53">
        <v>3</v>
      </c>
      <c r="C5" s="158">
        <v>13</v>
      </c>
      <c r="D5" s="158">
        <v>14</v>
      </c>
      <c r="E5" s="158" t="s">
        <v>255</v>
      </c>
      <c r="F5" t="s">
        <v>167</v>
      </c>
      <c r="G5" s="104">
        <v>56</v>
      </c>
      <c r="H5" s="53">
        <v>0.01</v>
      </c>
      <c r="I5" s="53">
        <f t="shared" si="0"/>
        <v>0.56000000000000005</v>
      </c>
      <c r="J5" s="53">
        <v>0.09</v>
      </c>
      <c r="K5" s="227">
        <f t="shared" si="1"/>
        <v>2.2222222222222223</v>
      </c>
      <c r="L5" s="53">
        <v>0.2</v>
      </c>
      <c r="M5" s="53"/>
      <c r="N5" s="53"/>
      <c r="O5" s="53"/>
      <c r="P5" s="16"/>
      <c r="Q5" s="2"/>
      <c r="S5" s="2"/>
    </row>
    <row r="6" spans="1:66" ht="18" x14ac:dyDescent="0.2">
      <c r="A6">
        <v>20</v>
      </c>
      <c r="B6" s="53">
        <v>4</v>
      </c>
      <c r="C6" s="158">
        <v>13</v>
      </c>
      <c r="D6" s="158">
        <v>14</v>
      </c>
      <c r="E6" s="158" t="s">
        <v>255</v>
      </c>
      <c r="F6" t="s">
        <v>168</v>
      </c>
      <c r="G6" s="104">
        <v>78.8</v>
      </c>
      <c r="H6" s="53">
        <v>0.01</v>
      </c>
      <c r="I6" s="53">
        <f t="shared" si="0"/>
        <v>0.78800000000000003</v>
      </c>
      <c r="J6" s="53">
        <v>0.56000000000000005</v>
      </c>
      <c r="K6" s="227">
        <f t="shared" si="1"/>
        <v>0.35714285714285715</v>
      </c>
      <c r="L6" s="53">
        <v>0.2</v>
      </c>
      <c r="M6" s="53"/>
      <c r="N6" s="53"/>
      <c r="O6" s="53"/>
      <c r="P6" s="16"/>
      <c r="Q6" s="2"/>
      <c r="S6" s="2"/>
    </row>
    <row r="7" spans="1:66" ht="18" x14ac:dyDescent="0.2">
      <c r="A7">
        <v>20</v>
      </c>
      <c r="B7" s="53">
        <v>5</v>
      </c>
      <c r="C7" s="158">
        <v>13</v>
      </c>
      <c r="D7" s="158">
        <v>14</v>
      </c>
      <c r="E7" s="158" t="s">
        <v>255</v>
      </c>
      <c r="F7" t="s">
        <v>169</v>
      </c>
      <c r="G7" s="36">
        <v>70</v>
      </c>
      <c r="H7" s="53">
        <v>0.01</v>
      </c>
      <c r="I7" s="53">
        <f t="shared" si="0"/>
        <v>0.70000000000000007</v>
      </c>
      <c r="J7" s="53">
        <v>0.66400000000000003</v>
      </c>
      <c r="K7" s="227">
        <f t="shared" si="1"/>
        <v>0.30120481927710846</v>
      </c>
      <c r="L7" s="53">
        <v>0.2</v>
      </c>
      <c r="M7" s="53"/>
      <c r="N7" s="53"/>
      <c r="O7" s="53"/>
      <c r="P7" s="16"/>
      <c r="Q7" s="2"/>
      <c r="S7" s="2"/>
    </row>
    <row r="8" spans="1:66" ht="18" x14ac:dyDescent="0.2">
      <c r="A8">
        <v>20</v>
      </c>
      <c r="B8" s="53">
        <v>6</v>
      </c>
      <c r="C8" s="158">
        <v>13</v>
      </c>
      <c r="D8" s="158">
        <v>14</v>
      </c>
      <c r="E8" s="158" t="s">
        <v>255</v>
      </c>
      <c r="F8" t="s">
        <v>45</v>
      </c>
      <c r="G8" s="104">
        <v>10.6</v>
      </c>
      <c r="H8" s="128">
        <v>0.1</v>
      </c>
      <c r="I8" s="53">
        <f t="shared" si="0"/>
        <v>1.06</v>
      </c>
      <c r="J8" s="53">
        <v>1.02</v>
      </c>
      <c r="K8" s="227">
        <f t="shared" si="1"/>
        <v>0.19607843137254902</v>
      </c>
      <c r="L8" s="53">
        <v>0.2</v>
      </c>
      <c r="M8" s="53"/>
      <c r="N8" s="53"/>
      <c r="O8" s="53"/>
      <c r="P8" s="16"/>
      <c r="Q8" s="2"/>
      <c r="S8" s="2"/>
    </row>
    <row r="9" spans="1:66" ht="18" x14ac:dyDescent="0.2">
      <c r="A9">
        <v>20</v>
      </c>
      <c r="B9" s="53">
        <v>7</v>
      </c>
      <c r="C9" s="158">
        <v>13</v>
      </c>
      <c r="D9" s="158">
        <v>14</v>
      </c>
      <c r="E9" s="158" t="s">
        <v>255</v>
      </c>
      <c r="F9" t="s">
        <v>170</v>
      </c>
      <c r="G9" s="104">
        <v>95.4</v>
      </c>
      <c r="H9" s="53">
        <v>0.01</v>
      </c>
      <c r="I9" s="53">
        <f t="shared" si="0"/>
        <v>0.95400000000000007</v>
      </c>
      <c r="J9" s="53">
        <v>0.59599999999999997</v>
      </c>
      <c r="K9" s="227">
        <f t="shared" si="1"/>
        <v>0.33557046979865773</v>
      </c>
      <c r="L9" s="53">
        <v>0.2</v>
      </c>
      <c r="M9" s="53"/>
      <c r="N9" s="53"/>
      <c r="O9" s="53"/>
      <c r="P9" s="16"/>
      <c r="Q9" s="2"/>
      <c r="S9" s="2"/>
    </row>
    <row r="10" spans="1:66" ht="18" x14ac:dyDescent="0.2">
      <c r="A10">
        <v>20</v>
      </c>
      <c r="B10" s="53">
        <v>8</v>
      </c>
      <c r="C10" s="158">
        <v>13</v>
      </c>
      <c r="D10" s="158">
        <v>14</v>
      </c>
      <c r="E10" s="158" t="s">
        <v>255</v>
      </c>
      <c r="F10" t="s">
        <v>162</v>
      </c>
      <c r="G10" s="104">
        <v>15.9</v>
      </c>
      <c r="H10" s="53">
        <v>0.01</v>
      </c>
      <c r="I10" s="53">
        <f t="shared" si="0"/>
        <v>0.159</v>
      </c>
      <c r="J10" s="53">
        <v>4.3999999999999997E-2</v>
      </c>
      <c r="K10" s="227">
        <f t="shared" si="1"/>
        <v>4.5454545454545459</v>
      </c>
      <c r="L10" s="53">
        <v>0.2</v>
      </c>
      <c r="M10" s="53"/>
      <c r="N10" s="53"/>
      <c r="O10" s="53"/>
      <c r="P10" s="16"/>
      <c r="Q10" s="2"/>
      <c r="S10" s="2"/>
    </row>
    <row r="11" spans="1:66" ht="18" x14ac:dyDescent="0.2">
      <c r="A11">
        <v>20</v>
      </c>
      <c r="B11" s="53">
        <v>9</v>
      </c>
      <c r="C11" s="158">
        <v>13</v>
      </c>
      <c r="D11" s="158">
        <v>14</v>
      </c>
      <c r="E11" s="158" t="s">
        <v>255</v>
      </c>
      <c r="F11" t="s">
        <v>165</v>
      </c>
      <c r="G11" s="104">
        <v>9.98</v>
      </c>
      <c r="H11" s="128">
        <v>0.1</v>
      </c>
      <c r="I11" s="53">
        <f t="shared" si="0"/>
        <v>0.99800000000000011</v>
      </c>
      <c r="J11" s="53">
        <v>1.31</v>
      </c>
      <c r="K11" s="227">
        <f t="shared" si="1"/>
        <v>0.15267175572519084</v>
      </c>
      <c r="L11" s="53">
        <v>0.2</v>
      </c>
      <c r="M11" s="53"/>
      <c r="N11" s="53"/>
      <c r="O11" s="53" t="s">
        <v>62</v>
      </c>
      <c r="P11" s="16"/>
      <c r="Q11" s="2"/>
      <c r="S11" s="2"/>
    </row>
    <row r="12" spans="1:66" ht="19" thickBot="1" x14ac:dyDescent="0.25">
      <c r="A12">
        <v>20</v>
      </c>
      <c r="B12" s="53">
        <v>10</v>
      </c>
      <c r="C12" s="165">
        <v>13</v>
      </c>
      <c r="D12" s="158">
        <v>14</v>
      </c>
      <c r="E12" s="158" t="s">
        <v>255</v>
      </c>
      <c r="F12" s="54" t="s">
        <v>164</v>
      </c>
      <c r="G12" s="167">
        <v>62.2</v>
      </c>
      <c r="H12" s="53">
        <v>0.01</v>
      </c>
      <c r="I12" s="53">
        <f t="shared" si="0"/>
        <v>0.622</v>
      </c>
      <c r="J12" s="53">
        <v>0.74</v>
      </c>
      <c r="K12" s="227">
        <f t="shared" si="1"/>
        <v>0.27027027027027029</v>
      </c>
      <c r="L12" s="53">
        <v>0.2</v>
      </c>
      <c r="M12" s="53"/>
      <c r="N12" s="53"/>
      <c r="O12" s="53" t="s">
        <v>63</v>
      </c>
      <c r="P12" s="16"/>
      <c r="Q12" s="2"/>
      <c r="S12" s="2"/>
    </row>
    <row r="13" spans="1:66" s="54" customFormat="1" ht="19" thickBot="1" x14ac:dyDescent="0.25">
      <c r="A13" s="65"/>
      <c r="B13" s="63"/>
      <c r="C13" s="63"/>
      <c r="D13" s="63"/>
      <c r="E13" s="63"/>
      <c r="F13" s="63"/>
      <c r="G13" s="63"/>
      <c r="H13" s="63"/>
      <c r="I13" s="63"/>
      <c r="J13" s="63"/>
      <c r="K13" s="228">
        <f>SUM(K3:K12)</f>
        <v>8.9647056219407943</v>
      </c>
      <c r="L13" s="63"/>
      <c r="M13" s="82">
        <f>10-K13</f>
        <v>1.0352943780592057</v>
      </c>
      <c r="N13" s="64">
        <f>M13+K13</f>
        <v>10</v>
      </c>
      <c r="O13" s="53"/>
      <c r="P13" s="16"/>
      <c r="Q13" s="2"/>
      <c r="R13"/>
      <c r="S13" s="2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ht="19" thickBot="1" x14ac:dyDescent="0.25">
      <c r="A14">
        <v>20</v>
      </c>
      <c r="B14" s="53">
        <v>11</v>
      </c>
      <c r="C14" s="53">
        <v>14</v>
      </c>
      <c r="D14" s="53">
        <v>15</v>
      </c>
      <c r="E14" s="172" t="s">
        <v>256</v>
      </c>
      <c r="F14" s="108" t="s">
        <v>163</v>
      </c>
      <c r="G14" s="36">
        <v>8.1999999999999993</v>
      </c>
      <c r="H14" s="128">
        <v>0.1</v>
      </c>
      <c r="I14" s="62">
        <f>G14*H14</f>
        <v>0.82</v>
      </c>
      <c r="J14" s="225">
        <v>0.20100000000000001</v>
      </c>
      <c r="K14" s="227">
        <f>L14/J14</f>
        <v>0.99502487562189057</v>
      </c>
      <c r="L14" s="53">
        <v>0.2</v>
      </c>
      <c r="M14" s="83"/>
      <c r="N14" s="53"/>
      <c r="O14" s="53" t="s">
        <v>70</v>
      </c>
      <c r="P14" s="16"/>
      <c r="Q14" s="2"/>
      <c r="S14" s="2"/>
    </row>
    <row r="15" spans="1:66" ht="19" thickBot="1" x14ac:dyDescent="0.25">
      <c r="A15">
        <v>20</v>
      </c>
      <c r="B15" s="53">
        <v>12</v>
      </c>
      <c r="C15" s="53">
        <v>14</v>
      </c>
      <c r="D15" s="53">
        <v>15</v>
      </c>
      <c r="E15" s="172" t="s">
        <v>256</v>
      </c>
      <c r="F15" t="s">
        <v>166</v>
      </c>
      <c r="G15" s="104">
        <v>55.2</v>
      </c>
      <c r="H15" s="53">
        <v>0.01</v>
      </c>
      <c r="I15" s="62">
        <f t="shared" ref="I15:I23" si="2">G15*H15</f>
        <v>0.55200000000000005</v>
      </c>
      <c r="J15" s="225">
        <v>6.6400000000000001E-2</v>
      </c>
      <c r="K15" s="227">
        <f t="shared" ref="K15:K23" si="3">L15/J15</f>
        <v>3.0120481927710845</v>
      </c>
      <c r="L15" s="53">
        <v>0.2</v>
      </c>
      <c r="M15" s="83"/>
      <c r="N15" s="53"/>
      <c r="O15" s="53"/>
      <c r="P15" s="16"/>
      <c r="Q15" s="2"/>
      <c r="S15" s="2"/>
    </row>
    <row r="16" spans="1:66" ht="19" thickBot="1" x14ac:dyDescent="0.25">
      <c r="A16">
        <v>20</v>
      </c>
      <c r="B16" s="53">
        <v>13</v>
      </c>
      <c r="C16" s="53">
        <v>14</v>
      </c>
      <c r="D16" s="53">
        <v>15</v>
      </c>
      <c r="E16" s="172" t="s">
        <v>256</v>
      </c>
      <c r="F16" t="s">
        <v>167</v>
      </c>
      <c r="G16" s="104">
        <v>62.4</v>
      </c>
      <c r="H16" s="53">
        <v>0.01</v>
      </c>
      <c r="I16" s="62">
        <f t="shared" si="2"/>
        <v>0.624</v>
      </c>
      <c r="J16" s="225">
        <v>0.152</v>
      </c>
      <c r="K16" s="227">
        <f t="shared" si="3"/>
        <v>1.3157894736842106</v>
      </c>
      <c r="L16" s="53">
        <v>0.2</v>
      </c>
      <c r="M16" s="83"/>
      <c r="N16" s="53"/>
      <c r="O16" s="53"/>
      <c r="P16" s="16"/>
      <c r="Q16" s="2"/>
      <c r="S16" s="2"/>
    </row>
    <row r="17" spans="1:66" ht="19" thickBot="1" x14ac:dyDescent="0.25">
      <c r="A17">
        <v>20</v>
      </c>
      <c r="B17" s="53">
        <v>14</v>
      </c>
      <c r="C17" s="53">
        <v>14</v>
      </c>
      <c r="D17" s="53">
        <v>15</v>
      </c>
      <c r="E17" s="172" t="s">
        <v>256</v>
      </c>
      <c r="F17" t="s">
        <v>168</v>
      </c>
      <c r="G17" s="104">
        <v>63.8</v>
      </c>
      <c r="H17" s="53">
        <v>0.01</v>
      </c>
      <c r="I17" s="62">
        <f t="shared" si="2"/>
        <v>0.63800000000000001</v>
      </c>
      <c r="J17" s="225">
        <v>0.93600000000000005</v>
      </c>
      <c r="K17" s="227">
        <f t="shared" si="3"/>
        <v>0.21367521367521367</v>
      </c>
      <c r="L17" s="53">
        <v>0.2</v>
      </c>
      <c r="M17" s="83"/>
      <c r="N17" s="53"/>
      <c r="O17" s="53"/>
      <c r="P17" s="16"/>
      <c r="Q17" s="2"/>
      <c r="S17" s="2"/>
    </row>
    <row r="18" spans="1:66" ht="19" thickBot="1" x14ac:dyDescent="0.25">
      <c r="A18">
        <v>20</v>
      </c>
      <c r="B18" s="53">
        <v>15</v>
      </c>
      <c r="C18" s="53">
        <v>14</v>
      </c>
      <c r="D18" s="53">
        <v>15</v>
      </c>
      <c r="E18" s="172" t="s">
        <v>256</v>
      </c>
      <c r="F18" t="s">
        <v>169</v>
      </c>
      <c r="G18" s="104">
        <v>70.400000000000006</v>
      </c>
      <c r="H18" s="53">
        <v>0.01</v>
      </c>
      <c r="I18" s="62">
        <f t="shared" si="2"/>
        <v>0.70400000000000007</v>
      </c>
      <c r="J18" s="225">
        <v>0.78800000000000003</v>
      </c>
      <c r="K18" s="227">
        <f t="shared" si="3"/>
        <v>0.25380710659898476</v>
      </c>
      <c r="L18" s="53">
        <v>0.2</v>
      </c>
      <c r="M18" s="83"/>
      <c r="N18" s="53"/>
      <c r="O18" s="53"/>
      <c r="P18" s="16"/>
      <c r="Q18" s="2"/>
      <c r="S18" s="2"/>
    </row>
    <row r="19" spans="1:66" ht="19" thickBot="1" x14ac:dyDescent="0.25">
      <c r="A19">
        <v>20</v>
      </c>
      <c r="B19" s="53">
        <v>16</v>
      </c>
      <c r="C19" s="53">
        <v>14</v>
      </c>
      <c r="D19" s="53">
        <v>15</v>
      </c>
      <c r="E19" s="172" t="s">
        <v>256</v>
      </c>
      <c r="F19" t="s">
        <v>45</v>
      </c>
      <c r="G19" s="104">
        <v>24.8</v>
      </c>
      <c r="H19" s="53">
        <v>0.01</v>
      </c>
      <c r="I19" s="62">
        <f t="shared" si="2"/>
        <v>0.24800000000000003</v>
      </c>
      <c r="J19" s="225">
        <v>7.5999999999999998E-2</v>
      </c>
      <c r="K19" s="227">
        <f t="shared" si="3"/>
        <v>2.6315789473684212</v>
      </c>
      <c r="L19" s="53">
        <v>0.2</v>
      </c>
      <c r="M19" s="83"/>
      <c r="N19" s="53"/>
      <c r="O19" s="53"/>
      <c r="P19" s="16"/>
      <c r="Q19" s="2"/>
      <c r="S19" s="2"/>
    </row>
    <row r="20" spans="1:66" ht="19" thickBot="1" x14ac:dyDescent="0.25">
      <c r="A20">
        <v>20</v>
      </c>
      <c r="B20" s="53">
        <v>17</v>
      </c>
      <c r="C20" s="53">
        <v>14</v>
      </c>
      <c r="D20" s="53">
        <v>15</v>
      </c>
      <c r="E20" s="172" t="s">
        <v>256</v>
      </c>
      <c r="F20" t="s">
        <v>170</v>
      </c>
      <c r="G20" s="104">
        <v>98</v>
      </c>
      <c r="H20" s="232">
        <v>0.01</v>
      </c>
      <c r="I20" s="62">
        <f t="shared" si="2"/>
        <v>0.98</v>
      </c>
      <c r="J20" s="225">
        <v>0.42799999999999999</v>
      </c>
      <c r="K20" s="227">
        <f t="shared" si="3"/>
        <v>0.46728971962616828</v>
      </c>
      <c r="L20" s="53">
        <v>0.2</v>
      </c>
      <c r="M20" s="83"/>
      <c r="N20" s="53"/>
      <c r="O20" s="53"/>
      <c r="P20" s="16"/>
      <c r="Q20" s="2"/>
      <c r="S20" s="2"/>
    </row>
    <row r="21" spans="1:66" ht="19" thickBot="1" x14ac:dyDescent="0.25">
      <c r="A21">
        <v>20</v>
      </c>
      <c r="B21" s="53">
        <v>18</v>
      </c>
      <c r="C21" s="53">
        <v>14</v>
      </c>
      <c r="D21" s="53">
        <v>15</v>
      </c>
      <c r="E21" s="172" t="s">
        <v>256</v>
      </c>
      <c r="F21" t="s">
        <v>162</v>
      </c>
      <c r="G21" s="104">
        <v>35.799999999999997</v>
      </c>
      <c r="H21" s="128">
        <v>0.1</v>
      </c>
      <c r="I21" s="62">
        <f t="shared" si="2"/>
        <v>3.58</v>
      </c>
      <c r="J21" s="225">
        <v>1.88</v>
      </c>
      <c r="K21" s="227">
        <f t="shared" si="3"/>
        <v>0.10638297872340427</v>
      </c>
      <c r="L21" s="53">
        <v>0.2</v>
      </c>
      <c r="M21" s="83"/>
      <c r="N21" s="53"/>
      <c r="O21" s="53"/>
      <c r="P21" s="16"/>
      <c r="Q21" s="2"/>
      <c r="S21" s="2"/>
    </row>
    <row r="22" spans="1:66" ht="19" thickBot="1" x14ac:dyDescent="0.25">
      <c r="A22">
        <v>20</v>
      </c>
      <c r="B22" s="53">
        <v>19</v>
      </c>
      <c r="C22" s="53">
        <v>14</v>
      </c>
      <c r="D22" s="53">
        <v>15</v>
      </c>
      <c r="E22" s="172" t="s">
        <v>256</v>
      </c>
      <c r="F22" t="s">
        <v>165</v>
      </c>
      <c r="G22" s="20">
        <v>4.0999999999999996</v>
      </c>
      <c r="H22" s="128">
        <v>0.1</v>
      </c>
      <c r="I22" s="62">
        <f t="shared" si="2"/>
        <v>0.41</v>
      </c>
      <c r="J22" s="225">
        <v>0.40799999999999997</v>
      </c>
      <c r="K22" s="227">
        <f t="shared" si="3"/>
        <v>0.49019607843137258</v>
      </c>
      <c r="L22" s="53">
        <v>0.2</v>
      </c>
      <c r="M22" s="83"/>
      <c r="N22" s="53"/>
      <c r="O22" s="53"/>
      <c r="P22" s="16"/>
      <c r="Q22" s="2"/>
      <c r="S22" s="2"/>
    </row>
    <row r="23" spans="1:66" ht="19" thickBot="1" x14ac:dyDescent="0.25">
      <c r="A23">
        <v>20</v>
      </c>
      <c r="B23" s="53">
        <v>20</v>
      </c>
      <c r="C23" s="53">
        <v>14</v>
      </c>
      <c r="D23" s="53">
        <v>15</v>
      </c>
      <c r="E23" s="172" t="s">
        <v>256</v>
      </c>
      <c r="F23" s="54" t="s">
        <v>164</v>
      </c>
      <c r="G23" s="167">
        <v>30.6</v>
      </c>
      <c r="H23" s="53">
        <v>0.01</v>
      </c>
      <c r="I23" s="62">
        <f t="shared" si="2"/>
        <v>0.30599999999999999</v>
      </c>
      <c r="J23" s="225">
        <v>0.32600000000000001</v>
      </c>
      <c r="K23" s="227">
        <f t="shared" si="3"/>
        <v>0.61349693251533743</v>
      </c>
      <c r="L23" s="53">
        <v>0.2</v>
      </c>
      <c r="M23" s="83"/>
      <c r="N23" s="53"/>
      <c r="O23" s="53"/>
      <c r="S23" s="2"/>
    </row>
    <row r="24" spans="1:66" s="65" customFormat="1" ht="18" thickBo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228">
        <f>SUM(K14:K23)</f>
        <v>10.099289519016088</v>
      </c>
      <c r="L24" s="63"/>
      <c r="M24" s="82">
        <f>10-K24</f>
        <v>-9.9289519016087624E-2</v>
      </c>
      <c r="N24" s="64">
        <f>M24+K24</f>
        <v>10</v>
      </c>
      <c r="O24" s="53"/>
      <c r="P24"/>
      <c r="Q24"/>
      <c r="R24"/>
      <c r="S24" s="2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ht="19" thickBot="1" x14ac:dyDescent="0.25">
      <c r="A25">
        <v>20</v>
      </c>
      <c r="B25" s="53">
        <v>21</v>
      </c>
      <c r="C25" s="53">
        <v>15</v>
      </c>
      <c r="D25" s="53">
        <v>16</v>
      </c>
      <c r="E25" s="172" t="s">
        <v>257</v>
      </c>
      <c r="F25" s="108" t="s">
        <v>163</v>
      </c>
      <c r="G25" s="49">
        <v>1.19</v>
      </c>
      <c r="H25" s="128">
        <v>0.1</v>
      </c>
      <c r="I25" s="53">
        <f>G25*H25</f>
        <v>0.11899999999999999</v>
      </c>
      <c r="J25" s="53">
        <v>0.106</v>
      </c>
      <c r="K25" s="227">
        <f>L25/J25</f>
        <v>1.8867924528301889</v>
      </c>
      <c r="L25" s="53">
        <v>0.2</v>
      </c>
      <c r="M25" s="53"/>
      <c r="N25" s="53"/>
      <c r="O25" s="53"/>
      <c r="S25" s="2"/>
    </row>
    <row r="26" spans="1:66" ht="19" thickBot="1" x14ac:dyDescent="0.25">
      <c r="A26">
        <v>20</v>
      </c>
      <c r="B26" s="53">
        <v>22</v>
      </c>
      <c r="C26" s="53">
        <v>15</v>
      </c>
      <c r="D26" s="53">
        <v>16</v>
      </c>
      <c r="E26" s="172" t="s">
        <v>257</v>
      </c>
      <c r="F26" t="s">
        <v>166</v>
      </c>
      <c r="G26" s="35">
        <v>46.2</v>
      </c>
      <c r="H26" s="53">
        <v>0.01</v>
      </c>
      <c r="I26" s="53">
        <f t="shared" ref="I26:I34" si="4">G26*H26</f>
        <v>0.46200000000000002</v>
      </c>
      <c r="J26" s="53">
        <v>0.52400000000000002</v>
      </c>
      <c r="K26" s="227">
        <f t="shared" ref="K26:K34" si="5">L26/J26</f>
        <v>0.38167938931297712</v>
      </c>
      <c r="L26" s="53">
        <v>0.2</v>
      </c>
      <c r="M26" s="53"/>
      <c r="N26" s="53"/>
      <c r="O26" s="53"/>
      <c r="S26" s="2"/>
    </row>
    <row r="27" spans="1:66" ht="19" thickBot="1" x14ac:dyDescent="0.25">
      <c r="A27">
        <v>20</v>
      </c>
      <c r="B27" s="53">
        <v>23</v>
      </c>
      <c r="C27" s="53">
        <v>15</v>
      </c>
      <c r="D27" s="53">
        <v>16</v>
      </c>
      <c r="E27" s="172" t="s">
        <v>257</v>
      </c>
      <c r="F27" t="s">
        <v>167</v>
      </c>
      <c r="G27" s="35">
        <v>50.8</v>
      </c>
      <c r="H27" s="53">
        <v>0.01</v>
      </c>
      <c r="I27" s="53">
        <f t="shared" si="4"/>
        <v>0.50800000000000001</v>
      </c>
      <c r="J27" s="53">
        <v>0.27500000000000002</v>
      </c>
      <c r="K27" s="227">
        <f t="shared" si="5"/>
        <v>0.72727272727272729</v>
      </c>
      <c r="L27" s="53">
        <v>0.2</v>
      </c>
      <c r="M27" s="53"/>
      <c r="N27" s="53"/>
      <c r="O27" s="53"/>
      <c r="S27" s="16"/>
    </row>
    <row r="28" spans="1:66" ht="19" thickBot="1" x14ac:dyDescent="0.25">
      <c r="A28">
        <v>20</v>
      </c>
      <c r="B28" s="53">
        <v>24</v>
      </c>
      <c r="C28" s="53">
        <v>15</v>
      </c>
      <c r="D28" s="53">
        <v>16</v>
      </c>
      <c r="E28" s="172" t="s">
        <v>257</v>
      </c>
      <c r="F28" t="s">
        <v>168</v>
      </c>
      <c r="G28" s="35">
        <v>65.400000000000006</v>
      </c>
      <c r="H28" s="53">
        <v>0.01</v>
      </c>
      <c r="I28" s="53">
        <f t="shared" si="4"/>
        <v>0.65400000000000003</v>
      </c>
      <c r="J28" s="53">
        <v>0.52800000000000002</v>
      </c>
      <c r="K28" s="227">
        <f t="shared" si="5"/>
        <v>0.37878787878787878</v>
      </c>
      <c r="L28" s="53">
        <v>0.2</v>
      </c>
      <c r="M28" s="53"/>
      <c r="N28" s="53"/>
      <c r="O28" s="53"/>
      <c r="S28" s="16"/>
    </row>
    <row r="29" spans="1:66" s="65" customFormat="1" ht="19" thickBot="1" x14ac:dyDescent="0.25">
      <c r="A29">
        <v>20</v>
      </c>
      <c r="B29" s="53">
        <v>25</v>
      </c>
      <c r="C29" s="53">
        <v>15</v>
      </c>
      <c r="D29" s="53">
        <v>16</v>
      </c>
      <c r="E29" s="172" t="s">
        <v>257</v>
      </c>
      <c r="F29" t="s">
        <v>169</v>
      </c>
      <c r="G29" s="35">
        <v>56.6</v>
      </c>
      <c r="H29" s="53">
        <v>0.01</v>
      </c>
      <c r="I29" s="53">
        <f t="shared" si="4"/>
        <v>0.56600000000000006</v>
      </c>
      <c r="J29" s="53">
        <v>0.60799999999999998</v>
      </c>
      <c r="K29" s="227">
        <f t="shared" si="5"/>
        <v>0.32894736842105265</v>
      </c>
      <c r="L29" s="53">
        <v>0.2</v>
      </c>
      <c r="M29" s="53"/>
      <c r="N29" s="53"/>
      <c r="O29" s="53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 ht="19" thickBot="1" x14ac:dyDescent="0.25">
      <c r="A30">
        <v>20</v>
      </c>
      <c r="B30" s="53">
        <v>26</v>
      </c>
      <c r="C30" s="53">
        <v>15</v>
      </c>
      <c r="D30" s="53">
        <v>16</v>
      </c>
      <c r="E30" s="172" t="s">
        <v>257</v>
      </c>
      <c r="F30" t="s">
        <v>45</v>
      </c>
      <c r="G30" s="35">
        <v>31.4</v>
      </c>
      <c r="H30" s="53">
        <v>0.01</v>
      </c>
      <c r="I30" s="53">
        <f t="shared" si="4"/>
        <v>0.314</v>
      </c>
      <c r="J30" s="53">
        <v>0.13300000000000001</v>
      </c>
      <c r="K30" s="227">
        <f t="shared" si="5"/>
        <v>1.5037593984962405</v>
      </c>
      <c r="L30" s="53">
        <v>0.2</v>
      </c>
      <c r="M30" s="53"/>
      <c r="N30" s="53"/>
      <c r="O30" s="53"/>
      <c r="S30" s="16"/>
    </row>
    <row r="31" spans="1:66" ht="19" thickBot="1" x14ac:dyDescent="0.25">
      <c r="A31">
        <v>20</v>
      </c>
      <c r="B31" s="53">
        <v>27</v>
      </c>
      <c r="C31" s="53">
        <v>15</v>
      </c>
      <c r="D31" s="53">
        <v>16</v>
      </c>
      <c r="E31" s="172" t="s">
        <v>257</v>
      </c>
      <c r="F31" t="s">
        <v>170</v>
      </c>
      <c r="G31" s="35">
        <v>69.400000000000006</v>
      </c>
      <c r="H31" s="53">
        <v>0.01</v>
      </c>
      <c r="I31" s="53">
        <f t="shared" si="4"/>
        <v>0.69400000000000006</v>
      </c>
      <c r="J31" s="53">
        <v>0.752</v>
      </c>
      <c r="K31" s="227">
        <f t="shared" si="5"/>
        <v>0.26595744680851063</v>
      </c>
      <c r="L31" s="53">
        <v>0.2</v>
      </c>
      <c r="M31" s="53"/>
      <c r="N31" s="53"/>
      <c r="O31" s="53"/>
    </row>
    <row r="32" spans="1:66" ht="19" thickBot="1" x14ac:dyDescent="0.25">
      <c r="A32">
        <v>20</v>
      </c>
      <c r="B32" s="53">
        <v>28</v>
      </c>
      <c r="C32" s="53">
        <v>15</v>
      </c>
      <c r="D32" s="53">
        <v>16</v>
      </c>
      <c r="E32" s="172" t="s">
        <v>257</v>
      </c>
      <c r="F32" t="s">
        <v>162</v>
      </c>
      <c r="G32" s="35">
        <v>25.6</v>
      </c>
      <c r="H32" s="130">
        <v>0.01</v>
      </c>
      <c r="I32" s="130">
        <f t="shared" si="4"/>
        <v>0.25600000000000001</v>
      </c>
      <c r="J32" s="130">
        <v>1.98</v>
      </c>
      <c r="K32" s="227">
        <f t="shared" si="5"/>
        <v>0.10101010101010102</v>
      </c>
      <c r="L32" s="53">
        <v>0.2</v>
      </c>
      <c r="M32" s="53"/>
      <c r="N32" s="53"/>
      <c r="O32" s="53"/>
    </row>
    <row r="33" spans="1:66" ht="19" thickBot="1" x14ac:dyDescent="0.25">
      <c r="A33">
        <v>20</v>
      </c>
      <c r="B33" s="53">
        <v>29</v>
      </c>
      <c r="C33" s="53">
        <v>15</v>
      </c>
      <c r="D33" s="53">
        <v>16</v>
      </c>
      <c r="E33" s="172" t="s">
        <v>257</v>
      </c>
      <c r="F33" t="s">
        <v>165</v>
      </c>
      <c r="G33" s="35">
        <v>1.73</v>
      </c>
      <c r="H33" s="128">
        <v>0.1</v>
      </c>
      <c r="I33" s="53">
        <f t="shared" si="4"/>
        <v>0.17300000000000001</v>
      </c>
      <c r="J33" s="53">
        <v>0.14299999999999999</v>
      </c>
      <c r="K33" s="227">
        <f t="shared" si="5"/>
        <v>1.3986013986013988</v>
      </c>
      <c r="L33" s="53">
        <v>0.2</v>
      </c>
      <c r="M33" s="53"/>
      <c r="N33" s="53"/>
      <c r="O33" s="53"/>
    </row>
    <row r="34" spans="1:66" s="65" customFormat="1" ht="19" thickBot="1" x14ac:dyDescent="0.25">
      <c r="A34">
        <v>20</v>
      </c>
      <c r="B34" s="53">
        <v>30</v>
      </c>
      <c r="C34" s="53">
        <v>15</v>
      </c>
      <c r="D34" s="53">
        <v>16</v>
      </c>
      <c r="E34" s="172" t="s">
        <v>257</v>
      </c>
      <c r="F34" s="54" t="s">
        <v>164</v>
      </c>
      <c r="G34" s="191">
        <v>44.6</v>
      </c>
      <c r="H34" s="53">
        <v>0.01</v>
      </c>
      <c r="I34" s="53">
        <f t="shared" si="4"/>
        <v>0.44600000000000001</v>
      </c>
      <c r="J34" s="53">
        <v>0.56799999999999995</v>
      </c>
      <c r="K34" s="227">
        <f t="shared" si="5"/>
        <v>0.35211267605633806</v>
      </c>
      <c r="L34" s="53">
        <v>0.2</v>
      </c>
      <c r="M34" s="53"/>
      <c r="N34" s="53"/>
      <c r="O34" s="5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1:66" ht="18" thickBot="1" x14ac:dyDescent="0.25">
      <c r="A35" s="81"/>
      <c r="B35" s="63"/>
      <c r="C35" s="63"/>
      <c r="D35" s="63"/>
      <c r="E35" s="63"/>
      <c r="F35" s="63"/>
      <c r="G35" s="63"/>
      <c r="H35" s="63"/>
      <c r="I35" s="63"/>
      <c r="J35" s="63"/>
      <c r="K35" s="228">
        <f>SUM(K25:K34)</f>
        <v>7.3249208375974142</v>
      </c>
      <c r="L35" s="63"/>
      <c r="M35" s="82">
        <f>10-K35</f>
        <v>2.6750791624025858</v>
      </c>
      <c r="N35" s="64">
        <f>M35+K35</f>
        <v>10</v>
      </c>
      <c r="O35" s="53"/>
    </row>
    <row r="36" spans="1:66" ht="19" thickBot="1" x14ac:dyDescent="0.25">
      <c r="A36">
        <v>20</v>
      </c>
      <c r="B36" s="53">
        <v>31</v>
      </c>
      <c r="C36" s="53">
        <v>16</v>
      </c>
      <c r="D36" s="53">
        <v>17</v>
      </c>
      <c r="E36" s="172" t="s">
        <v>258</v>
      </c>
      <c r="F36" s="108" t="s">
        <v>163</v>
      </c>
      <c r="G36" s="193">
        <v>2.7</v>
      </c>
      <c r="H36" s="128">
        <v>0.1</v>
      </c>
      <c r="I36" s="62">
        <f>G36*H36</f>
        <v>0.27</v>
      </c>
      <c r="J36" s="225">
        <v>0.26</v>
      </c>
      <c r="K36" s="227">
        <f>L36/J36</f>
        <v>0.76923076923076927</v>
      </c>
      <c r="L36" s="53">
        <v>0.2</v>
      </c>
      <c r="M36" s="83"/>
      <c r="N36" s="53"/>
      <c r="O36" s="53"/>
    </row>
    <row r="37" spans="1:66" ht="19" thickBot="1" x14ac:dyDescent="0.25">
      <c r="A37">
        <v>20</v>
      </c>
      <c r="B37" s="53">
        <v>32</v>
      </c>
      <c r="C37" s="53">
        <v>16</v>
      </c>
      <c r="D37" s="53">
        <v>17</v>
      </c>
      <c r="E37" s="172" t="s">
        <v>258</v>
      </c>
      <c r="F37" t="s">
        <v>166</v>
      </c>
      <c r="G37" s="35">
        <v>52.6</v>
      </c>
      <c r="H37" s="53">
        <v>0.01</v>
      </c>
      <c r="I37" s="62">
        <f t="shared" ref="I37:I45" si="6">G37*H37</f>
        <v>0.52600000000000002</v>
      </c>
      <c r="J37" s="225">
        <v>1.26</v>
      </c>
      <c r="K37" s="227">
        <f t="shared" ref="K37:K45" si="7">L37/J37</f>
        <v>0.15873015873015875</v>
      </c>
      <c r="L37" s="53">
        <v>0.2</v>
      </c>
      <c r="M37" s="83"/>
      <c r="N37" s="53"/>
      <c r="O37" s="53"/>
    </row>
    <row r="38" spans="1:66" ht="19" thickBot="1" x14ac:dyDescent="0.25">
      <c r="A38">
        <v>20</v>
      </c>
      <c r="B38" s="53">
        <v>33</v>
      </c>
      <c r="C38" s="53">
        <v>16</v>
      </c>
      <c r="D38" s="53">
        <v>17</v>
      </c>
      <c r="E38" s="172" t="s">
        <v>258</v>
      </c>
      <c r="F38" t="s">
        <v>167</v>
      </c>
      <c r="G38" s="35">
        <v>52</v>
      </c>
      <c r="H38" s="53">
        <v>0.01</v>
      </c>
      <c r="I38" s="62">
        <f t="shared" si="6"/>
        <v>0.52</v>
      </c>
      <c r="J38" s="225">
        <v>0.2</v>
      </c>
      <c r="K38" s="227">
        <f t="shared" si="7"/>
        <v>1</v>
      </c>
      <c r="L38" s="53">
        <v>0.2</v>
      </c>
      <c r="M38" s="83"/>
      <c r="N38" s="53"/>
      <c r="O38" s="53"/>
    </row>
    <row r="39" spans="1:66" s="65" customFormat="1" ht="19" thickBot="1" x14ac:dyDescent="0.25">
      <c r="A39">
        <v>20</v>
      </c>
      <c r="B39" s="53">
        <v>34</v>
      </c>
      <c r="C39" s="53">
        <v>16</v>
      </c>
      <c r="D39" s="53">
        <v>17</v>
      </c>
      <c r="E39" s="172" t="s">
        <v>258</v>
      </c>
      <c r="F39" t="s">
        <v>168</v>
      </c>
      <c r="G39" s="35">
        <v>52</v>
      </c>
      <c r="H39" s="53">
        <v>0.01</v>
      </c>
      <c r="I39" s="62">
        <f t="shared" si="6"/>
        <v>0.52</v>
      </c>
      <c r="J39" s="225">
        <v>0.34200000000000003</v>
      </c>
      <c r="K39" s="227">
        <f t="shared" si="7"/>
        <v>0.58479532163742687</v>
      </c>
      <c r="L39" s="53">
        <v>0.2</v>
      </c>
      <c r="M39" s="83"/>
      <c r="N39" s="53"/>
      <c r="O39" s="53"/>
      <c r="P39" s="53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</row>
    <row r="40" spans="1:66" ht="19" thickBot="1" x14ac:dyDescent="0.25">
      <c r="A40">
        <v>20</v>
      </c>
      <c r="B40" s="53">
        <v>35</v>
      </c>
      <c r="C40" s="53">
        <v>16</v>
      </c>
      <c r="D40" s="53">
        <v>17</v>
      </c>
      <c r="E40" s="172" t="s">
        <v>258</v>
      </c>
      <c r="F40" t="s">
        <v>169</v>
      </c>
      <c r="G40" s="35">
        <v>41.2</v>
      </c>
      <c r="H40" s="53">
        <v>0.01</v>
      </c>
      <c r="I40" s="62">
        <f t="shared" si="6"/>
        <v>0.41200000000000003</v>
      </c>
      <c r="J40" s="225">
        <v>0.628</v>
      </c>
      <c r="K40" s="227">
        <f t="shared" si="7"/>
        <v>0.31847133757961787</v>
      </c>
      <c r="L40" s="53">
        <v>0.2</v>
      </c>
      <c r="M40" s="83"/>
      <c r="N40" s="53"/>
      <c r="O40" s="53"/>
    </row>
    <row r="41" spans="1:66" ht="19" thickBot="1" x14ac:dyDescent="0.25">
      <c r="A41">
        <v>20</v>
      </c>
      <c r="B41" s="53">
        <v>36</v>
      </c>
      <c r="C41" s="53">
        <v>16</v>
      </c>
      <c r="D41" s="53">
        <v>17</v>
      </c>
      <c r="E41" s="172" t="s">
        <v>258</v>
      </c>
      <c r="F41" t="s">
        <v>45</v>
      </c>
      <c r="G41" s="35">
        <v>32.4</v>
      </c>
      <c r="H41" s="53">
        <v>0.01</v>
      </c>
      <c r="I41" s="62">
        <f t="shared" si="6"/>
        <v>0.32400000000000001</v>
      </c>
      <c r="J41" s="225">
        <v>0.25</v>
      </c>
      <c r="K41" s="227">
        <f t="shared" si="7"/>
        <v>0.8</v>
      </c>
      <c r="L41" s="53">
        <v>0.2</v>
      </c>
      <c r="M41" s="83"/>
      <c r="N41" s="53"/>
      <c r="O41" s="53"/>
    </row>
    <row r="42" spans="1:66" ht="19" thickBot="1" x14ac:dyDescent="0.25">
      <c r="A42">
        <v>20</v>
      </c>
      <c r="B42" s="53">
        <v>37</v>
      </c>
      <c r="C42" s="53">
        <v>16</v>
      </c>
      <c r="D42" s="53">
        <v>17</v>
      </c>
      <c r="E42" s="172" t="s">
        <v>258</v>
      </c>
      <c r="F42" t="s">
        <v>170</v>
      </c>
      <c r="G42" s="35">
        <v>67</v>
      </c>
      <c r="H42" s="53">
        <v>0.01</v>
      </c>
      <c r="I42" s="62">
        <f t="shared" si="6"/>
        <v>0.67</v>
      </c>
      <c r="J42" s="225">
        <v>0.83599999999999997</v>
      </c>
      <c r="K42" s="227">
        <f t="shared" si="7"/>
        <v>0.23923444976076558</v>
      </c>
      <c r="L42" s="53">
        <v>0.2</v>
      </c>
      <c r="M42" s="83"/>
      <c r="N42" s="53"/>
      <c r="O42" s="53"/>
    </row>
    <row r="43" spans="1:66" ht="19" thickBot="1" x14ac:dyDescent="0.25">
      <c r="A43">
        <v>20</v>
      </c>
      <c r="B43" s="53">
        <v>38</v>
      </c>
      <c r="C43" s="53">
        <v>16</v>
      </c>
      <c r="D43" s="53">
        <v>17</v>
      </c>
      <c r="E43" s="172" t="s">
        <v>258</v>
      </c>
      <c r="F43" t="s">
        <v>162</v>
      </c>
      <c r="G43" s="35">
        <v>27.6</v>
      </c>
      <c r="H43" s="235">
        <v>0.1</v>
      </c>
      <c r="I43" s="233">
        <f t="shared" si="6"/>
        <v>2.7600000000000002</v>
      </c>
      <c r="J43" s="234">
        <v>1.99</v>
      </c>
      <c r="K43" s="236">
        <f t="shared" si="7"/>
        <v>0.10050251256281408</v>
      </c>
      <c r="L43" s="53">
        <v>0.2</v>
      </c>
      <c r="M43" s="83" t="s">
        <v>481</v>
      </c>
      <c r="N43" s="53"/>
      <c r="O43" s="53"/>
    </row>
    <row r="44" spans="1:66" s="65" customFormat="1" ht="19" thickBot="1" x14ac:dyDescent="0.25">
      <c r="A44">
        <v>20</v>
      </c>
      <c r="B44" s="53">
        <v>39</v>
      </c>
      <c r="C44" s="53">
        <v>16</v>
      </c>
      <c r="D44" s="53">
        <v>17</v>
      </c>
      <c r="E44" s="172" t="s">
        <v>258</v>
      </c>
      <c r="F44" t="s">
        <v>165</v>
      </c>
      <c r="G44" s="48">
        <v>1.75</v>
      </c>
      <c r="H44" s="128">
        <v>0.1</v>
      </c>
      <c r="I44" s="62">
        <f t="shared" si="6"/>
        <v>0.17500000000000002</v>
      </c>
      <c r="J44" s="225">
        <v>0.20899999999999999</v>
      </c>
      <c r="K44" s="227">
        <f t="shared" si="7"/>
        <v>0.95693779904306231</v>
      </c>
      <c r="L44" s="53">
        <v>0.2</v>
      </c>
      <c r="M44" s="83"/>
      <c r="N44" s="53"/>
      <c r="O44" s="53"/>
      <c r="P44" s="53"/>
      <c r="Q44" s="53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</row>
    <row r="45" spans="1:66" ht="19" thickBot="1" x14ac:dyDescent="0.25">
      <c r="A45">
        <v>20</v>
      </c>
      <c r="B45" s="53">
        <v>40</v>
      </c>
      <c r="C45" s="53">
        <v>16</v>
      </c>
      <c r="D45" s="53">
        <v>17</v>
      </c>
      <c r="E45" s="172" t="s">
        <v>258</v>
      </c>
      <c r="F45" s="54" t="s">
        <v>164</v>
      </c>
      <c r="G45" s="167">
        <v>46.8</v>
      </c>
      <c r="H45" s="53">
        <v>0.01</v>
      </c>
      <c r="I45" s="62">
        <f t="shared" si="6"/>
        <v>0.46799999999999997</v>
      </c>
      <c r="J45" s="225">
        <v>0.315</v>
      </c>
      <c r="K45" s="227">
        <f t="shared" si="7"/>
        <v>0.634920634920635</v>
      </c>
      <c r="L45" s="53">
        <v>0.2</v>
      </c>
      <c r="M45" s="83"/>
      <c r="N45" s="53"/>
      <c r="O45" s="53"/>
    </row>
    <row r="46" spans="1:66" ht="18" thickBot="1" x14ac:dyDescent="0.25">
      <c r="A46" s="81"/>
      <c r="B46" s="63"/>
      <c r="C46" s="63"/>
      <c r="D46" s="63"/>
      <c r="E46" s="63"/>
      <c r="F46" s="63"/>
      <c r="G46" s="63"/>
      <c r="H46" s="63"/>
      <c r="I46" s="63"/>
      <c r="J46" s="63"/>
      <c r="K46" s="228">
        <f>SUM(K36:K45)</f>
        <v>5.5628229834652503</v>
      </c>
      <c r="L46" s="63"/>
      <c r="M46" s="82">
        <f>10-K46</f>
        <v>4.4371770165347497</v>
      </c>
      <c r="N46" s="64">
        <f>M46+K46</f>
        <v>10</v>
      </c>
      <c r="O46" s="53"/>
    </row>
    <row r="47" spans="1:66" ht="18" x14ac:dyDescent="0.2">
      <c r="A47">
        <v>20</v>
      </c>
      <c r="B47" s="53">
        <v>41</v>
      </c>
      <c r="C47" s="53">
        <v>17</v>
      </c>
      <c r="D47" s="19">
        <v>18</v>
      </c>
      <c r="E47" s="218" t="s">
        <v>259</v>
      </c>
      <c r="F47" s="108" t="s">
        <v>163</v>
      </c>
      <c r="G47" s="193">
        <v>59.8</v>
      </c>
      <c r="H47" s="53">
        <v>0.01</v>
      </c>
      <c r="I47" s="53">
        <f>G47*H47</f>
        <v>0.59799999999999998</v>
      </c>
      <c r="J47" s="53">
        <v>0.64400000000000002</v>
      </c>
      <c r="K47" s="227">
        <f>L47/J47</f>
        <v>0.31055900621118016</v>
      </c>
      <c r="L47" s="53">
        <v>0.2</v>
      </c>
      <c r="M47" s="53"/>
      <c r="N47" s="53"/>
      <c r="O47" s="53"/>
      <c r="P47" s="16"/>
      <c r="Q47" s="2"/>
      <c r="S47" s="2"/>
    </row>
    <row r="48" spans="1:66" ht="18" x14ac:dyDescent="0.2">
      <c r="A48">
        <v>20</v>
      </c>
      <c r="B48" s="53">
        <v>42</v>
      </c>
      <c r="C48" s="53">
        <v>17</v>
      </c>
      <c r="D48" s="19">
        <v>18</v>
      </c>
      <c r="E48" s="123" t="s">
        <v>259</v>
      </c>
      <c r="F48" t="s">
        <v>166</v>
      </c>
      <c r="G48" s="35">
        <v>59.4</v>
      </c>
      <c r="H48" s="53">
        <v>0.01</v>
      </c>
      <c r="I48" s="53">
        <f t="shared" ref="I48:I56" si="8">G48*H48</f>
        <v>0.59399999999999997</v>
      </c>
      <c r="J48" s="53">
        <v>0.70799999999999996</v>
      </c>
      <c r="K48" s="227">
        <f t="shared" ref="K48:K56" si="9">L48/J48</f>
        <v>0.2824858757062147</v>
      </c>
      <c r="L48" s="53">
        <v>0.2</v>
      </c>
      <c r="M48" s="53"/>
      <c r="N48" s="53"/>
      <c r="O48" s="53"/>
      <c r="P48" s="16"/>
      <c r="Q48" s="2"/>
      <c r="S48" s="2"/>
    </row>
    <row r="49" spans="1:66" ht="18" x14ac:dyDescent="0.2">
      <c r="A49">
        <v>20</v>
      </c>
      <c r="B49" s="53">
        <v>43</v>
      </c>
      <c r="C49" s="53">
        <v>17</v>
      </c>
      <c r="D49" s="19">
        <v>18</v>
      </c>
      <c r="E49" s="123" t="s">
        <v>259</v>
      </c>
      <c r="F49" t="s">
        <v>167</v>
      </c>
      <c r="G49" s="35">
        <v>49.2</v>
      </c>
      <c r="H49" s="53">
        <v>0.01</v>
      </c>
      <c r="I49" s="53">
        <f t="shared" si="8"/>
        <v>0.49200000000000005</v>
      </c>
      <c r="J49" s="53">
        <v>0.71199999999999997</v>
      </c>
      <c r="K49" s="227">
        <f t="shared" si="9"/>
        <v>0.2808988764044944</v>
      </c>
      <c r="L49" s="53">
        <v>0.2</v>
      </c>
      <c r="M49" s="53"/>
      <c r="N49" s="53"/>
      <c r="O49" s="53"/>
      <c r="P49" s="16"/>
      <c r="Q49" s="2"/>
      <c r="S49" s="2"/>
    </row>
    <row r="50" spans="1:66" ht="18" x14ac:dyDescent="0.2">
      <c r="A50">
        <v>20</v>
      </c>
      <c r="B50" s="53">
        <v>44</v>
      </c>
      <c r="C50" s="53">
        <v>17</v>
      </c>
      <c r="D50" s="19">
        <v>18</v>
      </c>
      <c r="E50" s="123" t="s">
        <v>259</v>
      </c>
      <c r="F50" t="s">
        <v>168</v>
      </c>
      <c r="G50" s="35">
        <v>79.2</v>
      </c>
      <c r="H50" s="53">
        <v>0.01</v>
      </c>
      <c r="I50" s="53">
        <f t="shared" si="8"/>
        <v>0.79200000000000004</v>
      </c>
      <c r="J50" s="53">
        <v>0.91200000000000003</v>
      </c>
      <c r="K50" s="227">
        <f t="shared" si="9"/>
        <v>0.2192982456140351</v>
      </c>
      <c r="L50" s="53">
        <v>0.2</v>
      </c>
      <c r="M50" s="53"/>
      <c r="N50" s="53"/>
      <c r="O50" s="53"/>
      <c r="P50" s="16"/>
      <c r="Q50" s="2"/>
      <c r="S50" s="2"/>
    </row>
    <row r="51" spans="1:66" ht="18" x14ac:dyDescent="0.2">
      <c r="A51">
        <v>20</v>
      </c>
      <c r="B51" s="53">
        <v>45</v>
      </c>
      <c r="C51" s="53">
        <v>17</v>
      </c>
      <c r="D51" s="19">
        <v>18</v>
      </c>
      <c r="E51" s="123" t="s">
        <v>259</v>
      </c>
      <c r="F51" t="s">
        <v>169</v>
      </c>
      <c r="G51" s="35">
        <v>86.2</v>
      </c>
      <c r="H51" s="53">
        <v>0.01</v>
      </c>
      <c r="I51" s="53">
        <f t="shared" si="8"/>
        <v>0.8620000000000001</v>
      </c>
      <c r="J51" s="53">
        <v>0.72799999999999998</v>
      </c>
      <c r="K51" s="227">
        <f t="shared" si="9"/>
        <v>0.27472527472527475</v>
      </c>
      <c r="L51" s="53">
        <v>0.2</v>
      </c>
      <c r="M51" s="53"/>
      <c r="N51" s="53"/>
      <c r="O51" s="53"/>
      <c r="P51" s="16"/>
      <c r="Q51" s="2"/>
      <c r="S51" s="2"/>
    </row>
    <row r="52" spans="1:66" ht="18" x14ac:dyDescent="0.2">
      <c r="A52">
        <v>20</v>
      </c>
      <c r="B52" s="53">
        <v>46</v>
      </c>
      <c r="C52" s="53">
        <v>17</v>
      </c>
      <c r="D52" s="19">
        <v>18</v>
      </c>
      <c r="E52" s="123" t="s">
        <v>259</v>
      </c>
      <c r="F52" t="s">
        <v>45</v>
      </c>
      <c r="G52" s="35">
        <v>61.8</v>
      </c>
      <c r="H52" s="53">
        <v>0.01</v>
      </c>
      <c r="I52" s="53">
        <f t="shared" si="8"/>
        <v>0.61799999999999999</v>
      </c>
      <c r="J52" s="53">
        <v>0.54800000000000004</v>
      </c>
      <c r="K52" s="227">
        <f t="shared" si="9"/>
        <v>0.36496350364963503</v>
      </c>
      <c r="L52" s="53">
        <v>0.2</v>
      </c>
      <c r="M52" s="53"/>
      <c r="N52" s="53"/>
      <c r="O52" s="53"/>
      <c r="P52" s="16"/>
      <c r="Q52" s="2"/>
      <c r="S52" s="2"/>
    </row>
    <row r="53" spans="1:66" ht="18" x14ac:dyDescent="0.2">
      <c r="A53">
        <v>20</v>
      </c>
      <c r="B53" s="53">
        <v>47</v>
      </c>
      <c r="C53" s="53">
        <v>17</v>
      </c>
      <c r="D53" s="19">
        <v>18</v>
      </c>
      <c r="E53" s="123" t="s">
        <v>259</v>
      </c>
      <c r="F53" t="s">
        <v>170</v>
      </c>
      <c r="G53" s="35">
        <v>95</v>
      </c>
      <c r="H53" s="128">
        <v>1E-3</v>
      </c>
      <c r="I53" s="53">
        <f t="shared" si="8"/>
        <v>9.5000000000000001E-2</v>
      </c>
      <c r="J53" s="53">
        <v>0.64800000000000002</v>
      </c>
      <c r="K53" s="227">
        <f t="shared" si="9"/>
        <v>0.30864197530864196</v>
      </c>
      <c r="L53" s="53">
        <v>0.2</v>
      </c>
      <c r="M53" s="53"/>
      <c r="N53" s="53"/>
      <c r="O53" s="53"/>
      <c r="P53" s="16"/>
      <c r="Q53" s="2"/>
      <c r="S53" s="2"/>
    </row>
    <row r="54" spans="1:66" ht="18" x14ac:dyDescent="0.2">
      <c r="A54">
        <v>20</v>
      </c>
      <c r="B54" s="53">
        <v>48</v>
      </c>
      <c r="C54" s="53">
        <v>17</v>
      </c>
      <c r="D54" s="19">
        <v>18</v>
      </c>
      <c r="E54" s="123" t="s">
        <v>259</v>
      </c>
      <c r="F54" t="s">
        <v>162</v>
      </c>
      <c r="G54" s="35">
        <v>18.399999999999999</v>
      </c>
      <c r="H54" s="53">
        <v>0.01</v>
      </c>
      <c r="I54" s="53">
        <f t="shared" si="8"/>
        <v>0.184</v>
      </c>
      <c r="J54" s="53">
        <v>9.6799999999999997E-2</v>
      </c>
      <c r="K54" s="227">
        <f t="shared" si="9"/>
        <v>2.0661157024793391</v>
      </c>
      <c r="L54" s="53">
        <v>0.2</v>
      </c>
      <c r="M54" s="53"/>
      <c r="N54" s="53"/>
      <c r="O54" s="53"/>
      <c r="P54" s="16"/>
      <c r="Q54" s="2"/>
      <c r="S54" s="2"/>
    </row>
    <row r="55" spans="1:66" ht="18" x14ac:dyDescent="0.2">
      <c r="A55">
        <v>20</v>
      </c>
      <c r="B55" s="53">
        <v>49</v>
      </c>
      <c r="C55" s="53">
        <v>17</v>
      </c>
      <c r="D55" s="19">
        <v>18</v>
      </c>
      <c r="E55" s="123" t="s">
        <v>259</v>
      </c>
      <c r="F55" t="s">
        <v>165</v>
      </c>
      <c r="G55" s="48">
        <v>3.86</v>
      </c>
      <c r="H55" s="53">
        <v>0.01</v>
      </c>
      <c r="I55" s="53">
        <f t="shared" si="8"/>
        <v>3.8600000000000002E-2</v>
      </c>
      <c r="J55" s="53">
        <v>4.5999999999999999E-2</v>
      </c>
      <c r="K55" s="227">
        <f t="shared" si="9"/>
        <v>4.3478260869565224</v>
      </c>
      <c r="L55" s="53">
        <v>0.2</v>
      </c>
      <c r="M55" s="53"/>
      <c r="N55" s="53"/>
      <c r="O55" s="53"/>
      <c r="P55" s="16"/>
      <c r="Q55" s="2"/>
      <c r="S55" s="2"/>
    </row>
    <row r="56" spans="1:66" ht="19" thickBot="1" x14ac:dyDescent="0.25">
      <c r="A56">
        <v>20</v>
      </c>
      <c r="B56" s="53">
        <v>50</v>
      </c>
      <c r="C56" s="53">
        <v>17</v>
      </c>
      <c r="D56" s="19">
        <v>18</v>
      </c>
      <c r="E56" s="219" t="s">
        <v>259</v>
      </c>
      <c r="F56" s="54" t="s">
        <v>164</v>
      </c>
      <c r="G56" s="167">
        <v>49.4</v>
      </c>
      <c r="H56" s="128">
        <v>0.01</v>
      </c>
      <c r="I56" s="53">
        <f t="shared" si="8"/>
        <v>0.49399999999999999</v>
      </c>
      <c r="J56" s="53">
        <v>0.39</v>
      </c>
      <c r="K56" s="229">
        <f t="shared" si="9"/>
        <v>0.51282051282051289</v>
      </c>
      <c r="L56" s="53">
        <v>0.2</v>
      </c>
      <c r="M56" s="53"/>
      <c r="N56" s="53"/>
      <c r="O56" s="53"/>
      <c r="P56" s="16"/>
      <c r="Q56" s="2"/>
      <c r="S56" s="2"/>
    </row>
    <row r="57" spans="1:66" s="54" customFormat="1" ht="18" x14ac:dyDescent="0.2">
      <c r="A57" s="65"/>
      <c r="B57" s="63"/>
      <c r="C57" s="63"/>
      <c r="D57" s="63"/>
      <c r="E57" s="63"/>
      <c r="F57" s="63"/>
      <c r="G57" s="63"/>
      <c r="H57" s="63"/>
      <c r="I57" s="63"/>
      <c r="J57" s="63"/>
      <c r="K57" s="223">
        <f>SUM(K47:K56)</f>
        <v>8.9683350598758498</v>
      </c>
      <c r="L57" s="63"/>
      <c r="M57" s="82">
        <f>10-K57</f>
        <v>1.0316649401241502</v>
      </c>
      <c r="N57" s="64">
        <f>M57+K57</f>
        <v>10</v>
      </c>
      <c r="O57" s="53"/>
      <c r="P57" s="16"/>
      <c r="Q57" s="2"/>
      <c r="R57"/>
      <c r="S57" s="2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ht="18" x14ac:dyDescent="0.2">
      <c r="A58">
        <v>21</v>
      </c>
      <c r="B58" s="53">
        <v>1</v>
      </c>
      <c r="C58" s="53">
        <v>18</v>
      </c>
      <c r="D58" s="53">
        <v>19</v>
      </c>
      <c r="E58" s="158" t="s">
        <v>260</v>
      </c>
      <c r="F58" s="14" t="s">
        <v>163</v>
      </c>
      <c r="G58" s="104">
        <v>72.2</v>
      </c>
      <c r="H58" s="53">
        <v>0.01</v>
      </c>
      <c r="I58" s="62">
        <f>G58*H58</f>
        <v>0.72200000000000009</v>
      </c>
      <c r="J58" s="225">
        <v>0.81599999999999995</v>
      </c>
      <c r="K58" s="226">
        <f>L58/J58</f>
        <v>0.24509803921568629</v>
      </c>
      <c r="L58" s="53">
        <v>0.2</v>
      </c>
      <c r="M58" s="83"/>
      <c r="N58" s="53"/>
      <c r="O58" s="53"/>
      <c r="P58" s="16"/>
      <c r="Q58" s="2"/>
      <c r="S58" s="2"/>
    </row>
    <row r="59" spans="1:66" ht="18" x14ac:dyDescent="0.2">
      <c r="A59">
        <v>21</v>
      </c>
      <c r="B59" s="53">
        <v>2</v>
      </c>
      <c r="C59" s="53">
        <v>18</v>
      </c>
      <c r="D59" s="53">
        <v>19</v>
      </c>
      <c r="E59" s="54" t="s">
        <v>260</v>
      </c>
      <c r="F59" s="14" t="s">
        <v>166</v>
      </c>
      <c r="G59" s="104">
        <v>48.6</v>
      </c>
      <c r="H59" s="53">
        <v>0.01</v>
      </c>
      <c r="I59" s="62">
        <f t="shared" ref="I59:I67" si="10">G59*H59</f>
        <v>0.48600000000000004</v>
      </c>
      <c r="J59" s="225">
        <v>0.214</v>
      </c>
      <c r="K59" s="227">
        <f t="shared" ref="K59:K67" si="11">L59/J59</f>
        <v>0.93457943925233655</v>
      </c>
      <c r="L59" s="53">
        <v>0.2</v>
      </c>
      <c r="M59" s="83"/>
      <c r="N59" s="53"/>
      <c r="O59" s="53"/>
      <c r="P59" s="16"/>
      <c r="Q59" s="2"/>
      <c r="S59" s="2"/>
    </row>
    <row r="60" spans="1:66" ht="18" x14ac:dyDescent="0.2">
      <c r="A60">
        <v>21</v>
      </c>
      <c r="B60" s="53">
        <v>3</v>
      </c>
      <c r="C60" s="53">
        <v>18</v>
      </c>
      <c r="D60" s="53">
        <v>19</v>
      </c>
      <c r="E60" s="54" t="s">
        <v>260</v>
      </c>
      <c r="F60" s="14" t="s">
        <v>167</v>
      </c>
      <c r="G60" s="104">
        <v>59.4</v>
      </c>
      <c r="H60" s="53">
        <v>0.01</v>
      </c>
      <c r="I60" s="62">
        <f t="shared" si="10"/>
        <v>0.59399999999999997</v>
      </c>
      <c r="J60" s="225">
        <v>0.18</v>
      </c>
      <c r="K60" s="227">
        <f t="shared" si="11"/>
        <v>1.1111111111111112</v>
      </c>
      <c r="L60" s="53">
        <v>0.2</v>
      </c>
      <c r="M60" s="83"/>
      <c r="N60" s="53"/>
      <c r="O60" s="53"/>
      <c r="P60" s="16"/>
      <c r="Q60" s="2"/>
      <c r="S60" s="2"/>
    </row>
    <row r="61" spans="1:66" ht="18" x14ac:dyDescent="0.2">
      <c r="A61">
        <v>21</v>
      </c>
      <c r="B61" s="53">
        <v>4</v>
      </c>
      <c r="C61" s="53">
        <v>18</v>
      </c>
      <c r="D61" s="53">
        <v>19</v>
      </c>
      <c r="E61" s="54" t="s">
        <v>260</v>
      </c>
      <c r="F61" s="14" t="s">
        <v>168</v>
      </c>
      <c r="G61" s="104">
        <v>71.8</v>
      </c>
      <c r="H61" s="128">
        <v>1E-3</v>
      </c>
      <c r="I61" s="62">
        <f t="shared" si="10"/>
        <v>7.1800000000000003E-2</v>
      </c>
      <c r="J61" s="225">
        <v>0.57999999999999996</v>
      </c>
      <c r="K61" s="227">
        <f t="shared" si="11"/>
        <v>0.34482758620689657</v>
      </c>
      <c r="L61" s="53">
        <v>0.2</v>
      </c>
      <c r="M61" s="83"/>
      <c r="N61" s="53"/>
      <c r="O61" s="53"/>
      <c r="P61" s="16"/>
      <c r="Q61" s="2"/>
      <c r="S61" s="2"/>
    </row>
    <row r="62" spans="1:66" ht="18" x14ac:dyDescent="0.2">
      <c r="A62">
        <v>21</v>
      </c>
      <c r="B62" s="53">
        <v>5</v>
      </c>
      <c r="C62" s="53">
        <v>18</v>
      </c>
      <c r="D62" s="53">
        <v>19</v>
      </c>
      <c r="E62" s="54" t="s">
        <v>260</v>
      </c>
      <c r="F62" s="14" t="s">
        <v>169</v>
      </c>
      <c r="G62" s="36">
        <v>65.599999999999994</v>
      </c>
      <c r="H62" s="53">
        <v>0.01</v>
      </c>
      <c r="I62" s="62">
        <f t="shared" si="10"/>
        <v>0.65599999999999992</v>
      </c>
      <c r="J62" s="225">
        <v>0.26800000000000002</v>
      </c>
      <c r="K62" s="227">
        <f t="shared" si="11"/>
        <v>0.74626865671641796</v>
      </c>
      <c r="L62" s="53">
        <v>0.2</v>
      </c>
      <c r="M62" s="83"/>
      <c r="N62" s="53"/>
      <c r="O62" s="53"/>
      <c r="P62" s="16"/>
      <c r="Q62" s="2"/>
      <c r="S62" s="2"/>
    </row>
    <row r="63" spans="1:66" ht="18" x14ac:dyDescent="0.2">
      <c r="A63">
        <v>21</v>
      </c>
      <c r="B63" s="53">
        <v>6</v>
      </c>
      <c r="C63" s="53">
        <v>18</v>
      </c>
      <c r="D63" s="53">
        <v>19</v>
      </c>
      <c r="E63" s="54" t="s">
        <v>260</v>
      </c>
      <c r="F63" s="14" t="s">
        <v>45</v>
      </c>
      <c r="G63" s="104">
        <v>31.6</v>
      </c>
      <c r="H63" s="53">
        <v>0.01</v>
      </c>
      <c r="I63" s="62">
        <f t="shared" si="10"/>
        <v>0.316</v>
      </c>
      <c r="J63" s="225">
        <v>0.69599999999999995</v>
      </c>
      <c r="K63" s="227">
        <f t="shared" si="11"/>
        <v>0.2873563218390805</v>
      </c>
      <c r="L63" s="53">
        <v>0.2</v>
      </c>
      <c r="M63" s="83"/>
      <c r="N63" s="53"/>
      <c r="O63" s="53"/>
      <c r="P63" s="16"/>
      <c r="Q63" s="2"/>
      <c r="S63" s="2"/>
    </row>
    <row r="64" spans="1:66" ht="18" x14ac:dyDescent="0.2">
      <c r="A64">
        <v>21</v>
      </c>
      <c r="B64" s="53">
        <v>7</v>
      </c>
      <c r="C64" s="53">
        <v>18</v>
      </c>
      <c r="D64" s="53">
        <v>19</v>
      </c>
      <c r="E64" s="54" t="s">
        <v>260</v>
      </c>
      <c r="F64" s="14" t="s">
        <v>170</v>
      </c>
      <c r="G64" s="104">
        <v>77.2</v>
      </c>
      <c r="H64" s="53">
        <v>0.01</v>
      </c>
      <c r="I64" s="62">
        <f t="shared" si="10"/>
        <v>0.77200000000000002</v>
      </c>
      <c r="J64" s="225">
        <v>1.17</v>
      </c>
      <c r="K64" s="227">
        <f t="shared" si="11"/>
        <v>0.17094017094017097</v>
      </c>
      <c r="L64" s="53">
        <v>0.2</v>
      </c>
      <c r="M64" s="83"/>
      <c r="N64" s="53"/>
      <c r="O64" s="53"/>
      <c r="P64" s="16"/>
      <c r="Q64" s="2"/>
      <c r="S64" s="2"/>
    </row>
    <row r="65" spans="1:66" ht="18" x14ac:dyDescent="0.2">
      <c r="A65">
        <v>21</v>
      </c>
      <c r="B65" s="53">
        <v>8</v>
      </c>
      <c r="C65" s="53">
        <v>18</v>
      </c>
      <c r="D65" s="53">
        <v>19</v>
      </c>
      <c r="E65" s="54" t="s">
        <v>260</v>
      </c>
      <c r="F65" s="159" t="s">
        <v>162</v>
      </c>
      <c r="G65" s="104">
        <v>41.2</v>
      </c>
      <c r="H65" s="53">
        <v>0.01</v>
      </c>
      <c r="I65" s="62">
        <f t="shared" si="10"/>
        <v>0.41200000000000003</v>
      </c>
      <c r="J65" s="225">
        <v>0.53600000000000003</v>
      </c>
      <c r="K65" s="227">
        <f t="shared" si="11"/>
        <v>0.37313432835820898</v>
      </c>
      <c r="L65" s="53">
        <v>0.2</v>
      </c>
      <c r="M65" s="83"/>
      <c r="N65" s="53"/>
      <c r="O65" s="53"/>
      <c r="P65" s="16"/>
      <c r="Q65" s="2"/>
      <c r="S65" s="2"/>
    </row>
    <row r="66" spans="1:66" ht="18" x14ac:dyDescent="0.2">
      <c r="A66">
        <v>21</v>
      </c>
      <c r="B66" s="53">
        <v>9</v>
      </c>
      <c r="C66" s="53">
        <v>18</v>
      </c>
      <c r="D66" s="53">
        <v>19</v>
      </c>
      <c r="E66" s="54" t="s">
        <v>260</v>
      </c>
      <c r="F66" s="159" t="s">
        <v>165</v>
      </c>
      <c r="G66" s="104">
        <v>49.4</v>
      </c>
      <c r="H66" s="53">
        <v>0.01</v>
      </c>
      <c r="I66" s="62">
        <f t="shared" si="10"/>
        <v>0.49399999999999999</v>
      </c>
      <c r="J66" s="225">
        <v>0.85199999999999998</v>
      </c>
      <c r="K66" s="227">
        <f t="shared" si="11"/>
        <v>0.23474178403755872</v>
      </c>
      <c r="L66" s="53">
        <v>0.2</v>
      </c>
      <c r="M66" s="83"/>
      <c r="N66" s="53"/>
      <c r="O66" s="53"/>
      <c r="P66" s="16"/>
      <c r="Q66" s="2"/>
      <c r="S66" s="2"/>
    </row>
    <row r="67" spans="1:66" ht="19" thickBot="1" x14ac:dyDescent="0.25">
      <c r="A67">
        <v>21</v>
      </c>
      <c r="B67" s="53">
        <v>10</v>
      </c>
      <c r="C67" s="53">
        <v>18</v>
      </c>
      <c r="D67" s="53">
        <v>19</v>
      </c>
      <c r="E67" s="197" t="s">
        <v>260</v>
      </c>
      <c r="F67" s="166" t="s">
        <v>164</v>
      </c>
      <c r="G67" s="167">
        <v>52.2</v>
      </c>
      <c r="H67" s="53">
        <v>0.01</v>
      </c>
      <c r="I67" s="62">
        <f t="shared" si="10"/>
        <v>0.52200000000000002</v>
      </c>
      <c r="J67" s="225">
        <v>1.02</v>
      </c>
      <c r="K67" s="227">
        <f t="shared" si="11"/>
        <v>0.19607843137254902</v>
      </c>
      <c r="L67" s="53">
        <v>0.2</v>
      </c>
      <c r="M67" s="83"/>
      <c r="N67" s="53"/>
      <c r="O67" s="53"/>
      <c r="P67" s="16"/>
      <c r="Q67" s="2"/>
      <c r="S67" s="2"/>
    </row>
    <row r="68" spans="1:66" s="65" customFormat="1" ht="19" thickBot="1" x14ac:dyDescent="0.25">
      <c r="B68" s="63"/>
      <c r="C68" s="63"/>
      <c r="D68" s="63"/>
      <c r="E68" s="63"/>
      <c r="F68" s="63"/>
      <c r="G68" s="63"/>
      <c r="H68" s="63"/>
      <c r="I68" s="63"/>
      <c r="J68" s="63"/>
      <c r="K68" s="228">
        <f>SUM(K58:K67)</f>
        <v>4.6441358690500172</v>
      </c>
      <c r="L68" s="63"/>
      <c r="M68" s="82">
        <f>10-K68</f>
        <v>5.3558641309499828</v>
      </c>
      <c r="N68" s="64">
        <f>M68+K68</f>
        <v>10</v>
      </c>
      <c r="O68" s="53"/>
      <c r="P68" s="16"/>
      <c r="Q68" s="2"/>
      <c r="R68"/>
      <c r="S68" s="2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</row>
    <row r="69" spans="1:66" ht="18" x14ac:dyDescent="0.2">
      <c r="A69">
        <v>21</v>
      </c>
      <c r="B69" s="53">
        <v>11</v>
      </c>
      <c r="C69" s="53">
        <v>19</v>
      </c>
      <c r="D69" s="53">
        <v>20</v>
      </c>
      <c r="E69" s="54" t="s">
        <v>261</v>
      </c>
      <c r="F69" s="173" t="s">
        <v>163</v>
      </c>
      <c r="G69" s="36">
        <v>70</v>
      </c>
      <c r="H69" s="53">
        <v>0.01</v>
      </c>
      <c r="I69" s="53">
        <f>G69*H69</f>
        <v>0.70000000000000007</v>
      </c>
      <c r="J69" s="53">
        <v>1.0900000000000001</v>
      </c>
      <c r="K69" s="227">
        <f>L69/J69</f>
        <v>0.1834862385321101</v>
      </c>
      <c r="L69" s="53">
        <v>0.2</v>
      </c>
      <c r="M69" s="53"/>
      <c r="N69" s="53"/>
      <c r="O69" s="53"/>
      <c r="P69" s="16"/>
      <c r="Q69" s="2"/>
      <c r="S69" s="2"/>
    </row>
    <row r="70" spans="1:66" ht="18" x14ac:dyDescent="0.2">
      <c r="A70">
        <v>21</v>
      </c>
      <c r="B70" s="53">
        <v>12</v>
      </c>
      <c r="C70" s="53">
        <v>19</v>
      </c>
      <c r="D70" s="53">
        <v>20</v>
      </c>
      <c r="E70" s="158" t="s">
        <v>261</v>
      </c>
      <c r="F70" s="12" t="s">
        <v>166</v>
      </c>
      <c r="G70" s="104">
        <v>58.8</v>
      </c>
      <c r="H70" s="53">
        <v>0.01</v>
      </c>
      <c r="I70" s="53">
        <f t="shared" ref="I70:I78" si="12">G70*H70</f>
        <v>0.58799999999999997</v>
      </c>
      <c r="J70" s="53">
        <v>4.7199999999999999E-2</v>
      </c>
      <c r="K70" s="227">
        <f t="shared" ref="K70:K78" si="13">L70/J70</f>
        <v>4.2372881355932206</v>
      </c>
      <c r="L70" s="53">
        <v>0.2</v>
      </c>
      <c r="M70" s="53"/>
      <c r="N70" s="53"/>
      <c r="O70" s="53"/>
      <c r="P70" s="16"/>
      <c r="Q70" s="2"/>
      <c r="S70" s="2"/>
    </row>
    <row r="71" spans="1:66" ht="18" x14ac:dyDescent="0.2">
      <c r="A71">
        <v>21</v>
      </c>
      <c r="B71" s="53">
        <v>13</v>
      </c>
      <c r="C71" s="53">
        <v>19</v>
      </c>
      <c r="D71" s="53">
        <v>20</v>
      </c>
      <c r="E71" s="158" t="s">
        <v>261</v>
      </c>
      <c r="F71" s="12" t="s">
        <v>167</v>
      </c>
      <c r="G71" s="104">
        <v>44.6</v>
      </c>
      <c r="H71" s="53">
        <v>0.01</v>
      </c>
      <c r="I71" s="53">
        <f t="shared" si="12"/>
        <v>0.44600000000000001</v>
      </c>
      <c r="J71" s="53">
        <v>0.8</v>
      </c>
      <c r="K71" s="227">
        <f t="shared" si="13"/>
        <v>0.25</v>
      </c>
      <c r="L71" s="53">
        <v>0.2</v>
      </c>
      <c r="M71" s="53"/>
      <c r="N71" s="53"/>
      <c r="O71" s="53"/>
      <c r="P71" s="16"/>
      <c r="Q71" s="2"/>
      <c r="S71" s="16"/>
    </row>
    <row r="72" spans="1:66" ht="18" x14ac:dyDescent="0.2">
      <c r="A72">
        <v>21</v>
      </c>
      <c r="B72" s="53">
        <v>14</v>
      </c>
      <c r="C72" s="53">
        <v>19</v>
      </c>
      <c r="D72" s="53">
        <v>20</v>
      </c>
      <c r="E72" s="158" t="s">
        <v>261</v>
      </c>
      <c r="F72" s="12" t="s">
        <v>168</v>
      </c>
      <c r="G72" s="104">
        <v>73.8</v>
      </c>
      <c r="H72" s="128">
        <v>1E-3</v>
      </c>
      <c r="I72" s="53">
        <f t="shared" si="12"/>
        <v>7.3800000000000004E-2</v>
      </c>
      <c r="J72" s="53">
        <v>0.13800000000000001</v>
      </c>
      <c r="K72" s="227">
        <f t="shared" si="13"/>
        <v>1.4492753623188406</v>
      </c>
      <c r="L72" s="53">
        <v>0.2</v>
      </c>
      <c r="M72" s="53"/>
      <c r="N72" s="53"/>
      <c r="O72" s="53"/>
      <c r="P72" s="16"/>
      <c r="Q72" s="2"/>
      <c r="S72" s="16"/>
    </row>
    <row r="73" spans="1:66" s="65" customFormat="1" ht="18" x14ac:dyDescent="0.2">
      <c r="A73">
        <v>21</v>
      </c>
      <c r="B73" s="53">
        <v>15</v>
      </c>
      <c r="C73" s="53">
        <v>19</v>
      </c>
      <c r="D73" s="53">
        <v>20</v>
      </c>
      <c r="E73" s="158" t="s">
        <v>261</v>
      </c>
      <c r="F73" s="12" t="s">
        <v>169</v>
      </c>
      <c r="G73" s="104">
        <v>74</v>
      </c>
      <c r="H73" s="237">
        <v>0.01</v>
      </c>
      <c r="I73" s="53">
        <f t="shared" si="12"/>
        <v>0.74</v>
      </c>
      <c r="J73" s="53">
        <v>1.35</v>
      </c>
      <c r="K73" s="227">
        <f t="shared" si="13"/>
        <v>0.14814814814814814</v>
      </c>
      <c r="L73" s="53">
        <v>0.2</v>
      </c>
      <c r="M73" s="53"/>
      <c r="N73" s="53"/>
      <c r="O73" s="53"/>
      <c r="P73" s="16"/>
      <c r="Q73" s="2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</row>
    <row r="74" spans="1:66" ht="18" x14ac:dyDescent="0.2">
      <c r="A74">
        <v>21</v>
      </c>
      <c r="B74" s="53">
        <v>16</v>
      </c>
      <c r="C74" s="53">
        <v>19</v>
      </c>
      <c r="D74" s="53">
        <v>20</v>
      </c>
      <c r="E74" s="158" t="s">
        <v>261</v>
      </c>
      <c r="F74" s="12" t="s">
        <v>45</v>
      </c>
      <c r="G74" s="104">
        <v>48.4</v>
      </c>
      <c r="H74" s="53">
        <v>0.01</v>
      </c>
      <c r="I74" s="53">
        <f t="shared" si="12"/>
        <v>0.48399999999999999</v>
      </c>
      <c r="J74" s="53">
        <v>0.62</v>
      </c>
      <c r="K74" s="227">
        <f t="shared" si="13"/>
        <v>0.32258064516129037</v>
      </c>
      <c r="L74" s="53">
        <v>0.2</v>
      </c>
      <c r="M74" s="53" t="s">
        <v>482</v>
      </c>
      <c r="N74" s="53"/>
      <c r="O74" s="53"/>
      <c r="P74" s="2"/>
      <c r="Q74" s="2"/>
      <c r="S74" s="16"/>
    </row>
    <row r="75" spans="1:66" ht="18" x14ac:dyDescent="0.2">
      <c r="A75">
        <v>21</v>
      </c>
      <c r="B75" s="53">
        <v>17</v>
      </c>
      <c r="C75" s="53">
        <v>19</v>
      </c>
      <c r="D75" s="53">
        <v>20</v>
      </c>
      <c r="E75" s="158" t="s">
        <v>261</v>
      </c>
      <c r="F75" s="12" t="s">
        <v>170</v>
      </c>
      <c r="G75" s="104">
        <v>63.2</v>
      </c>
      <c r="H75" s="53">
        <v>0.01</v>
      </c>
      <c r="I75" s="53">
        <f t="shared" si="12"/>
        <v>0.63200000000000001</v>
      </c>
      <c r="J75" s="53">
        <v>0.8</v>
      </c>
      <c r="K75" s="227">
        <f t="shared" si="13"/>
        <v>0.25</v>
      </c>
      <c r="L75" s="53">
        <v>0.2</v>
      </c>
      <c r="M75" s="53"/>
      <c r="N75" s="53"/>
      <c r="O75" s="53"/>
      <c r="P75" s="2"/>
      <c r="Q75" s="2"/>
    </row>
    <row r="76" spans="1:66" ht="18" x14ac:dyDescent="0.2">
      <c r="A76">
        <v>21</v>
      </c>
      <c r="B76" s="53">
        <v>18</v>
      </c>
      <c r="C76" s="53">
        <v>19</v>
      </c>
      <c r="D76" s="53">
        <v>20</v>
      </c>
      <c r="E76" s="158" t="s">
        <v>261</v>
      </c>
      <c r="F76" s="184" t="s">
        <v>162</v>
      </c>
      <c r="G76" s="104">
        <v>45.8</v>
      </c>
      <c r="H76" s="53">
        <v>0.01</v>
      </c>
      <c r="I76" s="53">
        <f t="shared" si="12"/>
        <v>0.45799999999999996</v>
      </c>
      <c r="J76" s="53">
        <v>0.72</v>
      </c>
      <c r="K76" s="227">
        <f t="shared" si="13"/>
        <v>0.27777777777777779</v>
      </c>
      <c r="L76" s="53">
        <v>0.2</v>
      </c>
      <c r="M76" s="53"/>
      <c r="N76" s="53"/>
      <c r="O76" s="53"/>
      <c r="P76" s="2"/>
      <c r="Q76" s="2"/>
    </row>
    <row r="77" spans="1:66" ht="18" x14ac:dyDescent="0.2">
      <c r="A77">
        <v>21</v>
      </c>
      <c r="B77" s="53">
        <v>19</v>
      </c>
      <c r="C77" s="53">
        <v>19</v>
      </c>
      <c r="D77" s="53">
        <v>20</v>
      </c>
      <c r="E77" s="158" t="s">
        <v>261</v>
      </c>
      <c r="F77" s="184" t="s">
        <v>165</v>
      </c>
      <c r="G77" s="20">
        <v>42.8</v>
      </c>
      <c r="H77" s="53">
        <v>0.01</v>
      </c>
      <c r="I77" s="53">
        <f t="shared" si="12"/>
        <v>0.42799999999999999</v>
      </c>
      <c r="J77" s="53">
        <v>0.81200000000000006</v>
      </c>
      <c r="K77" s="227">
        <f t="shared" si="13"/>
        <v>0.24630541871921183</v>
      </c>
      <c r="L77" s="53">
        <v>0.2</v>
      </c>
      <c r="M77" s="53"/>
      <c r="N77" s="53"/>
      <c r="O77" s="53"/>
      <c r="P77" s="2"/>
      <c r="Q77" s="2"/>
    </row>
    <row r="78" spans="1:66" s="65" customFormat="1" ht="19" thickBot="1" x14ac:dyDescent="0.25">
      <c r="A78">
        <v>21</v>
      </c>
      <c r="B78" s="53">
        <v>20</v>
      </c>
      <c r="C78" s="53">
        <v>19</v>
      </c>
      <c r="D78" s="53">
        <v>20</v>
      </c>
      <c r="E78" s="197" t="s">
        <v>261</v>
      </c>
      <c r="F78" s="166" t="s">
        <v>164</v>
      </c>
      <c r="G78" s="167">
        <v>32.799999999999997</v>
      </c>
      <c r="H78" s="62">
        <v>0.01</v>
      </c>
      <c r="I78" s="53">
        <f t="shared" si="12"/>
        <v>0.32799999999999996</v>
      </c>
      <c r="J78" s="53">
        <v>0.46</v>
      </c>
      <c r="K78" s="227">
        <f t="shared" si="13"/>
        <v>0.43478260869565216</v>
      </c>
      <c r="L78" s="53">
        <v>0.2</v>
      </c>
      <c r="M78" s="53"/>
      <c r="N78" s="53"/>
      <c r="O78" s="53"/>
      <c r="P78" s="2"/>
      <c r="Q78" s="2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</row>
    <row r="79" spans="1:66" ht="18" thickBot="1" x14ac:dyDescent="0.25">
      <c r="A79" s="81"/>
      <c r="B79" s="63"/>
      <c r="C79" s="63"/>
      <c r="D79" s="63"/>
      <c r="E79" s="63"/>
      <c r="F79" s="63"/>
      <c r="G79" s="63"/>
      <c r="H79" s="63"/>
      <c r="I79" s="63"/>
      <c r="J79" s="63"/>
      <c r="K79" s="228">
        <f>SUM(K69:K78)</f>
        <v>7.799644334946251</v>
      </c>
      <c r="L79" s="63"/>
      <c r="M79" s="82">
        <f>10-K79</f>
        <v>2.200355665053749</v>
      </c>
      <c r="N79" s="64">
        <f>M79+K79</f>
        <v>10</v>
      </c>
      <c r="O79" s="53"/>
      <c r="P79" s="2"/>
      <c r="Q79" s="2"/>
    </row>
    <row r="80" spans="1:66" ht="18" x14ac:dyDescent="0.2">
      <c r="A80">
        <v>21</v>
      </c>
      <c r="B80" s="53">
        <v>21</v>
      </c>
      <c r="C80" s="53">
        <v>20</v>
      </c>
      <c r="D80" s="120">
        <v>21</v>
      </c>
      <c r="E80" s="54" t="s">
        <v>262</v>
      </c>
      <c r="F80" s="173" t="s">
        <v>163</v>
      </c>
      <c r="G80" s="49">
        <v>54.8</v>
      </c>
      <c r="H80" s="120">
        <v>0.01</v>
      </c>
      <c r="I80" s="53">
        <f>G80*H80</f>
        <v>0.54799999999999993</v>
      </c>
      <c r="J80" s="53">
        <v>0.504</v>
      </c>
      <c r="K80" s="227">
        <f>L80/J80</f>
        <v>0.39682539682539686</v>
      </c>
      <c r="L80" s="120">
        <v>0.2</v>
      </c>
      <c r="M80" s="120"/>
      <c r="N80" s="120"/>
      <c r="O80" s="120"/>
      <c r="P80" s="2"/>
      <c r="Q80" s="2"/>
      <c r="R80" s="122"/>
      <c r="S80" s="87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</row>
    <row r="81" spans="1:66" ht="18" x14ac:dyDescent="0.2">
      <c r="A81">
        <v>21</v>
      </c>
      <c r="B81" s="53">
        <v>22</v>
      </c>
      <c r="C81" s="53">
        <v>20</v>
      </c>
      <c r="D81" s="120">
        <v>21</v>
      </c>
      <c r="E81" s="158" t="s">
        <v>262</v>
      </c>
      <c r="F81" s="12" t="s">
        <v>166</v>
      </c>
      <c r="G81" s="35">
        <v>51.8</v>
      </c>
      <c r="H81" s="120">
        <v>0.01</v>
      </c>
      <c r="I81" s="53">
        <f t="shared" ref="I81:I89" si="14">G81*H81</f>
        <v>0.51800000000000002</v>
      </c>
      <c r="J81" s="53">
        <v>0.64</v>
      </c>
      <c r="K81" s="227">
        <f t="shared" ref="K81:K89" si="15">L81/J81</f>
        <v>0.3125</v>
      </c>
      <c r="L81" s="120">
        <v>0.2</v>
      </c>
      <c r="M81" s="120"/>
      <c r="N81" s="120"/>
      <c r="O81" s="120"/>
      <c r="P81" s="2"/>
      <c r="Q81" s="2"/>
      <c r="R81" s="122"/>
      <c r="S81" s="87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</row>
    <row r="82" spans="1:66" ht="18" x14ac:dyDescent="0.2">
      <c r="A82">
        <v>21</v>
      </c>
      <c r="B82" s="53">
        <v>23</v>
      </c>
      <c r="C82" s="53">
        <v>20</v>
      </c>
      <c r="D82" s="120">
        <v>21</v>
      </c>
      <c r="E82" s="158" t="s">
        <v>262</v>
      </c>
      <c r="F82" s="12" t="s">
        <v>167</v>
      </c>
      <c r="G82" s="35">
        <v>44</v>
      </c>
      <c r="H82" s="120">
        <v>0.01</v>
      </c>
      <c r="I82" s="53">
        <f t="shared" si="14"/>
        <v>0.44</v>
      </c>
      <c r="J82" s="53">
        <v>0.432</v>
      </c>
      <c r="K82" s="227">
        <f t="shared" si="15"/>
        <v>0.46296296296296302</v>
      </c>
      <c r="L82" s="120">
        <v>0.2</v>
      </c>
      <c r="M82" s="120"/>
      <c r="N82" s="120"/>
      <c r="O82" s="120"/>
      <c r="P82" s="2"/>
      <c r="Q82" s="2"/>
      <c r="R82" s="122"/>
      <c r="S82" s="87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</row>
    <row r="83" spans="1:66" ht="18" x14ac:dyDescent="0.2">
      <c r="A83">
        <v>21</v>
      </c>
      <c r="B83" s="53">
        <v>24</v>
      </c>
      <c r="C83" s="53">
        <v>20</v>
      </c>
      <c r="D83" s="120">
        <v>21</v>
      </c>
      <c r="E83" s="158" t="s">
        <v>262</v>
      </c>
      <c r="F83" s="12" t="s">
        <v>168</v>
      </c>
      <c r="G83" s="35">
        <v>55</v>
      </c>
      <c r="H83" s="120">
        <v>0.01</v>
      </c>
      <c r="I83" s="53">
        <f t="shared" si="14"/>
        <v>0.55000000000000004</v>
      </c>
      <c r="J83" s="53">
        <v>0.68</v>
      </c>
      <c r="K83" s="227">
        <f t="shared" si="15"/>
        <v>0.29411764705882354</v>
      </c>
      <c r="L83" s="120">
        <v>0.2</v>
      </c>
      <c r="M83" s="120" t="s">
        <v>482</v>
      </c>
      <c r="N83" s="120"/>
      <c r="O83" s="120"/>
      <c r="P83" s="2"/>
      <c r="Q83" s="2"/>
      <c r="R83" s="122"/>
      <c r="S83" s="87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</row>
    <row r="84" spans="1:66" ht="18" x14ac:dyDescent="0.2">
      <c r="A84">
        <v>21</v>
      </c>
      <c r="B84" s="53">
        <v>25</v>
      </c>
      <c r="C84" s="53">
        <v>20</v>
      </c>
      <c r="D84" s="120">
        <v>21</v>
      </c>
      <c r="E84" s="158" t="s">
        <v>262</v>
      </c>
      <c r="F84" s="12" t="s">
        <v>169</v>
      </c>
      <c r="G84" s="35">
        <v>58.6</v>
      </c>
      <c r="H84" s="120">
        <v>0.01</v>
      </c>
      <c r="I84" s="53">
        <f t="shared" si="14"/>
        <v>0.58600000000000008</v>
      </c>
      <c r="J84" s="53">
        <v>0.70799999999999996</v>
      </c>
      <c r="K84" s="227">
        <f t="shared" si="15"/>
        <v>0.2824858757062147</v>
      </c>
      <c r="L84" s="120">
        <v>0.2</v>
      </c>
      <c r="M84" s="120"/>
      <c r="N84" s="120"/>
      <c r="O84" s="120"/>
      <c r="P84" s="16"/>
      <c r="Q84" s="2"/>
      <c r="R84" s="122"/>
      <c r="S84" s="87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</row>
    <row r="85" spans="1:66" ht="18" x14ac:dyDescent="0.2">
      <c r="A85">
        <v>21</v>
      </c>
      <c r="B85" s="53">
        <v>26</v>
      </c>
      <c r="C85" s="53">
        <v>20</v>
      </c>
      <c r="D85" s="120">
        <v>21</v>
      </c>
      <c r="E85" s="158" t="s">
        <v>262</v>
      </c>
      <c r="F85" s="12" t="s">
        <v>45</v>
      </c>
      <c r="G85" s="35">
        <v>25.4</v>
      </c>
      <c r="H85" s="120">
        <v>0.01</v>
      </c>
      <c r="I85" s="53">
        <f t="shared" si="14"/>
        <v>0.254</v>
      </c>
      <c r="J85" s="53">
        <v>6.08E-2</v>
      </c>
      <c r="K85" s="227">
        <f t="shared" si="15"/>
        <v>3.2894736842105265</v>
      </c>
      <c r="L85" s="120">
        <v>0.2</v>
      </c>
      <c r="M85" s="120"/>
      <c r="N85" s="120"/>
      <c r="O85" s="120"/>
      <c r="P85" s="16"/>
      <c r="Q85" s="2"/>
      <c r="R85" s="122"/>
      <c r="S85" s="87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</row>
    <row r="86" spans="1:66" ht="18" x14ac:dyDescent="0.2">
      <c r="A86">
        <v>21</v>
      </c>
      <c r="B86" s="53">
        <v>27</v>
      </c>
      <c r="C86" s="53">
        <v>20</v>
      </c>
      <c r="D86" s="120">
        <v>21</v>
      </c>
      <c r="E86" s="158" t="s">
        <v>262</v>
      </c>
      <c r="F86" s="12" t="s">
        <v>170</v>
      </c>
      <c r="G86" s="35">
        <v>4.7</v>
      </c>
      <c r="H86" s="120">
        <v>0.01</v>
      </c>
      <c r="I86" s="53">
        <f t="shared" si="14"/>
        <v>4.7E-2</v>
      </c>
      <c r="J86" s="53">
        <v>0.74</v>
      </c>
      <c r="K86" s="227">
        <f t="shared" si="15"/>
        <v>0.27027027027027029</v>
      </c>
      <c r="L86" s="120">
        <v>0.2</v>
      </c>
      <c r="M86" s="120"/>
      <c r="N86" s="120"/>
      <c r="O86" s="120"/>
      <c r="P86" s="16"/>
      <c r="Q86" s="2"/>
      <c r="R86" s="122"/>
      <c r="S86" s="87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</row>
    <row r="87" spans="1:66" ht="18" x14ac:dyDescent="0.2">
      <c r="A87">
        <v>21</v>
      </c>
      <c r="B87" s="53">
        <v>28</v>
      </c>
      <c r="C87" s="53">
        <v>20</v>
      </c>
      <c r="D87" s="120">
        <v>21</v>
      </c>
      <c r="E87" s="158" t="s">
        <v>262</v>
      </c>
      <c r="F87" s="184" t="s">
        <v>162</v>
      </c>
      <c r="G87" s="35">
        <v>34.6</v>
      </c>
      <c r="H87" s="120">
        <v>0.01</v>
      </c>
      <c r="I87" s="53">
        <f t="shared" si="14"/>
        <v>0.34600000000000003</v>
      </c>
      <c r="J87" s="53">
        <v>0.113</v>
      </c>
      <c r="K87" s="227">
        <f t="shared" si="15"/>
        <v>1.7699115044247788</v>
      </c>
      <c r="L87" s="120">
        <v>0.2</v>
      </c>
      <c r="M87" s="120"/>
      <c r="N87" s="120"/>
      <c r="O87" s="120"/>
      <c r="P87" s="16"/>
      <c r="Q87" s="2"/>
      <c r="R87" s="122"/>
      <c r="S87" s="87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</row>
    <row r="88" spans="1:66" ht="18" x14ac:dyDescent="0.2">
      <c r="A88">
        <v>21</v>
      </c>
      <c r="B88" s="53">
        <v>29</v>
      </c>
      <c r="C88" s="53">
        <v>20</v>
      </c>
      <c r="D88" s="120">
        <v>21</v>
      </c>
      <c r="E88" s="158" t="s">
        <v>262</v>
      </c>
      <c r="F88" s="184" t="s">
        <v>165</v>
      </c>
      <c r="G88" s="35">
        <v>44.6</v>
      </c>
      <c r="H88" s="120">
        <v>0.01</v>
      </c>
      <c r="I88" s="53">
        <f t="shared" si="14"/>
        <v>0.44600000000000001</v>
      </c>
      <c r="J88" s="53">
        <v>0.47199999999999998</v>
      </c>
      <c r="K88" s="227">
        <f t="shared" si="15"/>
        <v>0.42372881355932207</v>
      </c>
      <c r="L88" s="120">
        <v>0.2</v>
      </c>
      <c r="M88" s="120"/>
      <c r="N88" s="120"/>
      <c r="O88" s="120" t="s">
        <v>62</v>
      </c>
      <c r="P88" s="16"/>
      <c r="Q88" s="2"/>
      <c r="R88" s="120"/>
      <c r="S88" s="87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</row>
    <row r="89" spans="1:66" ht="19" thickBot="1" x14ac:dyDescent="0.25">
      <c r="A89">
        <v>21</v>
      </c>
      <c r="B89" s="53">
        <v>30</v>
      </c>
      <c r="C89" s="53">
        <v>20</v>
      </c>
      <c r="D89" s="120">
        <v>21</v>
      </c>
      <c r="E89" s="197" t="s">
        <v>262</v>
      </c>
      <c r="F89" s="190" t="s">
        <v>164</v>
      </c>
      <c r="G89" s="191">
        <v>30.6</v>
      </c>
      <c r="H89" s="120">
        <v>0.01</v>
      </c>
      <c r="I89" s="53">
        <f t="shared" si="14"/>
        <v>0.30599999999999999</v>
      </c>
      <c r="J89" s="53">
        <v>0.48799999999999999</v>
      </c>
      <c r="K89" s="227">
        <f t="shared" si="15"/>
        <v>0.4098360655737705</v>
      </c>
      <c r="L89" s="120">
        <v>0.2</v>
      </c>
      <c r="M89" s="120"/>
      <c r="N89" s="120"/>
      <c r="O89" s="120" t="s">
        <v>63</v>
      </c>
      <c r="P89" s="16"/>
      <c r="Q89" s="2"/>
      <c r="R89" s="122"/>
      <c r="S89" s="87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</row>
    <row r="90" spans="1:66" ht="19" thickBot="1" x14ac:dyDescent="0.25">
      <c r="A90" s="124"/>
      <c r="B90" s="63"/>
      <c r="C90" s="124"/>
      <c r="D90" s="124"/>
      <c r="E90" s="124"/>
      <c r="F90" s="124"/>
      <c r="G90" s="124"/>
      <c r="H90" s="124"/>
      <c r="I90" s="124"/>
      <c r="J90" s="124"/>
      <c r="K90" s="228">
        <f>SUM(K80:K89)</f>
        <v>7.9121122205920669</v>
      </c>
      <c r="L90" s="124"/>
      <c r="M90" s="82">
        <f>10-K90</f>
        <v>2.0878877794079331</v>
      </c>
      <c r="N90" s="64">
        <f>M90+K90</f>
        <v>10</v>
      </c>
      <c r="O90" s="120"/>
      <c r="P90" s="16"/>
      <c r="Q90" s="2"/>
      <c r="R90" s="122"/>
      <c r="S90" s="87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22"/>
    </row>
    <row r="91" spans="1:66" ht="18" x14ac:dyDescent="0.2">
      <c r="A91">
        <v>21</v>
      </c>
      <c r="B91" s="120">
        <v>31</v>
      </c>
      <c r="C91" s="120">
        <v>22</v>
      </c>
      <c r="D91" s="120">
        <v>22</v>
      </c>
      <c r="E91" s="54" t="s">
        <v>263</v>
      </c>
      <c r="F91" s="172" t="s">
        <v>163</v>
      </c>
      <c r="G91" s="193">
        <v>21.2</v>
      </c>
      <c r="H91" s="128">
        <v>0.05</v>
      </c>
      <c r="I91" s="53">
        <f>G91*H91</f>
        <v>1.06</v>
      </c>
      <c r="J91" s="53">
        <v>0.38800000000000001</v>
      </c>
      <c r="K91" s="227">
        <f>L91/J91</f>
        <v>0.51546391752577325</v>
      </c>
      <c r="L91" s="120">
        <v>0.2</v>
      </c>
      <c r="M91" s="127"/>
      <c r="N91" s="120"/>
      <c r="O91" s="120" t="s">
        <v>70</v>
      </c>
      <c r="P91" s="16"/>
      <c r="Q91" s="2"/>
      <c r="R91" s="122"/>
      <c r="S91" s="87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22"/>
    </row>
    <row r="92" spans="1:66" ht="18" x14ac:dyDescent="0.2">
      <c r="A92">
        <v>21</v>
      </c>
      <c r="B92" s="120">
        <v>32</v>
      </c>
      <c r="C92" s="120">
        <v>22</v>
      </c>
      <c r="D92" s="120">
        <v>22</v>
      </c>
      <c r="E92" s="158" t="s">
        <v>263</v>
      </c>
      <c r="F92" s="158" t="s">
        <v>166</v>
      </c>
      <c r="G92" s="35">
        <v>24.8</v>
      </c>
      <c r="H92" s="128">
        <v>0.1</v>
      </c>
      <c r="I92" s="53">
        <f t="shared" ref="I92:I100" si="16">G92*H92</f>
        <v>2.4800000000000004</v>
      </c>
      <c r="J92" s="53">
        <v>1.28</v>
      </c>
      <c r="K92" s="227">
        <f t="shared" ref="K92:K100" si="17">L92/J92</f>
        <v>0.15625</v>
      </c>
      <c r="L92" s="120">
        <v>0.2</v>
      </c>
      <c r="M92" s="127"/>
      <c r="N92" s="120"/>
      <c r="O92" s="120"/>
      <c r="P92" s="16"/>
      <c r="Q92" s="2"/>
      <c r="R92" s="122"/>
      <c r="S92" s="87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</row>
    <row r="93" spans="1:66" ht="18" x14ac:dyDescent="0.2">
      <c r="A93">
        <v>21</v>
      </c>
      <c r="B93" s="120">
        <v>33</v>
      </c>
      <c r="C93" s="120">
        <v>22</v>
      </c>
      <c r="D93" s="120">
        <v>22</v>
      </c>
      <c r="E93" s="158" t="s">
        <v>263</v>
      </c>
      <c r="F93" s="158" t="s">
        <v>167</v>
      </c>
      <c r="G93" s="35">
        <v>0.43</v>
      </c>
      <c r="H93" s="129">
        <v>1</v>
      </c>
      <c r="I93" s="53">
        <f t="shared" si="16"/>
        <v>0.43</v>
      </c>
      <c r="J93" s="53">
        <v>0.43</v>
      </c>
      <c r="K93" s="227">
        <f t="shared" si="17"/>
        <v>0.46511627906976749</v>
      </c>
      <c r="L93" s="120">
        <v>0.2</v>
      </c>
      <c r="M93" s="127"/>
      <c r="N93" s="120"/>
      <c r="O93" s="120"/>
      <c r="P93" s="16"/>
      <c r="Q93" s="2"/>
      <c r="R93" s="122"/>
      <c r="S93" s="87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</row>
    <row r="94" spans="1:66" ht="18" x14ac:dyDescent="0.2">
      <c r="A94">
        <v>21</v>
      </c>
      <c r="B94" s="120">
        <v>34</v>
      </c>
      <c r="C94" s="120">
        <v>22</v>
      </c>
      <c r="D94" s="120">
        <v>22</v>
      </c>
      <c r="E94" s="158" t="s">
        <v>263</v>
      </c>
      <c r="F94" s="158" t="s">
        <v>168</v>
      </c>
      <c r="G94" s="35">
        <v>20</v>
      </c>
      <c r="H94" s="120">
        <v>0.01</v>
      </c>
      <c r="I94" s="53">
        <f t="shared" si="16"/>
        <v>0.2</v>
      </c>
      <c r="J94" s="53">
        <v>5.8000000000000003E-2</v>
      </c>
      <c r="K94" s="227">
        <f t="shared" si="17"/>
        <v>3.4482758620689657</v>
      </c>
      <c r="L94" s="120">
        <v>0.2</v>
      </c>
      <c r="M94" s="127"/>
      <c r="N94" s="120"/>
      <c r="O94" s="120"/>
      <c r="P94" s="2"/>
      <c r="Q94" s="2"/>
      <c r="R94" s="122"/>
      <c r="S94" s="87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</row>
    <row r="95" spans="1:66" ht="18" x14ac:dyDescent="0.2">
      <c r="A95">
        <v>21</v>
      </c>
      <c r="B95" s="120">
        <v>35</v>
      </c>
      <c r="C95" s="120">
        <v>22</v>
      </c>
      <c r="D95" s="120">
        <v>22</v>
      </c>
      <c r="E95" s="158" t="s">
        <v>263</v>
      </c>
      <c r="F95" s="158" t="s">
        <v>169</v>
      </c>
      <c r="G95" s="35">
        <v>30.4</v>
      </c>
      <c r="H95" s="128">
        <v>0.1</v>
      </c>
      <c r="I95" s="53">
        <f t="shared" si="16"/>
        <v>3.04</v>
      </c>
      <c r="J95" s="53">
        <v>1.64</v>
      </c>
      <c r="K95" s="227">
        <f t="shared" si="17"/>
        <v>0.12195121951219513</v>
      </c>
      <c r="L95" s="120">
        <v>0.2</v>
      </c>
      <c r="M95" s="127"/>
      <c r="N95" s="120"/>
      <c r="O95" s="120"/>
      <c r="P95" s="2"/>
      <c r="Q95" s="2"/>
      <c r="R95" s="122"/>
      <c r="S95" s="87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22"/>
    </row>
    <row r="96" spans="1:66" ht="18" x14ac:dyDescent="0.2">
      <c r="A96">
        <v>21</v>
      </c>
      <c r="B96" s="120">
        <v>36</v>
      </c>
      <c r="C96" s="120">
        <v>22</v>
      </c>
      <c r="D96" s="120">
        <v>22</v>
      </c>
      <c r="E96" s="158" t="s">
        <v>263</v>
      </c>
      <c r="F96" s="158" t="s">
        <v>45</v>
      </c>
      <c r="G96" s="35">
        <v>5.0199999999999996</v>
      </c>
      <c r="H96" s="128">
        <v>0.1</v>
      </c>
      <c r="I96" s="53">
        <f t="shared" si="16"/>
        <v>0.502</v>
      </c>
      <c r="J96" s="53">
        <v>0.66400000000000003</v>
      </c>
      <c r="K96" s="227">
        <f t="shared" si="17"/>
        <v>0.30120481927710846</v>
      </c>
      <c r="L96" s="120">
        <v>0.2</v>
      </c>
      <c r="M96" s="127" t="s">
        <v>482</v>
      </c>
      <c r="N96" s="120"/>
      <c r="O96" s="120"/>
      <c r="P96" s="2"/>
      <c r="Q96" s="2"/>
      <c r="R96" s="122"/>
      <c r="S96" s="87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</row>
    <row r="97" spans="1:66" ht="18" x14ac:dyDescent="0.2">
      <c r="A97">
        <v>21</v>
      </c>
      <c r="B97" s="120">
        <v>37</v>
      </c>
      <c r="C97" s="120">
        <v>22</v>
      </c>
      <c r="D97" s="120">
        <v>22</v>
      </c>
      <c r="E97" s="158" t="s">
        <v>263</v>
      </c>
      <c r="F97" s="158" t="s">
        <v>170</v>
      </c>
      <c r="G97" s="35">
        <v>33.6</v>
      </c>
      <c r="H97" s="120">
        <v>0.01</v>
      </c>
      <c r="I97" s="53">
        <f t="shared" si="16"/>
        <v>0.33600000000000002</v>
      </c>
      <c r="J97" s="53">
        <v>7.0400000000000004E-2</v>
      </c>
      <c r="K97" s="227">
        <f t="shared" si="17"/>
        <v>2.8409090909090908</v>
      </c>
      <c r="L97" s="120">
        <v>0.2</v>
      </c>
      <c r="M97" s="127"/>
      <c r="N97" s="120"/>
      <c r="O97" s="120"/>
      <c r="P97" s="2"/>
      <c r="Q97" s="2"/>
      <c r="R97" s="122"/>
      <c r="S97" s="87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</row>
    <row r="98" spans="1:66" ht="18" x14ac:dyDescent="0.2">
      <c r="A98">
        <v>21</v>
      </c>
      <c r="B98" s="120">
        <v>38</v>
      </c>
      <c r="C98" s="120">
        <v>22</v>
      </c>
      <c r="D98" s="120">
        <v>22</v>
      </c>
      <c r="E98" s="158" t="s">
        <v>263</v>
      </c>
      <c r="F98" s="194" t="s">
        <v>162</v>
      </c>
      <c r="G98" s="35">
        <v>11.3</v>
      </c>
      <c r="H98" s="128">
        <v>0.1</v>
      </c>
      <c r="I98" s="53">
        <f t="shared" si="16"/>
        <v>1.1300000000000001</v>
      </c>
      <c r="J98" s="53">
        <v>1.48</v>
      </c>
      <c r="K98" s="227">
        <f t="shared" si="17"/>
        <v>0.13513513513513514</v>
      </c>
      <c r="L98" s="120">
        <v>0.2</v>
      </c>
      <c r="M98" s="127"/>
      <c r="N98" s="120"/>
      <c r="O98" s="120"/>
      <c r="P98" s="2"/>
      <c r="Q98" s="2"/>
      <c r="R98" s="122"/>
      <c r="S98" s="87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</row>
    <row r="99" spans="1:66" ht="18" x14ac:dyDescent="0.2">
      <c r="A99">
        <v>21</v>
      </c>
      <c r="B99" s="120">
        <v>39</v>
      </c>
      <c r="C99" s="120">
        <v>22</v>
      </c>
      <c r="D99" s="120">
        <v>22</v>
      </c>
      <c r="E99" s="158" t="s">
        <v>263</v>
      </c>
      <c r="F99" s="102" t="s">
        <v>165</v>
      </c>
      <c r="G99" s="48">
        <v>32</v>
      </c>
      <c r="H99" s="120">
        <v>0.01</v>
      </c>
      <c r="I99" s="53">
        <f t="shared" si="16"/>
        <v>0.32</v>
      </c>
      <c r="J99" s="53">
        <v>0.104</v>
      </c>
      <c r="K99" s="227">
        <f t="shared" si="17"/>
        <v>1.9230769230769234</v>
      </c>
      <c r="L99" s="120">
        <v>0.2</v>
      </c>
      <c r="M99" s="127"/>
      <c r="N99" s="120"/>
      <c r="O99" s="120"/>
      <c r="P99" s="2"/>
      <c r="Q99" s="2"/>
      <c r="R99" s="122"/>
      <c r="S99" s="87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</row>
    <row r="100" spans="1:66" ht="19" thickBot="1" x14ac:dyDescent="0.25">
      <c r="A100">
        <v>21</v>
      </c>
      <c r="B100" s="120">
        <v>40</v>
      </c>
      <c r="C100" s="120">
        <v>22</v>
      </c>
      <c r="D100" s="120">
        <v>22</v>
      </c>
      <c r="E100" s="197" t="s">
        <v>263</v>
      </c>
      <c r="F100" s="198" t="s">
        <v>164</v>
      </c>
      <c r="G100" s="167">
        <v>5.9</v>
      </c>
      <c r="H100" s="128">
        <v>0.1</v>
      </c>
      <c r="I100" s="53">
        <f t="shared" si="16"/>
        <v>0.59000000000000008</v>
      </c>
      <c r="J100" s="53">
        <v>0.73199999999999998</v>
      </c>
      <c r="K100" s="227">
        <f t="shared" si="17"/>
        <v>0.27322404371584702</v>
      </c>
      <c r="L100" s="120">
        <v>0.2</v>
      </c>
      <c r="M100" s="127"/>
      <c r="N100" s="120"/>
      <c r="O100" s="120"/>
      <c r="P100" s="2"/>
      <c r="Q100" s="2"/>
      <c r="R100" s="122"/>
      <c r="S100" s="87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</row>
    <row r="101" spans="1:66" ht="18" thickBot="1" x14ac:dyDescent="0.25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228">
        <f>SUM(K91:K100)</f>
        <v>10.180607290290807</v>
      </c>
      <c r="L101" s="124"/>
      <c r="M101" s="82">
        <f>10-K101</f>
        <v>-0.18060729029080669</v>
      </c>
      <c r="N101" s="64">
        <f>M101+K101</f>
        <v>10</v>
      </c>
      <c r="O101" s="120"/>
      <c r="P101" s="2"/>
      <c r="Q101" s="2"/>
      <c r="R101" s="122"/>
      <c r="S101" s="87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</row>
    <row r="102" spans="1:66" ht="18" x14ac:dyDescent="0.2">
      <c r="A102">
        <v>21</v>
      </c>
      <c r="B102" s="120">
        <v>41</v>
      </c>
      <c r="C102" s="120">
        <v>23</v>
      </c>
      <c r="D102" s="120">
        <v>23</v>
      </c>
      <c r="E102" s="54" t="s">
        <v>264</v>
      </c>
      <c r="F102" s="172" t="s">
        <v>163</v>
      </c>
      <c r="G102" s="193">
        <v>7.96</v>
      </c>
      <c r="H102" s="128">
        <v>0.1</v>
      </c>
      <c r="I102" s="53">
        <f>G102*H102</f>
        <v>0.79600000000000004</v>
      </c>
      <c r="J102" s="53">
        <v>0.68400000000000005</v>
      </c>
      <c r="K102" s="227">
        <f>L102/J102</f>
        <v>0.29239766081871343</v>
      </c>
      <c r="L102" s="120">
        <v>0.2</v>
      </c>
      <c r="M102" s="120"/>
      <c r="N102" s="120"/>
      <c r="O102" s="120"/>
      <c r="P102" s="2"/>
      <c r="Q102" s="2"/>
      <c r="R102" s="122"/>
      <c r="S102" s="87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</row>
    <row r="103" spans="1:66" ht="18" x14ac:dyDescent="0.2">
      <c r="A103">
        <v>21</v>
      </c>
      <c r="B103" s="120">
        <v>42</v>
      </c>
      <c r="C103" s="120">
        <v>23</v>
      </c>
      <c r="D103" s="120">
        <v>23</v>
      </c>
      <c r="E103" s="158" t="s">
        <v>264</v>
      </c>
      <c r="F103" s="158" t="s">
        <v>166</v>
      </c>
      <c r="G103" s="35">
        <v>7.12</v>
      </c>
      <c r="H103" s="128">
        <v>0.1</v>
      </c>
      <c r="I103" s="53">
        <f t="shared" ref="I103:I111" si="18">G103*H103</f>
        <v>0.71200000000000008</v>
      </c>
      <c r="J103" s="53">
        <v>0.81200000000000006</v>
      </c>
      <c r="K103" s="227">
        <f t="shared" ref="K103:K111" si="19">L103/J103</f>
        <v>0.24630541871921183</v>
      </c>
      <c r="L103" s="120">
        <v>0.2</v>
      </c>
      <c r="M103" s="120"/>
      <c r="N103" s="120"/>
      <c r="O103" s="120"/>
      <c r="P103" s="2"/>
      <c r="Q103" s="2"/>
      <c r="R103" s="122"/>
      <c r="S103" s="87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</row>
    <row r="104" spans="1:66" ht="18" x14ac:dyDescent="0.2">
      <c r="A104">
        <v>21</v>
      </c>
      <c r="B104" s="120">
        <v>43</v>
      </c>
      <c r="C104" s="120">
        <v>23</v>
      </c>
      <c r="D104" s="120">
        <v>23</v>
      </c>
      <c r="E104" s="158" t="s">
        <v>264</v>
      </c>
      <c r="F104" s="158" t="s">
        <v>167</v>
      </c>
      <c r="G104" s="35">
        <v>4.28</v>
      </c>
      <c r="H104" s="128">
        <v>0.1</v>
      </c>
      <c r="I104" s="53">
        <f t="shared" si="18"/>
        <v>0.42800000000000005</v>
      </c>
      <c r="J104" s="53">
        <v>0.49199999999999999</v>
      </c>
      <c r="K104" s="227">
        <f t="shared" si="19"/>
        <v>0.40650406504065045</v>
      </c>
      <c r="L104" s="120">
        <v>0.2</v>
      </c>
      <c r="M104" s="120"/>
      <c r="N104" s="120"/>
      <c r="O104" s="120"/>
      <c r="P104" s="122"/>
      <c r="Q104" s="122"/>
      <c r="R104" s="122"/>
      <c r="S104" s="24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</row>
    <row r="105" spans="1:66" ht="18" x14ac:dyDescent="0.2">
      <c r="A105">
        <v>21</v>
      </c>
      <c r="B105" s="120">
        <v>44</v>
      </c>
      <c r="C105" s="120">
        <v>23</v>
      </c>
      <c r="D105" s="120">
        <v>23</v>
      </c>
      <c r="E105" s="158" t="s">
        <v>264</v>
      </c>
      <c r="F105" s="158" t="s">
        <v>168</v>
      </c>
      <c r="G105" s="35">
        <v>13.4</v>
      </c>
      <c r="H105" s="120">
        <v>0.01</v>
      </c>
      <c r="I105" s="53">
        <f t="shared" si="18"/>
        <v>0.13400000000000001</v>
      </c>
      <c r="J105" s="53">
        <v>9.8000000000000004E-2</v>
      </c>
      <c r="K105" s="227">
        <f t="shared" si="19"/>
        <v>2.0408163265306123</v>
      </c>
      <c r="L105" s="120">
        <v>0.2</v>
      </c>
      <c r="M105" s="120"/>
      <c r="N105" s="120"/>
      <c r="O105" s="120"/>
      <c r="P105" s="122"/>
      <c r="Q105" s="122"/>
      <c r="R105" s="122"/>
      <c r="S105" s="24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</row>
    <row r="106" spans="1:66" ht="18" x14ac:dyDescent="0.2">
      <c r="A106">
        <v>21</v>
      </c>
      <c r="B106" s="120">
        <v>45</v>
      </c>
      <c r="C106" s="120">
        <v>23</v>
      </c>
      <c r="D106" s="120">
        <v>23</v>
      </c>
      <c r="E106" s="158" t="s">
        <v>264</v>
      </c>
      <c r="F106" s="158" t="s">
        <v>169</v>
      </c>
      <c r="G106" s="35">
        <v>10.9</v>
      </c>
      <c r="H106" s="120">
        <v>0.01</v>
      </c>
      <c r="I106" s="53">
        <f t="shared" si="18"/>
        <v>0.109</v>
      </c>
      <c r="J106" s="53">
        <v>7.3999999999999996E-2</v>
      </c>
      <c r="K106" s="227">
        <f t="shared" si="19"/>
        <v>2.7027027027027031</v>
      </c>
      <c r="L106" s="120">
        <v>0.2</v>
      </c>
      <c r="M106" s="120"/>
      <c r="N106" s="120"/>
      <c r="O106" s="120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</row>
    <row r="107" spans="1:66" ht="18" x14ac:dyDescent="0.2">
      <c r="A107">
        <v>21</v>
      </c>
      <c r="B107" s="120">
        <v>46</v>
      </c>
      <c r="C107" s="120">
        <v>23</v>
      </c>
      <c r="D107" s="120">
        <v>23</v>
      </c>
      <c r="E107" s="158" t="s">
        <v>264</v>
      </c>
      <c r="F107" s="158" t="s">
        <v>45</v>
      </c>
      <c r="G107" s="35">
        <v>0.73</v>
      </c>
      <c r="H107" s="128">
        <v>1</v>
      </c>
      <c r="I107" s="53">
        <f t="shared" si="18"/>
        <v>0.73</v>
      </c>
      <c r="J107" s="53">
        <v>0.73</v>
      </c>
      <c r="K107" s="227">
        <f t="shared" si="19"/>
        <v>0.27397260273972607</v>
      </c>
      <c r="L107" s="120">
        <v>0.2</v>
      </c>
      <c r="M107" s="120"/>
      <c r="N107" s="120"/>
      <c r="O107" s="120"/>
      <c r="P107" s="122"/>
      <c r="Q107" s="122"/>
      <c r="R107" s="122"/>
      <c r="S107" s="24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</row>
    <row r="108" spans="1:66" ht="18" x14ac:dyDescent="0.2">
      <c r="A108">
        <v>21</v>
      </c>
      <c r="B108" s="120">
        <v>47</v>
      </c>
      <c r="C108" s="120">
        <v>23</v>
      </c>
      <c r="D108" s="120">
        <v>23</v>
      </c>
      <c r="E108" s="158" t="s">
        <v>264</v>
      </c>
      <c r="F108" s="158" t="s">
        <v>170</v>
      </c>
      <c r="G108" s="35">
        <v>17.399999999999999</v>
      </c>
      <c r="H108" s="120">
        <v>0.01</v>
      </c>
      <c r="I108" s="53">
        <f t="shared" si="18"/>
        <v>0.17399999999999999</v>
      </c>
      <c r="J108" s="53">
        <v>8.1600000000000006E-2</v>
      </c>
      <c r="K108" s="227">
        <f t="shared" si="19"/>
        <v>2.4509803921568629</v>
      </c>
      <c r="L108" s="120">
        <v>0.2</v>
      </c>
      <c r="M108" s="120" t="s">
        <v>482</v>
      </c>
      <c r="N108" s="120"/>
      <c r="O108" s="120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</row>
    <row r="109" spans="1:66" ht="18" x14ac:dyDescent="0.2">
      <c r="A109">
        <v>21</v>
      </c>
      <c r="B109" s="120">
        <v>48</v>
      </c>
      <c r="C109" s="120">
        <v>23</v>
      </c>
      <c r="D109" s="120">
        <v>23</v>
      </c>
      <c r="E109" s="158" t="s">
        <v>264</v>
      </c>
      <c r="F109" s="194" t="s">
        <v>162</v>
      </c>
      <c r="G109" s="35">
        <v>19.5</v>
      </c>
      <c r="H109" s="128">
        <v>0.1</v>
      </c>
      <c r="I109" s="53">
        <f t="shared" si="18"/>
        <v>1.9500000000000002</v>
      </c>
      <c r="J109" s="53">
        <v>1.05</v>
      </c>
      <c r="K109" s="227">
        <f t="shared" si="19"/>
        <v>0.19047619047619047</v>
      </c>
      <c r="L109" s="120">
        <v>0.2</v>
      </c>
      <c r="M109" s="120"/>
      <c r="N109" s="120"/>
      <c r="O109" s="120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</row>
    <row r="110" spans="1:66" ht="18" x14ac:dyDescent="0.2">
      <c r="A110">
        <v>21</v>
      </c>
      <c r="B110" s="120">
        <v>49</v>
      </c>
      <c r="C110" s="120">
        <v>23</v>
      </c>
      <c r="D110" s="120">
        <v>23</v>
      </c>
      <c r="E110" s="158" t="s">
        <v>264</v>
      </c>
      <c r="F110" s="102" t="s">
        <v>165</v>
      </c>
      <c r="G110" s="48">
        <v>17.7</v>
      </c>
      <c r="H110" s="128">
        <v>0.1</v>
      </c>
      <c r="I110" s="53">
        <f t="shared" si="18"/>
        <v>1.77</v>
      </c>
      <c r="J110" s="53">
        <v>1.1299999999999999</v>
      </c>
      <c r="K110" s="227">
        <f t="shared" si="19"/>
        <v>0.1769911504424779</v>
      </c>
      <c r="L110" s="120">
        <v>0.2</v>
      </c>
      <c r="M110" s="120"/>
      <c r="N110" s="120"/>
      <c r="O110" s="120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22"/>
    </row>
    <row r="111" spans="1:66" ht="19" thickBot="1" x14ac:dyDescent="0.25">
      <c r="A111">
        <v>21</v>
      </c>
      <c r="B111" s="120">
        <v>50</v>
      </c>
      <c r="C111" s="120">
        <v>23</v>
      </c>
      <c r="D111" s="120">
        <v>23</v>
      </c>
      <c r="E111" s="158" t="s">
        <v>264</v>
      </c>
      <c r="F111" s="198" t="s">
        <v>164</v>
      </c>
      <c r="G111" s="167">
        <v>10.8</v>
      </c>
      <c r="H111" s="128">
        <v>0.1</v>
      </c>
      <c r="I111" s="53">
        <f t="shared" si="18"/>
        <v>1.08</v>
      </c>
      <c r="J111" s="53">
        <v>1.02</v>
      </c>
      <c r="K111" s="229">
        <f t="shared" si="19"/>
        <v>0.19607843137254902</v>
      </c>
      <c r="L111" s="120">
        <v>0.2</v>
      </c>
      <c r="M111" s="120"/>
      <c r="N111" s="120"/>
      <c r="O111" s="120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</row>
    <row r="112" spans="1:66" ht="18" thickBot="1" x14ac:dyDescent="0.25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64">
        <f>SUM(K102:K111)</f>
        <v>8.9772249409996956</v>
      </c>
      <c r="L112" s="124"/>
      <c r="M112" s="82">
        <f>10-K112</f>
        <v>1.0227750590003044</v>
      </c>
      <c r="N112" s="64">
        <f>M112+K112</f>
        <v>10</v>
      </c>
      <c r="O112" s="120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22"/>
    </row>
    <row r="113" spans="1:66" ht="18" x14ac:dyDescent="0.2">
      <c r="A113">
        <v>20</v>
      </c>
      <c r="B113" s="120">
        <v>51</v>
      </c>
      <c r="C113" s="120" t="s">
        <v>93</v>
      </c>
      <c r="D113" s="120">
        <v>24</v>
      </c>
      <c r="E113" s="172" t="s">
        <v>416</v>
      </c>
      <c r="F113" s="173" t="s">
        <v>170</v>
      </c>
      <c r="G113" s="199">
        <v>0.16200000000000001</v>
      </c>
      <c r="K113">
        <v>2.5</v>
      </c>
    </row>
    <row r="114" spans="1:66" ht="19" thickBot="1" x14ac:dyDescent="0.25">
      <c r="A114">
        <v>20</v>
      </c>
      <c r="B114" s="120">
        <v>52</v>
      </c>
      <c r="C114" s="120" t="s">
        <v>93</v>
      </c>
      <c r="D114" s="120">
        <v>24</v>
      </c>
      <c r="E114" s="165" t="s">
        <v>416</v>
      </c>
      <c r="F114" s="166" t="s">
        <v>162</v>
      </c>
      <c r="G114" s="200" t="s">
        <v>60</v>
      </c>
      <c r="K114">
        <v>2.5</v>
      </c>
    </row>
    <row r="115" spans="1:66" ht="17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5"/>
      <c r="L115" s="124"/>
      <c r="M115" s="126">
        <v>0</v>
      </c>
      <c r="N115" s="125">
        <v>5</v>
      </c>
      <c r="O115" s="120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2"/>
      <c r="BA115" s="122"/>
      <c r="BB115" s="122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22"/>
    </row>
    <row r="116" spans="1:66" ht="17" x14ac:dyDescent="0.2">
      <c r="A116">
        <v>21</v>
      </c>
      <c r="B116" s="120">
        <v>51</v>
      </c>
      <c r="C116" t="s">
        <v>93</v>
      </c>
      <c r="D116" s="120">
        <v>25</v>
      </c>
      <c r="E116" t="s">
        <v>475</v>
      </c>
      <c r="F116" t="s">
        <v>45</v>
      </c>
      <c r="G116" t="s">
        <v>60</v>
      </c>
      <c r="K116">
        <v>2.5</v>
      </c>
    </row>
    <row r="117" spans="1:66" ht="17" x14ac:dyDescent="0.2">
      <c r="A117">
        <v>21</v>
      </c>
      <c r="B117" s="120">
        <v>54</v>
      </c>
      <c r="C117" t="s">
        <v>93</v>
      </c>
      <c r="D117" s="120">
        <v>25</v>
      </c>
      <c r="E117" t="s">
        <v>475</v>
      </c>
      <c r="F117" t="s">
        <v>165</v>
      </c>
      <c r="G117">
        <v>0.23200000000000001</v>
      </c>
      <c r="K117">
        <v>2.5</v>
      </c>
    </row>
    <row r="118" spans="1:66" ht="17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5"/>
      <c r="L118" s="124"/>
      <c r="M118" s="126">
        <v>0</v>
      </c>
      <c r="N118" s="125">
        <v>5</v>
      </c>
      <c r="O118" s="120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</row>
    <row r="119" spans="1:66" ht="17" x14ac:dyDescent="0.2">
      <c r="A119">
        <v>21</v>
      </c>
      <c r="B119" s="120">
        <v>52</v>
      </c>
      <c r="C119">
        <v>24</v>
      </c>
      <c r="D119" s="120">
        <v>26</v>
      </c>
      <c r="E119" s="54" t="s">
        <v>131</v>
      </c>
      <c r="F119" s="12" t="s">
        <v>170</v>
      </c>
      <c r="G119" s="115" t="s">
        <v>60</v>
      </c>
      <c r="K119">
        <v>2.5</v>
      </c>
    </row>
    <row r="120" spans="1:66" ht="17" x14ac:dyDescent="0.2">
      <c r="A120">
        <v>21</v>
      </c>
      <c r="B120" s="120">
        <v>53</v>
      </c>
      <c r="C120">
        <v>24</v>
      </c>
      <c r="D120" s="120">
        <v>26</v>
      </c>
      <c r="E120" s="158" t="s">
        <v>131</v>
      </c>
      <c r="F120" s="159" t="s">
        <v>162</v>
      </c>
      <c r="G120" s="115" t="s">
        <v>60</v>
      </c>
      <c r="K120">
        <v>2.5</v>
      </c>
    </row>
    <row r="121" spans="1:66" ht="17" x14ac:dyDescent="0.2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220"/>
      <c r="L121" s="131"/>
      <c r="M121" s="221">
        <v>0</v>
      </c>
      <c r="N121" s="220">
        <v>5</v>
      </c>
      <c r="O121" s="120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</row>
    <row r="122" spans="1:66" ht="17" x14ac:dyDescent="0.2">
      <c r="B122" s="53"/>
      <c r="C122" s="53"/>
      <c r="D122" s="53"/>
      <c r="E122" s="2"/>
      <c r="G122" s="53"/>
      <c r="H122" s="53"/>
      <c r="I122" s="53"/>
      <c r="J122" s="53"/>
      <c r="K122" s="62"/>
      <c r="L122" s="53"/>
      <c r="M122" s="53"/>
      <c r="N122" s="53"/>
    </row>
    <row r="123" spans="1:66" ht="17" x14ac:dyDescent="0.2">
      <c r="B123" s="53"/>
      <c r="C123" s="53"/>
      <c r="D123" s="53"/>
      <c r="E123" s="2"/>
      <c r="G123" s="53"/>
      <c r="H123" s="53"/>
      <c r="I123" s="53"/>
      <c r="J123" s="53"/>
      <c r="K123" s="62"/>
      <c r="L123" s="53"/>
      <c r="M123" s="53"/>
      <c r="N123" s="53"/>
    </row>
    <row r="124" spans="1:66" ht="17" x14ac:dyDescent="0.2">
      <c r="B124" s="53"/>
      <c r="C124" s="53"/>
      <c r="D124" s="53"/>
      <c r="E124" s="2"/>
      <c r="G124" s="53"/>
      <c r="H124" s="53"/>
      <c r="I124" s="53"/>
      <c r="J124" s="53"/>
      <c r="K124" s="62"/>
      <c r="L124" s="53"/>
      <c r="M124" s="53"/>
      <c r="N124" s="53"/>
    </row>
    <row r="125" spans="1:66" ht="17" x14ac:dyDescent="0.2">
      <c r="B125" s="53"/>
      <c r="C125" s="53"/>
      <c r="D125" s="53"/>
      <c r="E125" s="2"/>
      <c r="G125" s="53"/>
      <c r="H125" s="53"/>
      <c r="I125" s="53"/>
      <c r="J125" s="53"/>
      <c r="K125" s="62"/>
      <c r="L125" s="53"/>
      <c r="M125" s="53"/>
      <c r="N125" s="53"/>
    </row>
    <row r="126" spans="1:66" ht="17" x14ac:dyDescent="0.2">
      <c r="B126" s="53"/>
      <c r="C126" s="53"/>
      <c r="D126" s="53"/>
      <c r="E126" s="2"/>
      <c r="G126" s="53"/>
      <c r="H126" s="53"/>
      <c r="I126" s="53"/>
      <c r="J126" s="53"/>
      <c r="K126" s="62"/>
      <c r="L126" s="53"/>
      <c r="M126" s="53"/>
      <c r="N126" s="53"/>
    </row>
    <row r="127" spans="1:66" ht="17" x14ac:dyDescent="0.2">
      <c r="B127" s="53"/>
      <c r="C127" s="53"/>
      <c r="D127" s="53"/>
      <c r="E127" s="2"/>
      <c r="G127" s="53"/>
      <c r="H127" s="53"/>
      <c r="I127" s="53"/>
      <c r="J127" s="53"/>
      <c r="K127" s="62"/>
      <c r="L127" s="53"/>
      <c r="M127" s="53"/>
      <c r="N127" s="53"/>
    </row>
    <row r="128" spans="1:66" ht="17" x14ac:dyDescent="0.2">
      <c r="B128" s="53"/>
      <c r="C128" s="53"/>
      <c r="D128" s="53"/>
      <c r="E128" s="2"/>
      <c r="G128" s="53"/>
      <c r="H128" s="53"/>
      <c r="I128" s="53"/>
      <c r="J128" s="53"/>
      <c r="K128" s="62"/>
      <c r="L128" s="53"/>
      <c r="M128" s="53"/>
      <c r="N128" s="53"/>
    </row>
    <row r="129" spans="1:14" ht="17" x14ac:dyDescent="0.2">
      <c r="B129" s="53"/>
      <c r="C129" s="53"/>
      <c r="D129" s="53"/>
      <c r="E129" s="2"/>
      <c r="G129" s="53"/>
      <c r="H129" s="53"/>
      <c r="I129" s="53"/>
      <c r="J129" s="53"/>
      <c r="K129" s="62"/>
      <c r="L129" s="53"/>
      <c r="M129" s="53"/>
      <c r="N129" s="53"/>
    </row>
    <row r="130" spans="1:14" ht="17" x14ac:dyDescent="0.2">
      <c r="B130" s="53"/>
      <c r="C130" s="53"/>
      <c r="D130" s="53"/>
      <c r="E130" s="2"/>
      <c r="G130" s="53"/>
      <c r="H130" s="53"/>
      <c r="I130" s="53"/>
      <c r="J130" s="53"/>
      <c r="K130" s="62"/>
      <c r="L130" s="53"/>
      <c r="M130" s="53"/>
      <c r="N130" s="53"/>
    </row>
    <row r="131" spans="1:14" ht="17" x14ac:dyDescent="0.2">
      <c r="B131" s="53"/>
      <c r="C131" s="53"/>
      <c r="D131" s="53"/>
      <c r="E131" s="2"/>
      <c r="G131" s="53"/>
      <c r="H131" s="53"/>
      <c r="I131" s="53"/>
      <c r="J131" s="53"/>
      <c r="K131" s="62"/>
      <c r="L131" s="53"/>
      <c r="M131" s="53"/>
      <c r="N131" s="53"/>
    </row>
    <row r="132" spans="1:14" ht="17" x14ac:dyDescent="0.2">
      <c r="A132" s="81"/>
      <c r="B132" s="222"/>
      <c r="C132" s="222"/>
      <c r="D132" s="222"/>
      <c r="E132" s="222"/>
      <c r="F132" s="222"/>
      <c r="G132" s="222"/>
      <c r="H132" s="222"/>
      <c r="I132" s="222"/>
      <c r="J132" s="222"/>
      <c r="K132" s="223"/>
      <c r="L132" s="222"/>
      <c r="M132" s="224"/>
      <c r="N132" s="223"/>
    </row>
    <row r="133" spans="1:14" ht="17" x14ac:dyDescent="0.2">
      <c r="B133" s="53"/>
      <c r="C133" s="53"/>
      <c r="D133" s="53"/>
      <c r="E133" s="2"/>
      <c r="G133" s="53"/>
      <c r="H133" s="53"/>
      <c r="I133" s="62"/>
      <c r="J133" s="62"/>
      <c r="K133" s="62"/>
      <c r="L133" s="53"/>
      <c r="M133" s="83"/>
      <c r="N133" s="53"/>
    </row>
    <row r="134" spans="1:14" ht="17" x14ac:dyDescent="0.2">
      <c r="B134" s="53"/>
      <c r="C134" s="53"/>
      <c r="D134" s="53"/>
      <c r="E134" s="2"/>
      <c r="G134" s="53"/>
      <c r="H134" s="53"/>
      <c r="I134" s="62"/>
      <c r="J134" s="62"/>
      <c r="K134" s="62"/>
      <c r="L134" s="53"/>
      <c r="M134" s="83"/>
      <c r="N134" s="53"/>
    </row>
    <row r="135" spans="1:14" ht="17" x14ac:dyDescent="0.2">
      <c r="B135" s="53"/>
      <c r="C135" s="53"/>
      <c r="D135" s="53"/>
      <c r="E135" s="2"/>
      <c r="G135" s="53"/>
      <c r="H135" s="53"/>
      <c r="I135" s="62"/>
      <c r="J135" s="62"/>
      <c r="K135" s="62"/>
      <c r="L135" s="53"/>
      <c r="M135" s="83"/>
      <c r="N135" s="53"/>
    </row>
    <row r="136" spans="1:14" ht="17" x14ac:dyDescent="0.2">
      <c r="B136" s="53"/>
      <c r="C136" s="53"/>
      <c r="D136" s="53"/>
      <c r="E136" s="2"/>
      <c r="G136" s="53"/>
      <c r="H136" s="53"/>
      <c r="I136" s="62"/>
      <c r="J136" s="62"/>
      <c r="K136" s="62"/>
      <c r="L136" s="53"/>
      <c r="M136" s="83"/>
      <c r="N136" s="53"/>
    </row>
    <row r="137" spans="1:14" ht="17" x14ac:dyDescent="0.2">
      <c r="B137" s="53"/>
      <c r="C137" s="53"/>
      <c r="D137" s="53"/>
      <c r="E137" s="2"/>
      <c r="G137" s="53"/>
      <c r="H137" s="53"/>
      <c r="I137" s="62"/>
      <c r="J137" s="62"/>
      <c r="K137" s="62"/>
      <c r="L137" s="53"/>
      <c r="M137" s="83"/>
      <c r="N137" s="53"/>
    </row>
    <row r="138" spans="1:14" ht="17" x14ac:dyDescent="0.2">
      <c r="B138" s="53"/>
      <c r="C138" s="53"/>
      <c r="D138" s="53"/>
      <c r="E138" s="2"/>
      <c r="G138" s="53"/>
      <c r="H138" s="53"/>
      <c r="I138" s="62"/>
      <c r="J138" s="62"/>
      <c r="K138" s="62"/>
      <c r="L138" s="53"/>
      <c r="M138" s="83"/>
      <c r="N138" s="53"/>
    </row>
    <row r="139" spans="1:14" ht="17" x14ac:dyDescent="0.2">
      <c r="B139" s="53"/>
      <c r="C139" s="53"/>
      <c r="D139" s="53"/>
      <c r="E139" s="2"/>
      <c r="G139" s="53"/>
      <c r="H139" s="53"/>
      <c r="I139" s="62"/>
      <c r="J139" s="62"/>
      <c r="K139" s="62"/>
      <c r="L139" s="53"/>
      <c r="M139" s="83"/>
      <c r="N139" s="53"/>
    </row>
    <row r="140" spans="1:14" ht="17" x14ac:dyDescent="0.2">
      <c r="B140" s="53"/>
      <c r="C140" s="53"/>
      <c r="D140" s="53"/>
      <c r="E140" s="2"/>
      <c r="G140" s="53"/>
      <c r="H140" s="53"/>
      <c r="I140" s="62"/>
      <c r="J140" s="62"/>
      <c r="K140" s="62"/>
      <c r="L140" s="53"/>
      <c r="M140" s="83"/>
      <c r="N140" s="53"/>
    </row>
    <row r="141" spans="1:14" ht="17" x14ac:dyDescent="0.2">
      <c r="B141" s="53"/>
      <c r="C141" s="53"/>
      <c r="D141" s="53"/>
      <c r="E141" s="2"/>
      <c r="G141" s="53"/>
      <c r="H141" s="128"/>
      <c r="I141" s="62"/>
      <c r="J141" s="62"/>
      <c r="K141" s="62"/>
      <c r="L141" s="53"/>
      <c r="M141" s="83"/>
      <c r="N141" s="53"/>
    </row>
    <row r="142" spans="1:14" ht="17" x14ac:dyDescent="0.2">
      <c r="B142" s="53"/>
      <c r="C142" s="53"/>
      <c r="D142" s="53"/>
      <c r="E142" s="2"/>
      <c r="G142" s="53"/>
      <c r="H142" s="53"/>
      <c r="I142" s="62"/>
      <c r="J142" s="62"/>
      <c r="K142" s="62"/>
      <c r="L142" s="53"/>
      <c r="M142" s="83"/>
      <c r="N142" s="53"/>
    </row>
    <row r="143" spans="1:14" ht="17" x14ac:dyDescent="0.2">
      <c r="A143" s="81"/>
      <c r="B143" s="222"/>
      <c r="C143" s="222"/>
      <c r="D143" s="222"/>
      <c r="E143" s="222"/>
      <c r="F143" s="222"/>
      <c r="G143" s="222"/>
      <c r="H143" s="222"/>
      <c r="I143" s="222"/>
      <c r="J143" s="222"/>
      <c r="K143" s="223"/>
      <c r="L143" s="222"/>
      <c r="M143" s="224"/>
      <c r="N143" s="223"/>
    </row>
    <row r="144" spans="1:14" ht="18" x14ac:dyDescent="0.2">
      <c r="B144" s="53"/>
      <c r="C144" s="53"/>
      <c r="D144" s="16"/>
      <c r="E144" s="2"/>
      <c r="G144" s="53"/>
      <c r="H144" s="128"/>
      <c r="I144" s="53"/>
      <c r="J144" s="53"/>
      <c r="K144" s="62"/>
      <c r="L144" s="53"/>
      <c r="M144" s="53"/>
      <c r="N144" s="53"/>
    </row>
    <row r="145" spans="1:14" ht="18" x14ac:dyDescent="0.2">
      <c r="B145" s="53"/>
      <c r="C145" s="53"/>
      <c r="D145" s="16"/>
      <c r="E145" s="2"/>
      <c r="G145" s="53"/>
      <c r="H145" s="53"/>
      <c r="I145" s="53"/>
      <c r="J145" s="53"/>
      <c r="K145" s="62"/>
      <c r="L145" s="53"/>
      <c r="M145" s="53"/>
      <c r="N145" s="53"/>
    </row>
    <row r="146" spans="1:14" ht="18" x14ac:dyDescent="0.2">
      <c r="B146" s="53"/>
      <c r="C146" s="53"/>
      <c r="D146" s="16"/>
      <c r="E146" s="2"/>
      <c r="G146" s="53"/>
      <c r="H146" s="53"/>
      <c r="I146" s="53"/>
      <c r="J146" s="53"/>
      <c r="K146" s="62"/>
      <c r="L146" s="53"/>
      <c r="M146" s="53"/>
      <c r="N146" s="53"/>
    </row>
    <row r="147" spans="1:14" ht="18" x14ac:dyDescent="0.2">
      <c r="B147" s="53"/>
      <c r="C147" s="53"/>
      <c r="D147" s="16"/>
      <c r="E147" s="2"/>
      <c r="G147" s="53"/>
      <c r="H147" s="53"/>
      <c r="I147" s="53"/>
      <c r="J147" s="53"/>
      <c r="K147" s="62"/>
      <c r="L147" s="53"/>
      <c r="M147" s="53"/>
      <c r="N147" s="53"/>
    </row>
    <row r="148" spans="1:14" ht="18" x14ac:dyDescent="0.2">
      <c r="B148" s="53"/>
      <c r="C148" s="53"/>
      <c r="D148" s="16"/>
      <c r="E148" s="2"/>
      <c r="G148" s="53"/>
      <c r="H148" s="53"/>
      <c r="I148" s="53"/>
      <c r="J148" s="53"/>
      <c r="K148" s="62"/>
      <c r="L148" s="53"/>
      <c r="M148" s="53"/>
      <c r="N148" s="53"/>
    </row>
    <row r="149" spans="1:14" ht="18" x14ac:dyDescent="0.2">
      <c r="B149" s="53"/>
      <c r="C149" s="53"/>
      <c r="D149" s="16"/>
      <c r="E149" s="2"/>
      <c r="G149" s="53"/>
      <c r="H149" s="53"/>
      <c r="I149" s="53"/>
      <c r="J149" s="53"/>
      <c r="K149" s="62"/>
      <c r="L149" s="53"/>
      <c r="M149" s="53"/>
      <c r="N149" s="53"/>
    </row>
    <row r="150" spans="1:14" ht="18" x14ac:dyDescent="0.2">
      <c r="B150" s="53"/>
      <c r="C150" s="53"/>
      <c r="D150" s="16"/>
      <c r="E150" s="2"/>
      <c r="G150" s="53"/>
      <c r="H150" s="53"/>
      <c r="I150" s="53"/>
      <c r="J150" s="53"/>
      <c r="K150" s="62"/>
      <c r="L150" s="53"/>
      <c r="M150" s="53"/>
      <c r="N150" s="53"/>
    </row>
    <row r="151" spans="1:14" ht="18" x14ac:dyDescent="0.2">
      <c r="B151" s="53"/>
      <c r="C151" s="53"/>
      <c r="D151" s="16"/>
      <c r="E151" s="2"/>
      <c r="G151" s="53"/>
      <c r="H151" s="53"/>
      <c r="I151" s="53"/>
      <c r="J151" s="53"/>
      <c r="K151" s="62"/>
      <c r="L151" s="53"/>
      <c r="M151" s="53"/>
      <c r="N151" s="53"/>
    </row>
    <row r="152" spans="1:14" ht="17" x14ac:dyDescent="0.2">
      <c r="B152" s="53"/>
      <c r="C152" s="53"/>
      <c r="D152" s="2"/>
      <c r="E152" s="2"/>
      <c r="G152" s="53"/>
      <c r="H152" s="128"/>
      <c r="I152" s="53"/>
      <c r="J152" s="53"/>
      <c r="K152" s="62"/>
      <c r="L152" s="53"/>
      <c r="M152" s="53"/>
      <c r="N152" s="53"/>
    </row>
    <row r="153" spans="1:14" ht="17" x14ac:dyDescent="0.2">
      <c r="B153" s="53"/>
      <c r="C153" s="53"/>
      <c r="D153" s="2"/>
      <c r="E153" s="2"/>
      <c r="G153" s="53"/>
      <c r="H153" s="53"/>
      <c r="I153" s="53"/>
      <c r="J153" s="53"/>
      <c r="K153" s="62"/>
      <c r="L153" s="53"/>
      <c r="M153" s="53"/>
      <c r="N153" s="53"/>
    </row>
    <row r="154" spans="1:14" ht="17" x14ac:dyDescent="0.2">
      <c r="A154" s="81"/>
      <c r="B154" s="222"/>
      <c r="C154" s="222"/>
      <c r="D154" s="222"/>
      <c r="E154" s="222"/>
      <c r="F154" s="222"/>
      <c r="G154" s="222"/>
      <c r="H154" s="222"/>
      <c r="I154" s="222"/>
      <c r="J154" s="222"/>
      <c r="K154" s="223"/>
      <c r="L154" s="222"/>
      <c r="M154" s="224"/>
      <c r="N154" s="223"/>
    </row>
    <row r="155" spans="1:14" ht="17" x14ac:dyDescent="0.2">
      <c r="B155" s="53"/>
      <c r="C155" s="53"/>
      <c r="D155" s="2"/>
      <c r="E155" s="2"/>
      <c r="G155" s="53"/>
      <c r="H155" s="128"/>
      <c r="I155" s="62"/>
      <c r="J155" s="62"/>
      <c r="K155" s="62"/>
      <c r="L155" s="53"/>
      <c r="M155" s="83"/>
      <c r="N155" s="53"/>
    </row>
    <row r="156" spans="1:14" ht="17" x14ac:dyDescent="0.2">
      <c r="B156" s="53"/>
      <c r="C156" s="53"/>
      <c r="D156" s="2"/>
      <c r="E156" s="2"/>
      <c r="G156" s="53"/>
      <c r="H156" s="53"/>
      <c r="I156" s="62"/>
      <c r="J156" s="62"/>
      <c r="K156" s="62"/>
      <c r="L156" s="53"/>
      <c r="M156" s="83"/>
      <c r="N156" s="53"/>
    </row>
    <row r="157" spans="1:14" ht="17" x14ac:dyDescent="0.2">
      <c r="B157" s="53"/>
      <c r="C157" s="53"/>
      <c r="D157" s="2"/>
      <c r="E157" s="2"/>
      <c r="G157" s="53"/>
      <c r="H157" s="53"/>
      <c r="I157" s="62"/>
      <c r="J157" s="62"/>
      <c r="K157" s="62"/>
      <c r="L157" s="53"/>
      <c r="M157" s="83"/>
      <c r="N157" s="53"/>
    </row>
    <row r="158" spans="1:14" ht="17" x14ac:dyDescent="0.2">
      <c r="B158" s="53"/>
      <c r="C158" s="53"/>
      <c r="D158" s="2"/>
      <c r="E158" s="2"/>
      <c r="G158" s="53"/>
      <c r="H158" s="53"/>
      <c r="I158" s="62"/>
      <c r="J158" s="62"/>
      <c r="K158" s="62"/>
      <c r="L158" s="53"/>
      <c r="M158" s="83"/>
      <c r="N158" s="53"/>
    </row>
    <row r="159" spans="1:14" ht="17" x14ac:dyDescent="0.2">
      <c r="B159" s="53"/>
      <c r="C159" s="53"/>
      <c r="D159" s="2"/>
      <c r="E159" s="2"/>
      <c r="G159" s="53"/>
      <c r="H159" s="53"/>
      <c r="I159" s="62"/>
      <c r="J159" s="62"/>
      <c r="K159" s="62"/>
      <c r="L159" s="53"/>
      <c r="M159" s="83"/>
      <c r="N159" s="53"/>
    </row>
    <row r="160" spans="1:14" ht="17" x14ac:dyDescent="0.2">
      <c r="B160" s="53"/>
      <c r="C160" s="53"/>
      <c r="D160" s="2"/>
      <c r="E160" s="2"/>
      <c r="G160" s="53"/>
      <c r="H160" s="53"/>
      <c r="I160" s="62"/>
      <c r="J160" s="62"/>
      <c r="K160" s="62"/>
      <c r="L160" s="53"/>
      <c r="M160" s="83"/>
      <c r="N160" s="53"/>
    </row>
    <row r="161" spans="1:14" ht="17" x14ac:dyDescent="0.2">
      <c r="B161" s="53"/>
      <c r="C161" s="53"/>
      <c r="D161" s="2"/>
      <c r="E161" s="2"/>
      <c r="G161" s="53"/>
      <c r="H161" s="53"/>
      <c r="I161" s="62"/>
      <c r="J161" s="62"/>
      <c r="K161" s="62"/>
      <c r="L161" s="53"/>
      <c r="M161" s="83"/>
      <c r="N161" s="53"/>
    </row>
    <row r="162" spans="1:14" ht="17" x14ac:dyDescent="0.2">
      <c r="B162" s="53"/>
      <c r="C162" s="53"/>
      <c r="D162" s="2"/>
      <c r="E162" s="2"/>
      <c r="G162" s="53"/>
      <c r="H162" s="53"/>
      <c r="I162" s="62"/>
      <c r="J162" s="62"/>
      <c r="K162" s="62"/>
      <c r="L162" s="53"/>
      <c r="M162" s="83"/>
      <c r="N162" s="53"/>
    </row>
    <row r="163" spans="1:14" ht="18" x14ac:dyDescent="0.2">
      <c r="B163" s="53"/>
      <c r="C163" s="53"/>
      <c r="D163" s="16"/>
      <c r="E163" s="2"/>
      <c r="G163" s="53"/>
      <c r="H163" s="128"/>
      <c r="I163" s="62"/>
      <c r="J163" s="62"/>
      <c r="K163" s="62"/>
      <c r="L163" s="53"/>
      <c r="M163" s="83"/>
      <c r="N163" s="53"/>
    </row>
    <row r="164" spans="1:14" ht="18" x14ac:dyDescent="0.2">
      <c r="B164" s="53"/>
      <c r="C164" s="53"/>
      <c r="D164" s="16"/>
      <c r="E164" s="2"/>
      <c r="G164" s="53"/>
      <c r="H164" s="53"/>
      <c r="I164" s="62"/>
      <c r="J164" s="62"/>
      <c r="K164" s="62"/>
      <c r="L164" s="53"/>
      <c r="M164" s="83"/>
      <c r="N164" s="53"/>
    </row>
    <row r="165" spans="1:14" ht="17" x14ac:dyDescent="0.2">
      <c r="A165" s="81"/>
      <c r="B165" s="222"/>
      <c r="C165" s="222"/>
      <c r="D165" s="222"/>
      <c r="E165" s="222"/>
      <c r="F165" s="222"/>
      <c r="G165" s="222"/>
      <c r="H165" s="222"/>
      <c r="I165" s="222"/>
      <c r="J165" s="222"/>
      <c r="K165" s="223"/>
      <c r="L165" s="222"/>
      <c r="M165" s="224"/>
      <c r="N165" s="223"/>
    </row>
    <row r="166" spans="1:14" ht="18" x14ac:dyDescent="0.2">
      <c r="B166" s="53"/>
      <c r="C166" s="53"/>
      <c r="D166" s="16"/>
      <c r="E166" s="2"/>
      <c r="G166" s="53"/>
      <c r="H166" s="53"/>
      <c r="I166" s="53"/>
      <c r="J166" s="53"/>
      <c r="K166" s="62"/>
      <c r="L166" s="53"/>
      <c r="M166" s="53"/>
      <c r="N166" s="53"/>
    </row>
    <row r="167" spans="1:14" ht="18" x14ac:dyDescent="0.2">
      <c r="B167" s="53"/>
      <c r="C167" s="53"/>
      <c r="D167" s="16"/>
      <c r="E167" s="2"/>
      <c r="G167" s="53"/>
      <c r="H167" s="53"/>
      <c r="I167" s="53"/>
      <c r="J167" s="53"/>
      <c r="K167" s="62"/>
      <c r="L167" s="53"/>
      <c r="M167" s="53"/>
      <c r="N167" s="53"/>
    </row>
    <row r="168" spans="1:14" ht="18" x14ac:dyDescent="0.2">
      <c r="B168" s="53"/>
      <c r="C168" s="53"/>
      <c r="D168" s="16"/>
      <c r="E168" s="2"/>
      <c r="G168" s="53"/>
      <c r="H168" s="53"/>
      <c r="I168" s="53"/>
      <c r="J168" s="53"/>
      <c r="K168" s="62"/>
      <c r="L168" s="53"/>
      <c r="M168" s="53"/>
      <c r="N168" s="53"/>
    </row>
    <row r="169" spans="1:14" ht="18" x14ac:dyDescent="0.2">
      <c r="B169" s="53"/>
      <c r="C169" s="53"/>
      <c r="D169" s="16"/>
      <c r="E169" s="2"/>
      <c r="G169" s="53"/>
      <c r="H169" s="53"/>
      <c r="I169" s="53"/>
      <c r="J169" s="53"/>
      <c r="K169" s="62"/>
      <c r="L169" s="53"/>
      <c r="M169" s="53"/>
      <c r="N169" s="53"/>
    </row>
    <row r="170" spans="1:14" ht="18" x14ac:dyDescent="0.2">
      <c r="B170" s="53"/>
      <c r="C170" s="53"/>
      <c r="D170" s="16"/>
      <c r="E170" s="2"/>
      <c r="G170" s="53"/>
      <c r="H170" s="53"/>
      <c r="I170" s="53"/>
      <c r="J170" s="53"/>
      <c r="K170" s="62"/>
      <c r="L170" s="53"/>
      <c r="M170" s="53"/>
      <c r="N170" s="53"/>
    </row>
    <row r="171" spans="1:14" ht="18" x14ac:dyDescent="0.2">
      <c r="B171" s="53"/>
      <c r="C171" s="53"/>
      <c r="D171" s="16"/>
      <c r="E171" s="2"/>
      <c r="G171" s="53"/>
      <c r="H171" s="53"/>
      <c r="I171" s="53"/>
      <c r="J171" s="53"/>
      <c r="K171" s="62"/>
      <c r="L171" s="53"/>
      <c r="M171" s="53"/>
      <c r="N171" s="53"/>
    </row>
    <row r="172" spans="1:14" ht="18" x14ac:dyDescent="0.2">
      <c r="B172" s="53"/>
      <c r="C172" s="53"/>
      <c r="D172" s="16"/>
      <c r="E172" s="2"/>
      <c r="G172" s="53"/>
      <c r="H172" s="53"/>
      <c r="I172" s="53"/>
      <c r="J172" s="53"/>
      <c r="K172" s="62"/>
      <c r="L172" s="53"/>
      <c r="M172" s="53"/>
      <c r="N172" s="53"/>
    </row>
    <row r="173" spans="1:14" ht="18" x14ac:dyDescent="0.2">
      <c r="B173" s="53"/>
      <c r="C173" s="53"/>
      <c r="D173" s="16"/>
      <c r="E173" s="2"/>
      <c r="G173" s="53"/>
      <c r="H173" s="53"/>
      <c r="I173" s="53"/>
      <c r="J173" s="53"/>
      <c r="K173" s="62"/>
      <c r="L173" s="53"/>
      <c r="M173" s="53"/>
      <c r="N173" s="53"/>
    </row>
    <row r="174" spans="1:14" ht="18" x14ac:dyDescent="0.2">
      <c r="B174" s="53"/>
      <c r="C174" s="53"/>
      <c r="D174" s="16"/>
      <c r="E174" s="2"/>
      <c r="G174" s="53"/>
      <c r="H174" s="53"/>
      <c r="I174" s="53"/>
      <c r="J174" s="53"/>
      <c r="K174" s="62"/>
      <c r="L174" s="53"/>
      <c r="M174" s="53"/>
      <c r="N174" s="53"/>
    </row>
    <row r="175" spans="1:14" ht="18" x14ac:dyDescent="0.2">
      <c r="B175" s="53"/>
      <c r="C175" s="53"/>
      <c r="D175" s="16"/>
      <c r="E175" s="2"/>
      <c r="G175" s="53"/>
      <c r="H175" s="53"/>
      <c r="I175" s="53"/>
      <c r="J175" s="53"/>
      <c r="K175" s="62"/>
      <c r="L175" s="53"/>
      <c r="M175" s="53"/>
      <c r="N175" s="53"/>
    </row>
    <row r="176" spans="1:14" ht="17" x14ac:dyDescent="0.2">
      <c r="A176" s="81"/>
      <c r="B176" s="222"/>
      <c r="C176" s="222"/>
      <c r="D176" s="222"/>
      <c r="E176" s="222"/>
      <c r="F176" s="222"/>
      <c r="G176" s="222"/>
      <c r="H176" s="222"/>
      <c r="I176" s="222"/>
      <c r="J176" s="222"/>
      <c r="K176" s="223"/>
      <c r="L176" s="222"/>
      <c r="M176" s="224"/>
      <c r="N176" s="223"/>
    </row>
    <row r="177" spans="1:14" ht="17" x14ac:dyDescent="0.2">
      <c r="B177" s="53"/>
      <c r="C177" s="53"/>
      <c r="D177" s="53"/>
      <c r="E177" s="2"/>
      <c r="G177" s="53"/>
      <c r="H177" s="53"/>
      <c r="I177" s="62"/>
      <c r="J177" s="62"/>
      <c r="K177" s="62"/>
      <c r="L177" s="53"/>
      <c r="M177" s="83"/>
      <c r="N177" s="53"/>
    </row>
    <row r="178" spans="1:14" ht="17" x14ac:dyDescent="0.2">
      <c r="B178" s="53"/>
      <c r="C178" s="53"/>
      <c r="D178" s="53"/>
      <c r="E178" s="2"/>
      <c r="G178" s="53"/>
      <c r="H178" s="53"/>
      <c r="I178" s="62"/>
      <c r="J178" s="62"/>
      <c r="K178" s="62"/>
      <c r="L178" s="53"/>
      <c r="M178" s="83"/>
      <c r="N178" s="53"/>
    </row>
    <row r="179" spans="1:14" ht="17" x14ac:dyDescent="0.2">
      <c r="B179" s="53"/>
      <c r="C179" s="53"/>
      <c r="D179" s="53"/>
      <c r="E179" s="2"/>
      <c r="G179" s="53"/>
      <c r="H179" s="53"/>
      <c r="I179" s="62"/>
      <c r="J179" s="62"/>
      <c r="K179" s="62"/>
      <c r="L179" s="53"/>
      <c r="M179" s="83"/>
      <c r="N179" s="53"/>
    </row>
    <row r="180" spans="1:14" ht="17" x14ac:dyDescent="0.2">
      <c r="B180" s="53"/>
      <c r="C180" s="53"/>
      <c r="D180" s="53"/>
      <c r="E180" s="2"/>
      <c r="G180" s="53"/>
      <c r="H180" s="53"/>
      <c r="I180" s="62"/>
      <c r="J180" s="62"/>
      <c r="K180" s="62"/>
      <c r="L180" s="53"/>
      <c r="M180" s="83"/>
      <c r="N180" s="53"/>
    </row>
    <row r="181" spans="1:14" ht="17" x14ac:dyDescent="0.2">
      <c r="B181" s="53"/>
      <c r="C181" s="53"/>
      <c r="D181" s="53"/>
      <c r="E181" s="2"/>
      <c r="G181" s="53"/>
      <c r="H181" s="53"/>
      <c r="I181" s="62"/>
      <c r="J181" s="62"/>
      <c r="K181" s="62"/>
      <c r="L181" s="53"/>
      <c r="M181" s="83"/>
      <c r="N181" s="53"/>
    </row>
    <row r="182" spans="1:14" ht="17" x14ac:dyDescent="0.2">
      <c r="B182" s="53"/>
      <c r="C182" s="53"/>
      <c r="D182" s="53"/>
      <c r="E182" s="2"/>
      <c r="G182" s="53"/>
      <c r="H182" s="53"/>
      <c r="I182" s="62"/>
      <c r="J182" s="62"/>
      <c r="K182" s="62"/>
      <c r="L182" s="53"/>
      <c r="M182" s="83"/>
      <c r="N182" s="53"/>
    </row>
    <row r="183" spans="1:14" ht="17" x14ac:dyDescent="0.2">
      <c r="B183" s="53"/>
      <c r="C183" s="53"/>
      <c r="D183" s="53"/>
      <c r="E183" s="2"/>
      <c r="G183" s="53"/>
      <c r="H183" s="53"/>
      <c r="I183" s="62"/>
      <c r="J183" s="62"/>
      <c r="K183" s="62"/>
      <c r="L183" s="53"/>
      <c r="M183" s="83"/>
      <c r="N183" s="53"/>
    </row>
    <row r="184" spans="1:14" ht="17" x14ac:dyDescent="0.2">
      <c r="B184" s="53"/>
      <c r="C184" s="53"/>
      <c r="D184" s="53"/>
      <c r="E184" s="2"/>
      <c r="G184" s="53"/>
      <c r="H184" s="53"/>
      <c r="I184" s="62"/>
      <c r="J184" s="62"/>
      <c r="K184" s="62"/>
      <c r="L184" s="53"/>
      <c r="M184" s="83"/>
      <c r="N184" s="53"/>
    </row>
    <row r="185" spans="1:14" ht="17" x14ac:dyDescent="0.2">
      <c r="B185" s="53"/>
      <c r="C185" s="53"/>
      <c r="D185" s="53"/>
      <c r="E185" s="2"/>
      <c r="G185" s="53"/>
      <c r="H185" s="53"/>
      <c r="I185" s="62"/>
      <c r="J185" s="62"/>
      <c r="K185" s="62"/>
      <c r="L185" s="53"/>
      <c r="M185" s="83"/>
      <c r="N185" s="53"/>
    </row>
    <row r="186" spans="1:14" ht="17" x14ac:dyDescent="0.2">
      <c r="B186" s="53"/>
      <c r="C186" s="53"/>
      <c r="D186" s="53"/>
      <c r="E186" s="2"/>
      <c r="G186" s="53"/>
      <c r="H186" s="53"/>
      <c r="I186" s="62"/>
      <c r="J186" s="62"/>
      <c r="K186" s="62"/>
      <c r="L186" s="53"/>
      <c r="M186" s="83"/>
      <c r="N186" s="53"/>
    </row>
    <row r="187" spans="1:14" ht="17" x14ac:dyDescent="0.2">
      <c r="A187" s="81"/>
      <c r="B187" s="222"/>
      <c r="C187" s="222"/>
      <c r="D187" s="222"/>
      <c r="E187" s="222"/>
      <c r="F187" s="222"/>
      <c r="G187" s="222"/>
      <c r="H187" s="222"/>
      <c r="I187" s="222"/>
      <c r="J187" s="222"/>
      <c r="K187" s="223"/>
      <c r="L187" s="222"/>
      <c r="M187" s="224"/>
      <c r="N187" s="223"/>
    </row>
    <row r="188" spans="1:14" ht="17" x14ac:dyDescent="0.2">
      <c r="B188" s="53"/>
      <c r="C188" s="53"/>
      <c r="D188" s="53"/>
      <c r="E188" s="2"/>
      <c r="G188" s="53"/>
      <c r="H188" s="53"/>
      <c r="I188" s="53"/>
      <c r="J188" s="53"/>
      <c r="K188" s="62"/>
      <c r="L188" s="53"/>
      <c r="M188" s="53"/>
      <c r="N188" s="53"/>
    </row>
    <row r="189" spans="1:14" ht="17" x14ac:dyDescent="0.2">
      <c r="B189" s="53"/>
      <c r="C189" s="53"/>
      <c r="D189" s="53"/>
      <c r="E189" s="2"/>
      <c r="G189" s="53"/>
      <c r="H189" s="53"/>
      <c r="I189" s="53"/>
      <c r="J189" s="53"/>
      <c r="K189" s="62"/>
      <c r="L189" s="53"/>
      <c r="M189" s="53"/>
      <c r="N189" s="53"/>
    </row>
    <row r="190" spans="1:14" ht="17" x14ac:dyDescent="0.2">
      <c r="B190" s="53"/>
      <c r="C190" s="53"/>
      <c r="D190" s="53"/>
      <c r="E190" s="2"/>
      <c r="G190" s="53"/>
      <c r="H190" s="53"/>
      <c r="I190" s="53"/>
      <c r="J190" s="53"/>
      <c r="K190" s="62"/>
      <c r="L190" s="53"/>
      <c r="M190" s="53"/>
      <c r="N190" s="53"/>
    </row>
    <row r="191" spans="1:14" ht="17" x14ac:dyDescent="0.2">
      <c r="B191" s="53"/>
      <c r="C191" s="53"/>
      <c r="D191" s="53"/>
      <c r="E191" s="2"/>
      <c r="G191" s="53"/>
      <c r="H191" s="53"/>
      <c r="I191" s="53"/>
      <c r="J191" s="53"/>
      <c r="K191" s="62"/>
      <c r="L191" s="53"/>
      <c r="M191" s="53"/>
      <c r="N191" s="53"/>
    </row>
    <row r="192" spans="1:14" ht="17" x14ac:dyDescent="0.2">
      <c r="B192" s="53"/>
      <c r="C192" s="53"/>
      <c r="D192" s="53"/>
      <c r="E192" s="2"/>
      <c r="G192" s="53"/>
      <c r="H192" s="53"/>
      <c r="I192" s="53"/>
      <c r="J192" s="53"/>
      <c r="K192" s="62"/>
      <c r="L192" s="53"/>
      <c r="M192" s="53"/>
      <c r="N192" s="53"/>
    </row>
    <row r="193" spans="1:14" ht="17" x14ac:dyDescent="0.2">
      <c r="B193" s="53"/>
      <c r="C193" s="53"/>
      <c r="D193" s="53"/>
      <c r="E193" s="2"/>
      <c r="G193" s="53"/>
      <c r="H193" s="53"/>
      <c r="I193" s="53"/>
      <c r="J193" s="53"/>
      <c r="K193" s="62"/>
      <c r="L193" s="53"/>
      <c r="M193" s="53"/>
      <c r="N193" s="53"/>
    </row>
    <row r="194" spans="1:14" ht="17" x14ac:dyDescent="0.2">
      <c r="B194" s="53"/>
      <c r="C194" s="53"/>
      <c r="D194" s="53"/>
      <c r="E194" s="2"/>
      <c r="G194" s="53"/>
      <c r="H194" s="53"/>
      <c r="I194" s="53"/>
      <c r="J194" s="53"/>
      <c r="K194" s="62"/>
      <c r="L194" s="53"/>
      <c r="M194" s="53"/>
      <c r="N194" s="53"/>
    </row>
    <row r="195" spans="1:14" ht="17" x14ac:dyDescent="0.2">
      <c r="B195" s="53"/>
      <c r="C195" s="53"/>
      <c r="D195" s="53"/>
      <c r="E195" s="2"/>
      <c r="G195" s="53"/>
      <c r="H195" s="53"/>
      <c r="I195" s="53"/>
      <c r="J195" s="53"/>
      <c r="K195" s="62"/>
      <c r="L195" s="53"/>
      <c r="M195" s="53"/>
      <c r="N195" s="53"/>
    </row>
    <row r="196" spans="1:14" ht="17" x14ac:dyDescent="0.2">
      <c r="B196" s="53"/>
      <c r="C196" s="53"/>
      <c r="D196" s="53"/>
      <c r="E196" s="2"/>
      <c r="G196" s="53"/>
      <c r="H196" s="53"/>
      <c r="I196" s="53"/>
      <c r="J196" s="53"/>
      <c r="K196" s="62"/>
      <c r="L196" s="53"/>
      <c r="M196" s="53"/>
      <c r="N196" s="53"/>
    </row>
    <row r="197" spans="1:14" ht="17" x14ac:dyDescent="0.2">
      <c r="B197" s="53"/>
      <c r="C197" s="53"/>
      <c r="D197" s="53"/>
      <c r="E197" s="2"/>
      <c r="G197" s="53"/>
      <c r="H197" s="129"/>
      <c r="I197" s="53"/>
      <c r="J197" s="53"/>
      <c r="K197" s="62"/>
      <c r="L197" s="53"/>
      <c r="M197" s="53"/>
      <c r="N197" s="53"/>
    </row>
    <row r="198" spans="1:14" ht="17" x14ac:dyDescent="0.2">
      <c r="A198" s="81"/>
      <c r="B198" s="222"/>
      <c r="C198" s="222"/>
      <c r="D198" s="222"/>
      <c r="E198" s="222"/>
      <c r="F198" s="222"/>
      <c r="G198" s="222"/>
      <c r="H198" s="222"/>
      <c r="I198" s="222"/>
      <c r="J198" s="222"/>
      <c r="K198" s="223"/>
      <c r="L198" s="222"/>
      <c r="M198" s="224"/>
      <c r="N198" s="223"/>
    </row>
    <row r="199" spans="1:14" ht="17" x14ac:dyDescent="0.2">
      <c r="B199" s="53"/>
      <c r="C199" s="120"/>
      <c r="D199" s="120"/>
      <c r="E199" s="2"/>
      <c r="F199" s="122"/>
      <c r="G199" s="120"/>
      <c r="H199" s="120"/>
      <c r="I199" s="53"/>
      <c r="J199" s="53"/>
      <c r="K199" s="62"/>
      <c r="L199" s="120"/>
      <c r="M199" s="120"/>
      <c r="N199" s="120"/>
    </row>
    <row r="200" spans="1:14" ht="17" x14ac:dyDescent="0.2">
      <c r="B200" s="53"/>
      <c r="C200" s="120"/>
      <c r="D200" s="120"/>
      <c r="E200" s="2"/>
      <c r="F200" s="122"/>
      <c r="G200" s="120"/>
      <c r="H200" s="120"/>
      <c r="I200" s="53"/>
      <c r="J200" s="53"/>
      <c r="K200" s="62"/>
      <c r="L200" s="120"/>
      <c r="M200" s="120"/>
      <c r="N200" s="120"/>
    </row>
    <row r="201" spans="1:14" ht="17" x14ac:dyDescent="0.2">
      <c r="B201" s="53"/>
      <c r="C201" s="120"/>
      <c r="D201" s="120"/>
      <c r="E201" s="2"/>
      <c r="F201" s="122"/>
      <c r="G201" s="120"/>
      <c r="H201" s="120"/>
      <c r="I201" s="53"/>
      <c r="J201" s="53"/>
      <c r="K201" s="62"/>
      <c r="L201" s="120"/>
      <c r="M201" s="120"/>
      <c r="N201" s="120"/>
    </row>
    <row r="202" spans="1:14" ht="17" x14ac:dyDescent="0.2">
      <c r="B202" s="53"/>
      <c r="C202" s="120"/>
      <c r="D202" s="120"/>
      <c r="E202" s="2"/>
      <c r="F202" s="122"/>
      <c r="G202" s="120"/>
      <c r="H202" s="120"/>
      <c r="I202" s="53"/>
      <c r="J202" s="53"/>
      <c r="K202" s="62"/>
      <c r="L202" s="120"/>
      <c r="M202" s="120"/>
      <c r="N202" s="120"/>
    </row>
    <row r="203" spans="1:14" ht="17" x14ac:dyDescent="0.2">
      <c r="B203" s="53"/>
      <c r="C203" s="120"/>
      <c r="D203" s="120"/>
      <c r="E203" s="2"/>
      <c r="F203" s="122"/>
      <c r="G203" s="120"/>
      <c r="H203" s="120"/>
      <c r="I203" s="53"/>
      <c r="J203" s="53"/>
      <c r="K203" s="62"/>
      <c r="L203" s="120"/>
      <c r="M203" s="120"/>
      <c r="N203" s="120"/>
    </row>
    <row r="204" spans="1:14" ht="17" x14ac:dyDescent="0.2">
      <c r="B204" s="53"/>
      <c r="C204" s="120"/>
      <c r="D204" s="120"/>
      <c r="E204" s="2"/>
      <c r="F204" s="122"/>
      <c r="G204" s="120"/>
      <c r="H204" s="120"/>
      <c r="I204" s="53"/>
      <c r="J204" s="53"/>
      <c r="K204" s="62"/>
      <c r="L204" s="120"/>
      <c r="M204" s="120"/>
      <c r="N204" s="120"/>
    </row>
    <row r="205" spans="1:14" ht="17" x14ac:dyDescent="0.2">
      <c r="B205" s="53"/>
      <c r="C205" s="120"/>
      <c r="D205" s="120"/>
      <c r="E205" s="2"/>
      <c r="F205" s="122"/>
      <c r="G205" s="120"/>
      <c r="H205" s="120"/>
      <c r="I205" s="53"/>
      <c r="J205" s="53"/>
      <c r="K205" s="62"/>
      <c r="L205" s="120"/>
      <c r="M205" s="120"/>
      <c r="N205" s="120"/>
    </row>
    <row r="206" spans="1:14" ht="17" x14ac:dyDescent="0.2">
      <c r="B206" s="53"/>
      <c r="C206" s="120"/>
      <c r="D206" s="120"/>
      <c r="E206" s="2"/>
      <c r="F206" s="122"/>
      <c r="G206" s="120"/>
      <c r="H206" s="120"/>
      <c r="I206" s="53"/>
      <c r="J206" s="53"/>
      <c r="K206" s="62"/>
      <c r="L206" s="120"/>
      <c r="M206" s="120"/>
      <c r="N206" s="120"/>
    </row>
    <row r="207" spans="1:14" ht="17" x14ac:dyDescent="0.2">
      <c r="B207" s="53"/>
      <c r="C207" s="120"/>
      <c r="D207" s="120"/>
      <c r="E207" s="2"/>
      <c r="F207" s="122"/>
      <c r="G207" s="120"/>
      <c r="H207" s="120"/>
      <c r="I207" s="53"/>
      <c r="J207" s="53"/>
      <c r="K207" s="62"/>
      <c r="L207" s="120"/>
      <c r="M207" s="120"/>
      <c r="N207" s="120"/>
    </row>
    <row r="208" spans="1:14" ht="17" x14ac:dyDescent="0.2">
      <c r="B208" s="53"/>
      <c r="C208" s="120"/>
      <c r="D208" s="120"/>
      <c r="E208" s="2"/>
      <c r="F208" s="122"/>
      <c r="G208" s="120"/>
      <c r="H208" s="120"/>
      <c r="I208" s="53"/>
      <c r="J208" s="53"/>
      <c r="K208" s="62"/>
      <c r="L208" s="120"/>
      <c r="M208" s="120"/>
      <c r="N208" s="120"/>
    </row>
    <row r="209" spans="1:14" ht="17" x14ac:dyDescent="0.2">
      <c r="A209" s="131"/>
      <c r="B209" s="222"/>
      <c r="C209" s="131"/>
      <c r="D209" s="131"/>
      <c r="E209" s="131"/>
      <c r="F209" s="131"/>
      <c r="G209" s="131"/>
      <c r="H209" s="131"/>
      <c r="I209" s="131"/>
      <c r="J209" s="131"/>
      <c r="K209" s="223"/>
      <c r="L209" s="131"/>
      <c r="M209" s="224"/>
      <c r="N209" s="223"/>
    </row>
    <row r="210" spans="1:14" ht="17" x14ac:dyDescent="0.2">
      <c r="B210" s="120"/>
      <c r="C210" s="120"/>
      <c r="D210" s="120"/>
      <c r="E210" s="2"/>
      <c r="F210" s="122"/>
      <c r="G210" s="120"/>
      <c r="H210" s="120"/>
      <c r="I210" s="53"/>
      <c r="J210" s="53"/>
      <c r="K210" s="62"/>
      <c r="L210" s="120"/>
      <c r="M210" s="127"/>
      <c r="N210" s="120"/>
    </row>
    <row r="211" spans="1:14" ht="17" x14ac:dyDescent="0.2">
      <c r="B211" s="120"/>
      <c r="C211" s="120"/>
      <c r="D211" s="120"/>
      <c r="E211" s="2"/>
      <c r="F211" s="122"/>
      <c r="G211" s="120"/>
      <c r="H211" s="120"/>
      <c r="I211" s="53"/>
      <c r="J211" s="53"/>
      <c r="K211" s="62"/>
      <c r="L211" s="120"/>
      <c r="M211" s="127"/>
      <c r="N211" s="120"/>
    </row>
    <row r="212" spans="1:14" ht="17" x14ac:dyDescent="0.2">
      <c r="B212" s="120"/>
      <c r="C212" s="120"/>
      <c r="D212" s="120"/>
      <c r="E212" s="2"/>
      <c r="F212" s="122"/>
      <c r="G212" s="120"/>
      <c r="H212" s="129"/>
      <c r="I212" s="53"/>
      <c r="J212" s="53"/>
      <c r="K212" s="62"/>
      <c r="L212" s="120"/>
      <c r="M212" s="127"/>
      <c r="N212" s="120"/>
    </row>
    <row r="213" spans="1:14" ht="17" x14ac:dyDescent="0.2">
      <c r="B213" s="120"/>
      <c r="C213" s="120"/>
      <c r="D213" s="120"/>
      <c r="E213" s="2"/>
      <c r="F213" s="122"/>
      <c r="G213" s="120"/>
      <c r="H213" s="120"/>
      <c r="I213" s="53"/>
      <c r="J213" s="53"/>
      <c r="K213" s="62"/>
      <c r="L213" s="120"/>
      <c r="M213" s="127"/>
      <c r="N213" s="120"/>
    </row>
    <row r="214" spans="1:14" ht="17" x14ac:dyDescent="0.2">
      <c r="B214" s="120"/>
      <c r="C214" s="120"/>
      <c r="D214" s="120"/>
      <c r="E214" s="2"/>
      <c r="F214" s="122"/>
      <c r="G214" s="120"/>
      <c r="H214" s="120"/>
      <c r="I214" s="53"/>
      <c r="J214" s="53"/>
      <c r="K214" s="62"/>
      <c r="L214" s="120"/>
      <c r="M214" s="127"/>
      <c r="N214" s="120"/>
    </row>
    <row r="215" spans="1:14" ht="17" x14ac:dyDescent="0.2">
      <c r="B215" s="120"/>
      <c r="C215" s="120"/>
      <c r="D215" s="120"/>
      <c r="E215" s="2"/>
      <c r="F215" s="122"/>
      <c r="G215" s="120"/>
      <c r="H215" s="128"/>
      <c r="I215" s="53"/>
      <c r="J215" s="53"/>
      <c r="K215" s="62"/>
      <c r="L215" s="120"/>
      <c r="M215" s="127"/>
      <c r="N215" s="120"/>
    </row>
    <row r="216" spans="1:14" ht="17" x14ac:dyDescent="0.2">
      <c r="B216" s="120"/>
      <c r="C216" s="120"/>
      <c r="D216" s="120"/>
      <c r="E216" s="2"/>
      <c r="F216" s="122"/>
      <c r="G216" s="120"/>
      <c r="H216" s="120"/>
      <c r="I216" s="53"/>
      <c r="J216" s="53"/>
      <c r="K216" s="62"/>
      <c r="L216" s="120"/>
      <c r="M216" s="127"/>
      <c r="N216" s="120"/>
    </row>
    <row r="217" spans="1:14" ht="17" x14ac:dyDescent="0.2">
      <c r="B217" s="120"/>
      <c r="C217" s="120"/>
      <c r="D217" s="120"/>
      <c r="E217" s="2"/>
      <c r="F217" s="122"/>
      <c r="G217" s="120"/>
      <c r="H217" s="120"/>
      <c r="I217" s="53"/>
      <c r="J217" s="53"/>
      <c r="K217" s="62"/>
      <c r="L217" s="120"/>
      <c r="M217" s="127"/>
      <c r="N217" s="120"/>
    </row>
    <row r="218" spans="1:14" ht="17" x14ac:dyDescent="0.2">
      <c r="B218" s="120"/>
      <c r="C218" s="120"/>
      <c r="D218" s="120"/>
      <c r="E218" s="2"/>
      <c r="F218" s="122"/>
      <c r="G218" s="120"/>
      <c r="H218" s="120"/>
      <c r="I218" s="53"/>
      <c r="J218" s="53"/>
      <c r="K218" s="62"/>
      <c r="L218" s="120"/>
      <c r="M218" s="127"/>
      <c r="N218" s="120"/>
    </row>
    <row r="219" spans="1:14" ht="17" x14ac:dyDescent="0.2">
      <c r="B219" s="120"/>
      <c r="C219" s="120"/>
      <c r="D219" s="120"/>
      <c r="E219" s="2"/>
      <c r="F219" s="122"/>
      <c r="G219" s="120"/>
      <c r="H219" s="128"/>
      <c r="I219" s="53"/>
      <c r="J219" s="53"/>
      <c r="K219" s="62"/>
      <c r="L219" s="120"/>
      <c r="M219" s="127"/>
      <c r="N219" s="120"/>
    </row>
    <row r="220" spans="1:14" ht="17" x14ac:dyDescent="0.2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223"/>
      <c r="L220" s="131"/>
      <c r="M220" s="221"/>
      <c r="N220" s="223"/>
    </row>
    <row r="221" spans="1:14" ht="17" x14ac:dyDescent="0.2">
      <c r="B221" s="120"/>
      <c r="C221" s="120"/>
      <c r="D221" s="120"/>
      <c r="E221" s="2"/>
      <c r="F221" s="122"/>
      <c r="G221" s="120"/>
      <c r="H221" s="128"/>
      <c r="I221" s="53"/>
      <c r="J221" s="53"/>
      <c r="K221" s="62"/>
      <c r="L221" s="120"/>
      <c r="M221" s="120"/>
      <c r="N221" s="120"/>
    </row>
    <row r="222" spans="1:14" ht="17" x14ac:dyDescent="0.2">
      <c r="B222" s="120"/>
      <c r="C222" s="120"/>
      <c r="D222" s="120"/>
      <c r="E222" s="2"/>
      <c r="F222" s="122"/>
      <c r="G222" s="120"/>
      <c r="H222" s="128"/>
      <c r="I222" s="53"/>
      <c r="J222" s="53"/>
      <c r="K222" s="62"/>
      <c r="L222" s="120"/>
      <c r="M222" s="120"/>
      <c r="N222" s="120"/>
    </row>
    <row r="223" spans="1:14" ht="17" x14ac:dyDescent="0.2">
      <c r="B223" s="120"/>
      <c r="C223" s="120"/>
      <c r="D223" s="120"/>
      <c r="E223" s="2"/>
      <c r="F223" s="122"/>
      <c r="G223" s="120"/>
      <c r="H223" s="128"/>
      <c r="I223" s="53"/>
      <c r="J223" s="53"/>
      <c r="K223" s="62"/>
      <c r="L223" s="120"/>
      <c r="M223" s="120"/>
      <c r="N223" s="120"/>
    </row>
    <row r="224" spans="1:14" ht="17" x14ac:dyDescent="0.2">
      <c r="B224" s="120"/>
      <c r="C224" s="120"/>
      <c r="D224" s="120"/>
      <c r="E224" s="2"/>
      <c r="F224" s="122"/>
      <c r="G224" s="120"/>
      <c r="H224" s="120"/>
      <c r="I224" s="53"/>
      <c r="J224" s="53"/>
      <c r="K224" s="62"/>
      <c r="L224" s="120"/>
      <c r="M224" s="120"/>
      <c r="N224" s="120"/>
    </row>
    <row r="225" spans="1:14" ht="17" x14ac:dyDescent="0.2">
      <c r="B225" s="120"/>
      <c r="C225" s="120"/>
      <c r="D225" s="120"/>
      <c r="E225" s="2"/>
      <c r="F225" s="122"/>
      <c r="G225" s="120"/>
      <c r="H225" s="120"/>
      <c r="I225" s="53"/>
      <c r="J225" s="53"/>
      <c r="K225" s="62"/>
      <c r="L225" s="120"/>
      <c r="M225" s="120"/>
      <c r="N225" s="120"/>
    </row>
    <row r="226" spans="1:14" ht="17" x14ac:dyDescent="0.2">
      <c r="B226" s="120"/>
      <c r="C226" s="120"/>
      <c r="D226" s="120"/>
      <c r="E226" s="2"/>
      <c r="F226" s="122"/>
      <c r="G226" s="120"/>
      <c r="H226" s="128"/>
      <c r="I226" s="53"/>
      <c r="J226" s="53"/>
      <c r="K226" s="62"/>
      <c r="L226" s="120"/>
      <c r="M226" s="120"/>
      <c r="N226" s="120"/>
    </row>
    <row r="227" spans="1:14" ht="17" x14ac:dyDescent="0.2">
      <c r="B227" s="120"/>
      <c r="C227" s="120"/>
      <c r="D227" s="120"/>
      <c r="E227" s="2"/>
      <c r="F227" s="122"/>
      <c r="G227" s="120"/>
      <c r="H227" s="120"/>
      <c r="I227" s="53"/>
      <c r="J227" s="53"/>
      <c r="K227" s="62"/>
      <c r="L227" s="120"/>
      <c r="M227" s="120"/>
      <c r="N227" s="120"/>
    </row>
    <row r="228" spans="1:14" ht="17" x14ac:dyDescent="0.2">
      <c r="B228" s="120"/>
      <c r="C228" s="120"/>
      <c r="D228" s="120"/>
      <c r="E228" s="2"/>
      <c r="F228" s="122"/>
      <c r="G228" s="120"/>
      <c r="H228" s="120"/>
      <c r="I228" s="53"/>
      <c r="J228" s="53"/>
      <c r="K228" s="62"/>
      <c r="L228" s="120"/>
      <c r="M228" s="120"/>
      <c r="N228" s="120"/>
    </row>
    <row r="229" spans="1:14" ht="17" x14ac:dyDescent="0.2">
      <c r="B229" s="120"/>
      <c r="C229" s="120"/>
      <c r="D229" s="120"/>
      <c r="E229" s="2"/>
      <c r="F229" s="122"/>
      <c r="G229" s="120"/>
      <c r="H229" s="120"/>
      <c r="I229" s="53"/>
      <c r="J229" s="53"/>
      <c r="K229" s="62"/>
      <c r="L229" s="120"/>
      <c r="M229" s="120"/>
      <c r="N229" s="120"/>
    </row>
    <row r="230" spans="1:14" ht="17" x14ac:dyDescent="0.2">
      <c r="B230" s="120"/>
      <c r="C230" s="120"/>
      <c r="D230" s="120"/>
      <c r="E230" s="2"/>
      <c r="F230" s="122"/>
      <c r="G230" s="120"/>
      <c r="H230" s="128"/>
      <c r="I230" s="53"/>
      <c r="J230" s="53"/>
      <c r="K230" s="62"/>
      <c r="L230" s="120"/>
      <c r="M230" s="120"/>
      <c r="N230" s="120"/>
    </row>
    <row r="231" spans="1:14" ht="17" x14ac:dyDescent="0.2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223"/>
      <c r="L231" s="131"/>
      <c r="M231" s="221"/>
      <c r="N231" s="223"/>
    </row>
    <row r="232" spans="1:14" ht="17" x14ac:dyDescent="0.2">
      <c r="B232" s="120"/>
      <c r="C232" s="120"/>
      <c r="D232" s="120"/>
    </row>
    <row r="233" spans="1:14" ht="17" x14ac:dyDescent="0.2">
      <c r="B233" s="120"/>
      <c r="C233" s="120"/>
      <c r="D233" s="120"/>
    </row>
    <row r="234" spans="1:14" ht="17" x14ac:dyDescent="0.2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220"/>
      <c r="L234" s="131"/>
      <c r="M234" s="221"/>
      <c r="N234" s="220"/>
    </row>
    <row r="235" spans="1:14" ht="17" x14ac:dyDescent="0.2">
      <c r="B235" s="120"/>
      <c r="D235" s="120"/>
    </row>
    <row r="236" spans="1:14" ht="17" x14ac:dyDescent="0.2">
      <c r="B236" s="120"/>
      <c r="D236" s="120"/>
    </row>
    <row r="237" spans="1:14" ht="17" x14ac:dyDescent="0.2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220"/>
      <c r="L237" s="131"/>
      <c r="M237" s="221"/>
      <c r="N237" s="220"/>
    </row>
    <row r="238" spans="1:14" ht="17" x14ac:dyDescent="0.2">
      <c r="B238" s="120"/>
      <c r="D238" s="120"/>
    </row>
    <row r="239" spans="1:14" ht="17" x14ac:dyDescent="0.2">
      <c r="B239" s="120"/>
      <c r="D239" s="120"/>
    </row>
    <row r="240" spans="1:14" ht="17" x14ac:dyDescent="0.2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220"/>
      <c r="L240" s="131"/>
      <c r="M240" s="221"/>
      <c r="N240" s="220"/>
    </row>
  </sheetData>
  <printOptions gridLines="1"/>
  <pageMargins left="0.7" right="0.7" top="0.75" bottom="0.75" header="0.3" footer="0.3"/>
  <pageSetup scale="5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294F-90B5-124A-B8CA-67B846A625FC}">
  <dimension ref="A1:I29"/>
  <sheetViews>
    <sheetView workbookViewId="0">
      <selection activeCell="J3" sqref="J3"/>
    </sheetView>
  </sheetViews>
  <sheetFormatPr baseColWidth="10" defaultRowHeight="18" x14ac:dyDescent="0.2"/>
  <cols>
    <col min="1" max="1" width="17.83203125" style="27" customWidth="1"/>
    <col min="2" max="5" width="10.83203125" style="67"/>
    <col min="6" max="6" width="10.83203125" style="16"/>
    <col min="7" max="7" width="22.83203125" style="16" customWidth="1"/>
    <col min="8" max="16384" width="10.83203125" style="16"/>
  </cols>
  <sheetData>
    <row r="1" spans="1:9" x14ac:dyDescent="0.2">
      <c r="B1" s="67" t="s">
        <v>488</v>
      </c>
    </row>
    <row r="3" spans="1:9" ht="39" customHeight="1" x14ac:dyDescent="0.2">
      <c r="A3" s="66" t="s">
        <v>76</v>
      </c>
      <c r="B3" s="68" t="s">
        <v>72</v>
      </c>
      <c r="C3" s="68" t="s">
        <v>73</v>
      </c>
      <c r="D3" s="68" t="s">
        <v>74</v>
      </c>
      <c r="E3" s="68" t="s">
        <v>75</v>
      </c>
      <c r="F3" s="66" t="s">
        <v>77</v>
      </c>
      <c r="G3" s="27" t="s">
        <v>78</v>
      </c>
    </row>
    <row r="4" spans="1:9" x14ac:dyDescent="0.2">
      <c r="A4" s="2" t="s">
        <v>246</v>
      </c>
      <c r="B4" s="67">
        <v>1</v>
      </c>
      <c r="C4" s="67">
        <v>502</v>
      </c>
      <c r="D4" s="67">
        <v>701</v>
      </c>
      <c r="E4" s="67">
        <v>10.5</v>
      </c>
      <c r="F4" s="16">
        <v>422</v>
      </c>
    </row>
    <row r="5" spans="1:9" x14ac:dyDescent="0.2">
      <c r="A5" s="2" t="s">
        <v>247</v>
      </c>
      <c r="B5" s="67">
        <v>2</v>
      </c>
      <c r="C5" s="67">
        <v>502</v>
      </c>
      <c r="D5" s="67">
        <v>702</v>
      </c>
      <c r="E5" s="67">
        <v>11.2</v>
      </c>
      <c r="F5" s="16">
        <v>466</v>
      </c>
    </row>
    <row r="6" spans="1:9" x14ac:dyDescent="0.2">
      <c r="A6" s="2" t="s">
        <v>248</v>
      </c>
      <c r="B6" s="67">
        <v>3</v>
      </c>
      <c r="C6" s="67">
        <v>502</v>
      </c>
      <c r="D6" s="67">
        <v>703</v>
      </c>
      <c r="E6" s="67">
        <v>13.5</v>
      </c>
      <c r="F6" s="16">
        <v>466</v>
      </c>
    </row>
    <row r="7" spans="1:9" x14ac:dyDescent="0.2">
      <c r="A7" s="2" t="s">
        <v>249</v>
      </c>
      <c r="B7" s="67">
        <v>4</v>
      </c>
      <c r="C7" s="67">
        <v>502</v>
      </c>
      <c r="D7" s="67">
        <v>704</v>
      </c>
      <c r="E7" s="67">
        <v>11</v>
      </c>
      <c r="F7" s="16">
        <v>447</v>
      </c>
    </row>
    <row r="8" spans="1:9" x14ac:dyDescent="0.2">
      <c r="A8" s="2" t="s">
        <v>245</v>
      </c>
      <c r="B8" s="67">
        <v>5</v>
      </c>
      <c r="C8" s="67">
        <v>502</v>
      </c>
      <c r="D8" s="67">
        <v>705</v>
      </c>
      <c r="E8" s="67">
        <v>11.3</v>
      </c>
      <c r="F8" s="16">
        <v>445</v>
      </c>
    </row>
    <row r="9" spans="1:9" x14ac:dyDescent="0.2">
      <c r="A9" s="2" t="s">
        <v>250</v>
      </c>
      <c r="B9" s="67">
        <v>6</v>
      </c>
      <c r="C9" s="67">
        <v>502</v>
      </c>
      <c r="D9" s="67">
        <v>706</v>
      </c>
      <c r="E9" s="67">
        <v>5.14</v>
      </c>
      <c r="F9" s="16">
        <v>513</v>
      </c>
      <c r="I9" s="84"/>
    </row>
    <row r="10" spans="1:9" x14ac:dyDescent="0.2">
      <c r="A10" s="2" t="s">
        <v>251</v>
      </c>
      <c r="B10" s="67">
        <v>7</v>
      </c>
      <c r="C10" s="67">
        <v>502</v>
      </c>
      <c r="D10" s="67">
        <v>707</v>
      </c>
      <c r="E10" s="67">
        <v>10.9</v>
      </c>
      <c r="F10" s="16">
        <v>444</v>
      </c>
    </row>
    <row r="11" spans="1:9" x14ac:dyDescent="0.2">
      <c r="A11" s="2" t="s">
        <v>252</v>
      </c>
      <c r="B11" s="67">
        <v>8</v>
      </c>
      <c r="C11" s="67">
        <v>502</v>
      </c>
      <c r="D11" s="67">
        <v>710</v>
      </c>
      <c r="E11" s="67">
        <v>9.32</v>
      </c>
      <c r="F11" s="16">
        <v>425</v>
      </c>
    </row>
    <row r="12" spans="1:9" x14ac:dyDescent="0.2">
      <c r="A12" s="2" t="s">
        <v>253</v>
      </c>
      <c r="B12" s="67">
        <v>9</v>
      </c>
      <c r="C12" s="67">
        <v>502</v>
      </c>
      <c r="D12" s="67">
        <v>711</v>
      </c>
      <c r="E12" s="67">
        <v>11.3</v>
      </c>
      <c r="F12" s="16">
        <v>491</v>
      </c>
    </row>
    <row r="13" spans="1:9" x14ac:dyDescent="0.2">
      <c r="A13" s="2" t="s">
        <v>254</v>
      </c>
      <c r="B13" s="67">
        <v>10</v>
      </c>
      <c r="C13" s="67">
        <v>502</v>
      </c>
      <c r="D13" s="67">
        <v>712</v>
      </c>
      <c r="E13" s="67">
        <v>12.1</v>
      </c>
      <c r="F13" s="16">
        <v>515</v>
      </c>
    </row>
    <row r="14" spans="1:9" x14ac:dyDescent="0.2">
      <c r="A14" s="2" t="s">
        <v>123</v>
      </c>
      <c r="B14" s="67">
        <v>11</v>
      </c>
      <c r="C14" s="67">
        <v>502</v>
      </c>
      <c r="D14" s="67">
        <v>714</v>
      </c>
      <c r="E14" s="67">
        <v>8.36</v>
      </c>
      <c r="F14" s="16">
        <v>430</v>
      </c>
      <c r="G14" s="16" t="s">
        <v>483</v>
      </c>
    </row>
    <row r="15" spans="1:9" x14ac:dyDescent="0.2">
      <c r="A15" s="2" t="s">
        <v>268</v>
      </c>
      <c r="B15" s="67">
        <v>12</v>
      </c>
      <c r="C15" s="67">
        <v>502</v>
      </c>
      <c r="D15" s="67">
        <v>715</v>
      </c>
      <c r="E15" s="67">
        <v>10.6</v>
      </c>
      <c r="F15" s="16">
        <v>517</v>
      </c>
      <c r="G15" s="16" t="s">
        <v>484</v>
      </c>
    </row>
    <row r="16" spans="1:9" x14ac:dyDescent="0.2">
      <c r="A16" s="2" t="s">
        <v>291</v>
      </c>
      <c r="B16" s="67">
        <v>13</v>
      </c>
      <c r="C16" s="67">
        <v>503</v>
      </c>
      <c r="D16" s="67">
        <v>701</v>
      </c>
      <c r="E16" s="67" t="s">
        <v>60</v>
      </c>
      <c r="F16" s="16" t="s">
        <v>45</v>
      </c>
      <c r="G16" s="16" t="s">
        <v>485</v>
      </c>
    </row>
    <row r="17" spans="1:7" x14ac:dyDescent="0.2">
      <c r="A17" s="2" t="s">
        <v>255</v>
      </c>
      <c r="B17" s="67">
        <v>14</v>
      </c>
      <c r="C17" s="67">
        <v>505</v>
      </c>
      <c r="D17" s="67">
        <v>701</v>
      </c>
      <c r="E17" s="67">
        <v>10.9</v>
      </c>
      <c r="F17" s="16">
        <v>411</v>
      </c>
    </row>
    <row r="18" spans="1:7" x14ac:dyDescent="0.2">
      <c r="A18" s="2" t="s">
        <v>256</v>
      </c>
      <c r="B18" s="67">
        <v>15</v>
      </c>
      <c r="C18" s="67">
        <v>505</v>
      </c>
      <c r="D18" s="67">
        <v>702</v>
      </c>
      <c r="E18" s="67">
        <v>11</v>
      </c>
      <c r="F18" s="16">
        <v>446</v>
      </c>
    </row>
    <row r="19" spans="1:7" x14ac:dyDescent="0.2">
      <c r="A19" s="2" t="s">
        <v>257</v>
      </c>
      <c r="B19" s="67">
        <v>16</v>
      </c>
      <c r="C19" s="67">
        <v>505</v>
      </c>
      <c r="D19" s="67">
        <v>703</v>
      </c>
      <c r="E19" s="67">
        <v>8.7200000000000006</v>
      </c>
      <c r="F19" s="16">
        <v>402</v>
      </c>
    </row>
    <row r="20" spans="1:7" x14ac:dyDescent="0.2">
      <c r="A20" s="2" t="s">
        <v>258</v>
      </c>
      <c r="B20" s="67">
        <v>17</v>
      </c>
      <c r="C20" s="67">
        <v>505</v>
      </c>
      <c r="D20" s="67">
        <v>704</v>
      </c>
      <c r="E20" s="67">
        <v>11.9</v>
      </c>
      <c r="F20" s="16">
        <v>407</v>
      </c>
    </row>
    <row r="21" spans="1:7" x14ac:dyDescent="0.2">
      <c r="A21" s="2" t="s">
        <v>259</v>
      </c>
      <c r="B21" s="67">
        <v>18</v>
      </c>
      <c r="C21" s="67">
        <v>505</v>
      </c>
      <c r="D21" s="67">
        <v>705</v>
      </c>
      <c r="E21" s="67">
        <v>9.5399999999999991</v>
      </c>
      <c r="F21" s="16">
        <v>389</v>
      </c>
    </row>
    <row r="22" spans="1:7" x14ac:dyDescent="0.2">
      <c r="A22" s="2" t="s">
        <v>260</v>
      </c>
      <c r="B22" s="67">
        <v>19</v>
      </c>
      <c r="C22" s="67">
        <v>505</v>
      </c>
      <c r="D22" s="67">
        <v>706</v>
      </c>
      <c r="E22" s="67">
        <v>12.9</v>
      </c>
      <c r="F22" s="16">
        <v>385</v>
      </c>
    </row>
    <row r="23" spans="1:7" x14ac:dyDescent="0.2">
      <c r="A23" s="2" t="s">
        <v>261</v>
      </c>
      <c r="B23" s="67">
        <v>20</v>
      </c>
      <c r="C23" s="67">
        <v>505</v>
      </c>
      <c r="D23" s="67">
        <v>707</v>
      </c>
      <c r="E23" s="67">
        <v>14.8</v>
      </c>
      <c r="F23" s="16">
        <v>378</v>
      </c>
    </row>
    <row r="24" spans="1:7" x14ac:dyDescent="0.2">
      <c r="A24" s="2" t="s">
        <v>262</v>
      </c>
      <c r="B24" s="67">
        <v>21</v>
      </c>
      <c r="C24" s="67">
        <v>505</v>
      </c>
      <c r="D24" s="67">
        <v>710</v>
      </c>
      <c r="E24" s="67">
        <v>14.4</v>
      </c>
      <c r="F24" s="16">
        <v>369</v>
      </c>
    </row>
    <row r="25" spans="1:7" x14ac:dyDescent="0.2">
      <c r="A25" s="2" t="s">
        <v>263</v>
      </c>
      <c r="B25" s="67">
        <v>22</v>
      </c>
      <c r="C25" s="67">
        <v>505</v>
      </c>
      <c r="D25" s="67">
        <v>711</v>
      </c>
      <c r="E25" s="67">
        <v>18.8</v>
      </c>
      <c r="F25" s="16">
        <v>383</v>
      </c>
    </row>
    <row r="26" spans="1:7" x14ac:dyDescent="0.2">
      <c r="A26" s="2" t="s">
        <v>264</v>
      </c>
      <c r="B26" s="67">
        <v>23</v>
      </c>
      <c r="C26" s="67">
        <v>505</v>
      </c>
      <c r="D26" s="67">
        <v>712</v>
      </c>
      <c r="E26" s="67">
        <v>14.4</v>
      </c>
      <c r="F26" s="16">
        <v>373</v>
      </c>
    </row>
    <row r="27" spans="1:7" ht="19" x14ac:dyDescent="0.2">
      <c r="A27" s="27" t="s">
        <v>416</v>
      </c>
      <c r="B27" s="67">
        <v>24</v>
      </c>
      <c r="C27" s="67">
        <v>505</v>
      </c>
      <c r="D27" s="67">
        <v>714</v>
      </c>
      <c r="E27" s="67">
        <v>0.33600000000000002</v>
      </c>
      <c r="F27" s="16" t="s">
        <v>45</v>
      </c>
      <c r="G27" s="16" t="s">
        <v>486</v>
      </c>
    </row>
    <row r="28" spans="1:7" ht="19" x14ac:dyDescent="0.2">
      <c r="A28" s="27" t="s">
        <v>475</v>
      </c>
      <c r="B28" s="67">
        <v>25</v>
      </c>
      <c r="C28" s="67">
        <v>505</v>
      </c>
      <c r="D28" s="67">
        <v>715</v>
      </c>
      <c r="E28" s="67">
        <v>0.13500000000000001</v>
      </c>
      <c r="F28" s="16" t="s">
        <v>45</v>
      </c>
      <c r="G28" s="16" t="s">
        <v>486</v>
      </c>
    </row>
    <row r="29" spans="1:7" ht="19" x14ac:dyDescent="0.2">
      <c r="A29" s="27" t="s">
        <v>131</v>
      </c>
      <c r="B29" s="67">
        <v>26</v>
      </c>
      <c r="C29" s="67">
        <v>506</v>
      </c>
      <c r="D29" s="67">
        <v>701</v>
      </c>
      <c r="E29" s="67">
        <v>2.92</v>
      </c>
      <c r="F29" s="16" t="s">
        <v>45</v>
      </c>
      <c r="G29" s="16" t="s">
        <v>487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EXP17_RT</vt:lpstr>
      <vt:lpstr>primer_scheme</vt:lpstr>
      <vt:lpstr>Exp#18_PCR_1</vt:lpstr>
      <vt:lpstr>Exp#19_PCR_2</vt:lpstr>
      <vt:lpstr>Exp#20_PCR_3_eca</vt:lpstr>
      <vt:lpstr>Exp#21_PCR_4_eca</vt:lpstr>
      <vt:lpstr>pooling_calc_exp18_19</vt:lpstr>
      <vt:lpstr>pooling_calc_exp20_21</vt:lpstr>
      <vt:lpstr>Exp#22_23 Tagment</vt:lpstr>
      <vt:lpstr>4nM pooling</vt:lpstr>
      <vt:lpstr>pooling_calc_exp18_19!Print_Area</vt:lpstr>
      <vt:lpstr>pooling_calc_exp20_21!Print_Area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Jaeger, Anna</dc:creator>
  <cp:lastModifiedBy>Jaeger, Anna</cp:lastModifiedBy>
  <cp:lastPrinted>2024-08-23T13:15:43Z</cp:lastPrinted>
  <dcterms:created xsi:type="dcterms:W3CDTF">2024-02-29T14:37:24Z</dcterms:created>
  <dcterms:modified xsi:type="dcterms:W3CDTF">2025-04-15T18:43:50Z</dcterms:modified>
</cp:coreProperties>
</file>