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M:\$_MN - nu NLV\03_complexen\Gorinchem 4301 BpfK\11_EP-W\"/>
    </mc:Choice>
  </mc:AlternateContent>
  <xr:revisionPtr revIDLastSave="0" documentId="13_ncr:1_{22B69BC0-ED5B-453C-A96B-440BBCB20D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VOER" sheetId="3" r:id="rId1"/>
    <sheet name="DEELVERZAMELING" sheetId="4" r:id="rId2"/>
  </sheets>
  <definedNames>
    <definedName name="_xlnm._FilterDatabase" localSheetId="0" hidden="1">INVOER!$A$4:$AJ$4</definedName>
    <definedName name="_xlnm.Print_Area" localSheetId="1">DEELVERZAMELING!$A:$I</definedName>
    <definedName name="ZOEKTAB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AI6" i="3"/>
  <c r="Q6" i="3" s="1"/>
  <c r="Q7" i="3"/>
  <c r="AI8" i="3"/>
  <c r="Q8" i="3" s="1"/>
  <c r="AI9" i="3"/>
  <c r="Q9" i="3" s="1"/>
  <c r="Q10" i="3"/>
  <c r="AI11" i="3"/>
  <c r="Q11" i="3" s="1"/>
  <c r="AI12" i="3"/>
  <c r="Q12" i="3" s="1"/>
  <c r="Q13" i="3"/>
  <c r="AI14" i="3"/>
  <c r="Q14" i="3" s="1"/>
  <c r="AI15" i="3"/>
  <c r="Q15" i="3" s="1"/>
  <c r="AI16" i="3"/>
  <c r="Q16" i="3" s="1"/>
  <c r="Q17" i="3"/>
  <c r="AI18" i="3"/>
  <c r="Q18" i="3" s="1"/>
  <c r="Q19" i="3"/>
  <c r="Q20" i="3"/>
  <c r="AI21" i="3"/>
  <c r="Q21" i="3" s="1"/>
  <c r="Q22" i="3"/>
  <c r="Q23" i="3"/>
  <c r="AI24" i="3"/>
  <c r="Q24" i="3" s="1"/>
  <c r="Q25" i="3"/>
  <c r="Q26" i="3"/>
  <c r="AI27" i="3"/>
  <c r="Q27" i="3" s="1"/>
  <c r="Q28" i="3"/>
  <c r="AI29" i="3"/>
  <c r="Q29" i="3" s="1"/>
  <c r="AI30" i="3"/>
  <c r="Q30" i="3" s="1"/>
  <c r="AI31" i="3"/>
  <c r="Q31" i="3" s="1"/>
  <c r="Q32" i="3"/>
  <c r="AI33" i="3"/>
  <c r="Q33" i="3" s="1"/>
  <c r="AI34" i="3"/>
  <c r="Q34" i="3" s="1"/>
  <c r="AI35" i="3"/>
  <c r="Q35" i="3" s="1"/>
  <c r="Q36" i="3"/>
  <c r="Q37" i="3"/>
  <c r="AI38" i="3"/>
  <c r="Q38" i="3" s="1"/>
  <c r="AI39" i="3"/>
  <c r="Q39" i="3" s="1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B5" i="3"/>
  <c r="I15" i="3" l="1"/>
  <c r="I37" i="3"/>
  <c r="I35" i="3"/>
  <c r="I21" i="3"/>
  <c r="I19" i="3"/>
  <c r="I30" i="3"/>
  <c r="I6" i="3"/>
  <c r="I29" i="3"/>
  <c r="I28" i="3"/>
  <c r="I17" i="3"/>
  <c r="I16" i="3"/>
  <c r="I26" i="3"/>
  <c r="I13" i="3"/>
  <c r="I38" i="3"/>
  <c r="I14" i="3"/>
  <c r="I24" i="3"/>
  <c r="I12" i="3"/>
  <c r="I25" i="3"/>
  <c r="I34" i="3"/>
  <c r="I10" i="3"/>
  <c r="I22" i="3"/>
  <c r="I8" i="3"/>
  <c r="I33" i="3"/>
  <c r="I9" i="3"/>
  <c r="I31" i="3"/>
  <c r="I32" i="3"/>
  <c r="I18" i="3"/>
  <c r="I27" i="3"/>
  <c r="I11" i="3"/>
  <c r="I39" i="3"/>
  <c r="I23" i="3"/>
  <c r="I7" i="3"/>
  <c r="I20" i="3"/>
  <c r="I36" i="3"/>
  <c r="Q5" i="3"/>
  <c r="AJ5" i="3"/>
  <c r="P5" i="3"/>
  <c r="I5" i="3" l="1"/>
  <c r="J39" i="3" s="1"/>
  <c r="J34" i="3" l="1"/>
  <c r="J30" i="3"/>
  <c r="J22" i="3"/>
  <c r="J17" i="3"/>
  <c r="J9" i="3"/>
  <c r="J6" i="3"/>
  <c r="J31" i="3"/>
  <c r="J15" i="3"/>
  <c r="J18" i="3"/>
  <c r="J16" i="3"/>
  <c r="J8" i="3"/>
  <c r="J35" i="3"/>
  <c r="J32" i="3"/>
  <c r="J24" i="3"/>
  <c r="J29" i="3"/>
  <c r="J38" i="3"/>
  <c r="J21" i="3"/>
  <c r="J12" i="3"/>
  <c r="J13" i="3"/>
  <c r="J28" i="3"/>
  <c r="J10" i="3"/>
  <c r="J33" i="3"/>
  <c r="J14" i="3"/>
  <c r="J25" i="3"/>
  <c r="J37" i="3"/>
  <c r="J19" i="3"/>
  <c r="J26" i="3"/>
  <c r="J36" i="3"/>
  <c r="J20" i="3"/>
  <c r="J7" i="3"/>
  <c r="J27" i="3"/>
  <c r="J23" i="3"/>
  <c r="J11" i="3"/>
  <c r="J5" i="3"/>
  <c r="A2" i="4" l="1" a="1"/>
  <c r="A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Wouter</author>
  </authors>
  <commentList>
    <comment ref="Y4" authorId="0" shapeId="0" xr:uid="{CB8D1F5D-1A57-4C2F-9054-DBB1D00BC215}">
      <text>
        <r>
          <rPr>
            <b/>
            <sz val="9"/>
            <color indexed="81"/>
            <rFont val="Tahoma"/>
            <family val="2"/>
          </rPr>
          <t>Overeenkomstige ketels dezelfde letter geven</t>
        </r>
      </text>
    </comment>
    <comment ref="Z4" authorId="0" shapeId="0" xr:uid="{947418A7-6DE8-4140-A93A-67B28FB80E4C}">
      <text>
        <r>
          <rPr>
            <b/>
            <sz val="9"/>
            <color indexed="81"/>
            <rFont val="Tahoma"/>
            <family val="2"/>
          </rPr>
          <t xml:space="preserve">MV-Type omschrijving indien niet conform MV lijst
</t>
        </r>
      </text>
    </comment>
    <comment ref="AD4" authorId="0" shapeId="0" xr:uid="{1929E699-6EC3-4E68-9A23-9C18437AFA4F}">
      <text>
        <r>
          <rPr>
            <b/>
            <sz val="9"/>
            <color indexed="81"/>
            <rFont val="Tahoma"/>
            <family val="2"/>
          </rPr>
          <t>Type Leidinglengte</t>
        </r>
      </text>
    </comment>
    <comment ref="AH4" authorId="0" shapeId="0" xr:uid="{20A20EFE-BDF2-4948-A9EB-C5E0EBCCCA3B}">
      <text>
        <r>
          <rPr>
            <b/>
            <sz val="9"/>
            <color indexed="81"/>
            <rFont val="Tahoma"/>
            <family val="2"/>
          </rPr>
          <t>schaduw ja = s of nee laat leeg</t>
        </r>
      </text>
    </comment>
    <comment ref="AJ4" authorId="0" shapeId="0" xr:uid="{9D34430E-A620-4A4C-8802-F0EE83BF7493}">
      <text>
        <r>
          <rPr>
            <b/>
            <sz val="9"/>
            <color indexed="81"/>
            <rFont val="Tahoma"/>
            <family val="2"/>
          </rPr>
          <t>collectief PV - oppervlak toegekend op basis van GO woning - deze moet je nog wel zelf aan de instalaltie code toevoegen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<sst xmlns="http://schemas.openxmlformats.org/spreadsheetml/2006/main" count="319" uniqueCount="66">
  <si>
    <t>EPA-W adressen</t>
  </si>
  <si>
    <t>ketelcode</t>
  </si>
  <si>
    <t>Postcode</t>
  </si>
  <si>
    <t>oriëntatie</t>
  </si>
  <si>
    <t>GO</t>
  </si>
  <si>
    <t>complexnummer</t>
  </si>
  <si>
    <t>adres</t>
  </si>
  <si>
    <t>nr</t>
  </si>
  <si>
    <t>toevoeging</t>
  </si>
  <si>
    <t>nog een toevoeging</t>
  </si>
  <si>
    <t>postcode</t>
  </si>
  <si>
    <t>plaats</t>
  </si>
  <si>
    <t>Keteltype</t>
  </si>
  <si>
    <t>MV-code</t>
  </si>
  <si>
    <t>kk</t>
  </si>
  <si>
    <t>bk</t>
  </si>
  <si>
    <t>GEO-type</t>
  </si>
  <si>
    <t>woningtype (uniek GO)</t>
  </si>
  <si>
    <t>vloercode</t>
  </si>
  <si>
    <t>dakcode</t>
  </si>
  <si>
    <t>gevelcode</t>
  </si>
  <si>
    <t>oriëntatie voor- balkongevel</t>
  </si>
  <si>
    <t>I-code</t>
  </si>
  <si>
    <t>aantal</t>
  </si>
  <si>
    <t>WP</t>
  </si>
  <si>
    <t>PV-code</t>
  </si>
  <si>
    <t>schaduw</t>
  </si>
  <si>
    <t>COLLECTIEVE PV METER</t>
  </si>
  <si>
    <t xml:space="preserve">oppervlak collectief PV totaal (m2) </t>
  </si>
  <si>
    <t>PV opp relatief</t>
  </si>
  <si>
    <t>bezocht</t>
  </si>
  <si>
    <t>bouwlaag</t>
  </si>
  <si>
    <t>bouwdeel</t>
  </si>
  <si>
    <t>spiegel</t>
  </si>
  <si>
    <t>aantal_type</t>
  </si>
  <si>
    <t>MV-type</t>
  </si>
  <si>
    <t>LL</t>
  </si>
  <si>
    <t>uniek</t>
  </si>
  <si>
    <t>VHE-nr</t>
  </si>
  <si>
    <t>Uniek</t>
  </si>
  <si>
    <t>Code</t>
  </si>
  <si>
    <t>Plaats</t>
  </si>
  <si>
    <t>aantal zelfde</t>
  </si>
  <si>
    <t>Adres</t>
  </si>
  <si>
    <t>Type</t>
  </si>
  <si>
    <t>Hinderdam</t>
  </si>
  <si>
    <t>4208BP</t>
  </si>
  <si>
    <t>4208BN</t>
  </si>
  <si>
    <t>Gorinchem</t>
  </si>
  <si>
    <t>Kombi Kompakt HRE36/30</t>
  </si>
  <si>
    <t>Ck</t>
  </si>
  <si>
    <t>s</t>
  </si>
  <si>
    <t>C</t>
  </si>
  <si>
    <t>Ck2</t>
  </si>
  <si>
    <t>Cke</t>
  </si>
  <si>
    <t>Bk2</t>
  </si>
  <si>
    <t>B</t>
  </si>
  <si>
    <t>Bk</t>
  </si>
  <si>
    <t>NW</t>
  </si>
  <si>
    <t>W</t>
  </si>
  <si>
    <t>ZW</t>
  </si>
  <si>
    <t>N</t>
  </si>
  <si>
    <t>Z</t>
  </si>
  <si>
    <t>A</t>
  </si>
  <si>
    <t>Cd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</si>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</sst>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2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0" fillId="4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3" applyNumberFormat="1" applyFont="1"/>
    <xf numFmtId="0" fontId="0" fillId="3" borderId="0" xfId="0" applyFill="1"/>
    <xf numFmtId="164" fontId="0" fillId="3" borderId="0" xfId="3" applyNumberFormat="1" applyFont="1" applyFill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0" fillId="2" borderId="0" xfId="0" applyFill="1" applyAlignment="1">
      <alignment textRotation="90"/>
    </xf>
    <xf numFmtId="164" fontId="0" fillId="3" borderId="0" xfId="0" applyNumberFormat="1" applyFill="1"/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164" fontId="0" fillId="5" borderId="0" xfId="3" applyNumberFormat="1" applyFont="1" applyFill="1"/>
    <xf numFmtId="0" fontId="0" fillId="6" borderId="0" xfId="0" applyFill="1"/>
    <xf numFmtId="0" fontId="0" fillId="6" borderId="1" xfId="0" applyFill="1" applyBorder="1"/>
    <xf numFmtId="164" fontId="0" fillId="6" borderId="0" xfId="3" applyNumberFormat="1" applyFont="1" applyFill="1"/>
    <xf numFmtId="164" fontId="0" fillId="0" borderId="0" xfId="3" applyNumberFormat="1" applyFont="1" applyFill="1"/>
    <xf numFmtId="0" fontId="0" fillId="0" borderId="0" xfId="0" applyFill="1"/>
  </cellXfs>
  <cellStyles count="5">
    <cellStyle name="Komma" xfId="3" builtinId="3"/>
    <cellStyle name="Normal" xfId="1" xr:uid="{B528197D-F53A-4825-A357-E19698C7AECE}"/>
    <cellStyle name="Standaard" xfId="0" builtinId="0"/>
    <cellStyle name="Standaard 2" xfId="4" xr:uid="{F3CE41D5-E01E-44E0-B63D-4419A19C91E3}"/>
    <cellStyle name="Standaard 4" xfId="2" xr:uid="{5BBA6362-2665-4F30-BC9F-8ACD0C9BC2F4}"/>
  </cellStyles>
  <dxfs count="15">
    <dxf>
      <border>
        <bottom style="thin">
          <color auto="1"/>
        </bottom>
        <vertical/>
        <horizontal/>
      </border>
    </dxf>
    <dxf>
      <numFmt numFmtId="164" formatCode="_ * #,##0.0_ ;_ * \-#,##0.0_ ;_ * &quot;-&quot;??_ ;_ @_ 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302CD-D14D-4786-B469-1EDDBAE66DFD}" name="tbl_adressen" displayName="tbl_adressen" ref="A4:AJ39" totalsRowShown="0">
  <autoFilter ref="A4:AJ39" xr:uid="{F81302CD-D14D-4786-B469-1EDDBAE66DFD}"/>
  <sortState xmlns:xlrd2="http://schemas.microsoft.com/office/spreadsheetml/2017/richdata2" ref="A5:AJ39">
    <sortCondition ref="D4:D39"/>
  </sortState>
  <tableColumns count="36">
    <tableColumn id="1" xr3:uid="{F44BF877-6A16-4C06-87FD-948D5AF6E2E1}" name="complexnummer"/>
    <tableColumn id="36" xr3:uid="{40F6F6F7-455B-4531-9C69-F00320D87D25}" name="uniek" dataDxfId="14">
      <calculatedColumnFormula>tbl_adressen[[#This Row],[postcode]]&amp;tbl_adressen[[#This Row],[nr]]&amp;tbl_adressen[[#This Row],[toevoeging]]</calculatedColumnFormula>
    </tableColumn>
    <tableColumn id="2" xr3:uid="{B9CF1742-9A29-4D9F-8ABB-B695C39E07D0}" name="adres"/>
    <tableColumn id="3" xr3:uid="{BF88AB20-11DB-4038-AE74-31AE01B36A66}" name="nr"/>
    <tableColumn id="4" xr3:uid="{69659F4F-4C11-45E1-82CF-5A0E87E25791}" name="toevoeging"/>
    <tableColumn id="5" xr3:uid="{6FE748C4-468E-4706-A4C6-F795CDC7C203}" name="nog een toevoeging"/>
    <tableColumn id="6" xr3:uid="{99D43607-8F58-4D89-8D94-8C1DFA211F2E}" name="postcode"/>
    <tableColumn id="7" xr3:uid="{2110C726-4EE0-4883-AEBD-5FC87AF1C339}" name="plaats"/>
    <tableColumn id="8" xr3:uid="{50DFA319-E007-4020-A2D0-7E3EC89D015E}" name="Type" dataDxfId="13">
      <calculatedColumnFormula>tbl_adressen[[#This Row],[GEO-type]]&amp;"-"&amp;tbl_adressen[[#This Row],[oriëntatie voor- balkongevel]]&amp;"-"&amp;tbl_adressen[[#This Row],[I-code]]</calculatedColumnFormula>
    </tableColumn>
    <tableColumn id="37" xr3:uid="{98E0BD9A-B04E-4B83-9F00-617D730CD9C1}" name="aantal_type" dataDxfId="12">
      <calculatedColumnFormula>COUNTIF(tbl_adressen[Type],tbl_adressen[[#This Row],[Type]])</calculatedColumnFormula>
    </tableColumn>
    <tableColumn id="9" xr3:uid="{D04A75A4-108E-4C00-8373-A0841D91ABE5}" name="VHE-nr"/>
    <tableColumn id="33" xr3:uid="{43728FDF-48FA-403D-88AE-4365B855FB2B}" name="bouwlaag"/>
    <tableColumn id="34" xr3:uid="{124ABD40-F3F2-4EC6-9FA6-9B0C7C89E1DA}" name="bouwdeel"/>
    <tableColumn id="10" xr3:uid="{685B890E-BF08-4EA5-9721-B60EE0362D99}" name="bezocht" dataDxfId="11"/>
    <tableColumn id="31" xr3:uid="{150F3DA2-9CAE-49EE-B5C6-C9AA0D95ABB3}" name="GO"/>
    <tableColumn id="11" xr3:uid="{D19F2EF8-E2E2-498E-982E-0A16E8642F17}" name="GEO-type" dataDxfId="10">
      <calculatedColumnFormula>tbl_adressen[[#This Row],[woningtype (uniek GO)]]&amp;tbl_adressen[[#This Row],[spiegel]]&amp;tbl_adressen[[#This Row],[vloercode]]&amp;tbl_adressen[[#This Row],[dakcode]]&amp;tbl_adressen[[#This Row],[gevelcode]]</calculatedColumnFormula>
    </tableColumn>
    <tableColumn id="18" xr3:uid="{67867B46-8834-416B-AD68-2210CCAB4EE0}" name="I-code" dataDxfId="9">
      <calculatedColumnFormula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calculatedColumnFormula>
    </tableColumn>
    <tableColumn id="12" xr3:uid="{B7A4E0B9-40E4-4358-A959-E9ADB72E54D4}" name="woningtype (uniek GO)" dataDxfId="8"/>
    <tableColumn id="35" xr3:uid="{73E4ECFC-9D36-4F51-A095-2BA120F362BF}" name="spiegel" dataDxfId="7"/>
    <tableColumn id="13" xr3:uid="{629A5235-E4E3-4D9F-BD5B-C8AD2D34ECFD}" name="vloercode" dataDxfId="6"/>
    <tableColumn id="14" xr3:uid="{9E40706F-5225-4A1F-B67F-91A9EDDE692F}" name="dakcode" dataDxfId="5"/>
    <tableColumn id="15" xr3:uid="{0F6C79DF-343E-40AF-9C20-69ABC8330CC8}" name="gevelcode" dataDxfId="4"/>
    <tableColumn id="17" xr3:uid="{7E43F96F-6498-4C45-B4A2-C0E4574E1761}" name="oriëntatie voor- balkongevel" dataDxfId="3"/>
    <tableColumn id="19" xr3:uid="{54B2FE94-35B5-497F-95BD-8FE59883454B}" name="Keteltype"/>
    <tableColumn id="20" xr3:uid="{352A1220-B68F-4B2D-B38F-6487F5C7EBB6}" name="ketelcode"/>
    <tableColumn id="21" xr3:uid="{8AE59D53-7694-4836-A8D3-796F194E3F08}" name="MV-type"/>
    <tableColumn id="22" xr3:uid="{21F29731-5E52-4386-9C15-7CBD0EA937CE}" name="MV-code"/>
    <tableColumn id="23" xr3:uid="{C1C1C721-D878-4C68-9D92-89A9AE70F717}" name="kk"/>
    <tableColumn id="24" xr3:uid="{B9724974-5AFB-4128-A415-434FD20CDEBA}" name="bk"/>
    <tableColumn id="25" xr3:uid="{008E0F5B-31BE-4991-AFB2-CB082F80C681}" name="LL"/>
    <tableColumn id="26" xr3:uid="{C190513D-7E80-4B02-9DF9-B6AAA7199C54}" name="aantal"/>
    <tableColumn id="27" xr3:uid="{D7682F04-863C-426D-A662-BF7254E098BD}" name="oriëntatie"/>
    <tableColumn id="28" xr3:uid="{9DBC99F9-D42E-44BF-8C5A-F91BC70A86C2}" name="WP"/>
    <tableColumn id="29" xr3:uid="{4CA9FED9-B4A4-487C-B102-80ED522680FE}" name="schaduw"/>
    <tableColumn id="30" xr3:uid="{E0693180-C92D-4B13-810A-44286AE39E3D}" name="PV-code" dataDxfId="2">
      <calculatedColumnFormula>IF(tbl_adressen[[#This Row],[aantal]]="","","-"&amp;tbl_adressen[[#This Row],[aantal]]&amp;tbl_adressen[[#This Row],[oriëntatie]]&amp;tbl_adressen[[#This Row],[WP]]&amp;tbl_adressen[[#This Row],[schaduw]])</calculatedColumnFormula>
    </tableColumn>
    <tableColumn id="32" xr3:uid="{4A8570FF-CA99-49ED-B1FB-0FE09CD7D5A4}" name="PV opp relatief" dataDxfId="1" dataCellStyle="Komma">
      <calculatedColumnFormula>(O5/SUM(tbl_adressen[GO]))*$AI$1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0"/>
  <sheetViews>
    <sheetView tabSelected="1" zoomScale="85" zoomScaleNormal="85" workbookViewId="0">
      <pane ySplit="4" topLeftCell="A5" activePane="bottomLeft" state="frozen"/>
      <selection pane="bottomLeft" activeCell="V12" sqref="V12"/>
    </sheetView>
  </sheetViews>
  <sheetFormatPr defaultRowHeight="14.25" x14ac:dyDescent="0.2"/>
  <cols>
    <col min="1" max="1" width="10.75" customWidth="1"/>
    <col min="2" max="2" width="17.375" customWidth="1"/>
    <col min="3" max="3" width="23.875" customWidth="1"/>
    <col min="4" max="4" width="12.625" customWidth="1"/>
    <col min="5" max="5" width="12.625" hidden="1" customWidth="1"/>
    <col min="6" max="6" width="20.125" hidden="1" customWidth="1"/>
    <col min="7" max="7" width="11" customWidth="1"/>
    <col min="8" max="8" width="15" customWidth="1"/>
    <col min="9" max="9" width="23.625" customWidth="1"/>
    <col min="10" max="10" width="11.875" customWidth="1"/>
    <col min="11" max="11" width="18.125" hidden="1" customWidth="1"/>
    <col min="12" max="13" width="11.5" hidden="1" customWidth="1"/>
    <col min="14" max="14" width="17" hidden="1" customWidth="1"/>
    <col min="15" max="15" width="11" hidden="1" customWidth="1"/>
    <col min="16" max="16" width="10" customWidth="1"/>
    <col min="17" max="17" width="16.125" customWidth="1"/>
    <col min="18" max="18" width="5" customWidth="1"/>
    <col min="19" max="23" width="4" customWidth="1"/>
    <col min="24" max="24" width="26.125" customWidth="1"/>
    <col min="25" max="25" width="11.125" customWidth="1"/>
    <col min="26" max="26" width="19.25" customWidth="1"/>
    <col min="27" max="27" width="11.375" customWidth="1"/>
    <col min="29" max="29" width="9.25" customWidth="1"/>
    <col min="31" max="31" width="11.375" customWidth="1"/>
    <col min="32" max="32" width="9.125" customWidth="1"/>
    <col min="33" max="33" width="10.625" customWidth="1"/>
    <col min="34" max="34" width="15.875" bestFit="1" customWidth="1"/>
    <col min="35" max="35" width="9.125" customWidth="1"/>
    <col min="36" max="36" width="15.875" bestFit="1" customWidth="1"/>
  </cols>
  <sheetData>
    <row r="1" spans="1:48" ht="25.5" x14ac:dyDescent="0.35">
      <c r="A1" s="8" t="s">
        <v>0</v>
      </c>
      <c r="AG1" t="s">
        <v>28</v>
      </c>
      <c r="AI1" s="2">
        <v>2000</v>
      </c>
      <c r="AJ1" t="s">
        <v>27</v>
      </c>
    </row>
    <row r="2" spans="1:48" ht="25.5" x14ac:dyDescent="0.35">
      <c r="A2" s="8"/>
      <c r="AI2" s="2"/>
    </row>
    <row r="3" spans="1:48" ht="145.9" customHeight="1" x14ac:dyDescent="0.2">
      <c r="A3" s="2"/>
      <c r="B3" s="1"/>
      <c r="C3" s="2"/>
      <c r="D3" s="2"/>
      <c r="E3" s="2"/>
      <c r="F3" s="2"/>
      <c r="G3" s="2"/>
      <c r="H3" s="2"/>
      <c r="I3" s="1"/>
      <c r="J3" s="1"/>
      <c r="K3" s="2"/>
      <c r="L3" s="2"/>
      <c r="M3" s="2"/>
      <c r="N3" s="2"/>
      <c r="O3" s="2"/>
      <c r="P3" s="1"/>
      <c r="Q3" s="1"/>
      <c r="R3" s="12" t="s">
        <v>17</v>
      </c>
      <c r="S3" s="12" t="s">
        <v>33</v>
      </c>
      <c r="T3" s="12" t="s">
        <v>18</v>
      </c>
      <c r="U3" s="12" t="s">
        <v>19</v>
      </c>
      <c r="V3" s="12" t="s">
        <v>20</v>
      </c>
      <c r="W3" s="12" t="s">
        <v>21</v>
      </c>
      <c r="X3" s="2"/>
      <c r="Y3" s="2"/>
      <c r="Z3" s="2"/>
      <c r="AA3" s="2"/>
      <c r="AB3" s="2"/>
      <c r="AC3" s="2"/>
      <c r="AD3" s="2"/>
      <c r="AE3" s="6"/>
      <c r="AF3" s="6"/>
      <c r="AG3" s="6"/>
      <c r="AH3" s="6"/>
      <c r="AI3" s="6"/>
      <c r="AJ3" s="13"/>
    </row>
    <row r="4" spans="1:48" ht="16.149999999999999" customHeight="1" x14ac:dyDescent="0.2">
      <c r="A4" s="2" t="s">
        <v>5</v>
      </c>
      <c r="B4" s="1" t="s">
        <v>37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" t="s">
        <v>44</v>
      </c>
      <c r="J4" s="1" t="s">
        <v>34</v>
      </c>
      <c r="K4" s="2" t="s">
        <v>38</v>
      </c>
      <c r="L4" s="2" t="s">
        <v>31</v>
      </c>
      <c r="M4" s="2" t="s">
        <v>32</v>
      </c>
      <c r="N4" s="4" t="s">
        <v>30</v>
      </c>
      <c r="O4" s="2" t="s">
        <v>4</v>
      </c>
      <c r="P4" s="1" t="s">
        <v>16</v>
      </c>
      <c r="Q4" s="1" t="s">
        <v>22</v>
      </c>
      <c r="R4" s="2" t="s">
        <v>17</v>
      </c>
      <c r="S4" s="12" t="s">
        <v>33</v>
      </c>
      <c r="T4" s="12" t="s">
        <v>18</v>
      </c>
      <c r="U4" s="12" t="s">
        <v>19</v>
      </c>
      <c r="V4" s="12" t="s">
        <v>20</v>
      </c>
      <c r="W4" s="2" t="s">
        <v>21</v>
      </c>
      <c r="X4" s="2" t="s">
        <v>12</v>
      </c>
      <c r="Y4" s="2" t="s">
        <v>1</v>
      </c>
      <c r="Z4" s="2" t="s">
        <v>35</v>
      </c>
      <c r="AA4" s="2" t="s">
        <v>13</v>
      </c>
      <c r="AB4" s="2" t="s">
        <v>14</v>
      </c>
      <c r="AC4" s="2" t="s">
        <v>15</v>
      </c>
      <c r="AD4" s="2" t="s">
        <v>36</v>
      </c>
      <c r="AE4" s="6" t="s">
        <v>23</v>
      </c>
      <c r="AF4" s="6" t="s">
        <v>3</v>
      </c>
      <c r="AG4" s="6" t="s">
        <v>24</v>
      </c>
      <c r="AH4" s="6" t="s">
        <v>26</v>
      </c>
      <c r="AI4" s="6" t="s">
        <v>25</v>
      </c>
      <c r="AJ4" s="7" t="s">
        <v>29</v>
      </c>
    </row>
    <row r="5" spans="1:48" ht="18" customHeight="1" x14ac:dyDescent="0.2">
      <c r="A5" s="18"/>
      <c r="B5" s="18" t="str">
        <f>tbl_adressen[[#This Row],[postcode]]&amp;tbl_adressen[[#This Row],[nr]]&amp;tbl_adressen[[#This Row],[toevoeging]]</f>
        <v>4208BP1</v>
      </c>
      <c r="C5" s="18" t="s">
        <v>45</v>
      </c>
      <c r="D5" s="18">
        <v>1</v>
      </c>
      <c r="G5" s="18" t="s">
        <v>46</v>
      </c>
      <c r="H5" s="18" t="s">
        <v>48</v>
      </c>
      <c r="I5" s="18" t="str">
        <f>tbl_adressen[[#This Row],[GEO-type]]&amp;"-"&amp;tbl_adressen[[#This Row],[oriëntatie voor- balkongevel]]&amp;"-"&amp;tbl_adressen[[#This Row],[I-code]]</f>
        <v>Ck111-NW-AA</v>
      </c>
      <c r="J5" s="18">
        <f>COUNTIF(tbl_adressen[Type],tbl_adressen[[#This Row],[Type]])</f>
        <v>1</v>
      </c>
      <c r="N5" s="3"/>
      <c r="P5" s="18" t="str">
        <f>tbl_adressen[[#This Row],[woningtype (uniek GO)]]&amp;tbl_adressen[[#This Row],[spiegel]]&amp;tbl_adressen[[#This Row],[vloercode]]&amp;tbl_adressen[[#This Row],[dakcode]]&amp;tbl_adressen[[#This Row],[gevelcode]]</f>
        <v>Ck111</v>
      </c>
      <c r="Q5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AA</v>
      </c>
      <c r="R5" s="19" t="s">
        <v>50</v>
      </c>
      <c r="S5" s="19"/>
      <c r="T5" s="19">
        <v>1</v>
      </c>
      <c r="U5" s="19">
        <v>1</v>
      </c>
      <c r="V5" s="19">
        <v>1</v>
      </c>
      <c r="W5" s="19" t="s">
        <v>58</v>
      </c>
      <c r="X5" s="18" t="s">
        <v>49</v>
      </c>
      <c r="Y5" s="18" t="s">
        <v>63</v>
      </c>
      <c r="Z5" s="18"/>
      <c r="AA5" s="18"/>
      <c r="AB5" s="18"/>
      <c r="AC5" s="18"/>
      <c r="AD5" s="18"/>
      <c r="AE5" s="18"/>
      <c r="AF5" s="18"/>
      <c r="AG5" s="18"/>
      <c r="AH5" s="18"/>
      <c r="AI5" s="18" t="s">
        <v>63</v>
      </c>
      <c r="AJ5" s="20" t="e">
        <f>(O5/SUM(tbl_adressen[GO]))*$AI$1</f>
        <v>#DIV/0!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s="15" customFormat="1" x14ac:dyDescent="0.2">
      <c r="B6" s="15" t="str">
        <f>tbl_adressen[[#This Row],[postcode]]&amp;tbl_adressen[[#This Row],[nr]]&amp;tbl_adressen[[#This Row],[toevoeging]]</f>
        <v>4208BP3</v>
      </c>
      <c r="C6" s="15" t="s">
        <v>45</v>
      </c>
      <c r="D6" s="15">
        <v>3</v>
      </c>
      <c r="E6"/>
      <c r="F6"/>
      <c r="G6" s="15" t="s">
        <v>46</v>
      </c>
      <c r="H6" s="15" t="s">
        <v>48</v>
      </c>
      <c r="I6" s="15" t="str">
        <f>tbl_adressen[[#This Row],[GEO-type]]&amp;"-"&amp;tbl_adressen[[#This Row],[oriëntatie voor- balkongevel]]&amp;"-"&amp;tbl_adressen[[#This Row],[I-code]]</f>
        <v>Cd110-NW-A</v>
      </c>
      <c r="J6" s="15">
        <f>COUNTIF(tbl_adressen[Type],tbl_adressen[[#This Row],[Type]])</f>
        <v>4</v>
      </c>
      <c r="K6"/>
      <c r="L6"/>
      <c r="M6"/>
      <c r="N6" s="3"/>
      <c r="O6"/>
      <c r="P6" s="15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6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6" s="16" t="s">
        <v>64</v>
      </c>
      <c r="S6" s="16"/>
      <c r="T6" s="16">
        <v>1</v>
      </c>
      <c r="U6" s="16">
        <v>1</v>
      </c>
      <c r="V6" s="16">
        <v>0</v>
      </c>
      <c r="W6" s="16" t="s">
        <v>58</v>
      </c>
      <c r="X6" s="15" t="s">
        <v>49</v>
      </c>
      <c r="Y6" s="15" t="s">
        <v>63</v>
      </c>
      <c r="AI6" s="15" t="str">
        <f>IF(tbl_adressen[[#This Row],[aantal]]="","","-"&amp;tbl_adressen[[#This Row],[aantal]]&amp;tbl_adressen[[#This Row],[oriëntatie]]&amp;tbl_adressen[[#This Row],[WP]]&amp;tbl_adressen[[#This Row],[schaduw]])</f>
        <v/>
      </c>
      <c r="AJ6" s="17" t="e">
        <f>(O6/SUM(tbl_adressen[GO]))*$AI$1</f>
        <v>#DIV/0!</v>
      </c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">
      <c r="A7" s="15"/>
      <c r="B7" s="15" t="str">
        <f>tbl_adressen[[#This Row],[postcode]]&amp;tbl_adressen[[#This Row],[nr]]&amp;tbl_adressen[[#This Row],[toevoeging]]</f>
        <v>4208BP5</v>
      </c>
      <c r="C7" s="15" t="s">
        <v>45</v>
      </c>
      <c r="D7" s="15">
        <v>5</v>
      </c>
      <c r="G7" s="15" t="s">
        <v>46</v>
      </c>
      <c r="H7" s="15" t="s">
        <v>48</v>
      </c>
      <c r="I7" s="15" t="str">
        <f>tbl_adressen[[#This Row],[GEO-type]]&amp;"-"&amp;tbl_adressen[[#This Row],[oriëntatie voor- balkongevel]]&amp;"-"&amp;tbl_adressen[[#This Row],[I-code]]</f>
        <v>C110-NW-AA</v>
      </c>
      <c r="J7" s="15">
        <f>COUNTIF(tbl_adressen[Type],tbl_adressen[[#This Row],[Type]])</f>
        <v>2</v>
      </c>
      <c r="N7" s="3"/>
      <c r="P7" s="15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7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AA</v>
      </c>
      <c r="R7" s="16" t="s">
        <v>52</v>
      </c>
      <c r="S7" s="16"/>
      <c r="T7" s="16">
        <v>1</v>
      </c>
      <c r="U7" s="16">
        <v>1</v>
      </c>
      <c r="V7" s="16">
        <v>0</v>
      </c>
      <c r="W7" s="16" t="s">
        <v>58</v>
      </c>
      <c r="X7" s="15" t="s">
        <v>49</v>
      </c>
      <c r="Y7" s="15" t="s">
        <v>63</v>
      </c>
      <c r="Z7" s="15"/>
      <c r="AA7" s="15"/>
      <c r="AB7" s="15"/>
      <c r="AC7" s="15"/>
      <c r="AD7" s="15"/>
      <c r="AE7" s="15"/>
      <c r="AF7" s="15"/>
      <c r="AG7" s="15"/>
      <c r="AH7" s="15"/>
      <c r="AI7" s="15" t="s">
        <v>63</v>
      </c>
      <c r="AJ7" s="17" t="e">
        <f>(O7/SUM(tbl_adressen[GO]))*$AI$1</f>
        <v>#DIV/0!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s="18" customFormat="1" x14ac:dyDescent="0.2">
      <c r="A8"/>
      <c r="B8" t="str">
        <f>tbl_adressen[[#This Row],[postcode]]&amp;tbl_adressen[[#This Row],[nr]]&amp;tbl_adressen[[#This Row],[toevoeging]]</f>
        <v>4208BP7</v>
      </c>
      <c r="C8" t="s">
        <v>45</v>
      </c>
      <c r="D8">
        <v>7</v>
      </c>
      <c r="E8"/>
      <c r="F8"/>
      <c r="G8" t="s">
        <v>46</v>
      </c>
      <c r="H8" t="s">
        <v>48</v>
      </c>
      <c r="I8" t="str">
        <f>tbl_adressen[[#This Row],[GEO-type]]&amp;"-"&amp;tbl_adressen[[#This Row],[oriëntatie voor- balkongevel]]&amp;"-"&amp;tbl_adressen[[#This Row],[I-code]]</f>
        <v>C110-NW-A</v>
      </c>
      <c r="J8">
        <f>COUNTIF(tbl_adressen[Type],tbl_adressen[[#This Row],[Type]])</f>
        <v>2</v>
      </c>
      <c r="K8"/>
      <c r="L8"/>
      <c r="M8"/>
      <c r="N8" s="3"/>
      <c r="O8"/>
      <c r="P8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8" s="14" t="s">
        <v>52</v>
      </c>
      <c r="S8" s="14"/>
      <c r="T8" s="14">
        <v>1</v>
      </c>
      <c r="U8" s="14">
        <v>1</v>
      </c>
      <c r="V8" s="14">
        <v>0</v>
      </c>
      <c r="W8" s="14" t="s">
        <v>58</v>
      </c>
      <c r="X8" t="s">
        <v>49</v>
      </c>
      <c r="Y8" t="s">
        <v>63</v>
      </c>
      <c r="Z8"/>
      <c r="AA8"/>
      <c r="AB8"/>
      <c r="AC8"/>
      <c r="AD8"/>
      <c r="AE8"/>
      <c r="AF8"/>
      <c r="AG8"/>
      <c r="AH8"/>
      <c r="AI8" t="str">
        <f>IF(tbl_adressen[[#This Row],[aantal]]="","","-"&amp;tbl_adressen[[#This Row],[aantal]]&amp;tbl_adressen[[#This Row],[oriëntatie]]&amp;tbl_adressen[[#This Row],[WP]]&amp;tbl_adressen[[#This Row],[schaduw]])</f>
        <v/>
      </c>
      <c r="AJ8" s="5" t="e">
        <f>(O8/SUM(tbl_adressen[GO]))*$AI$1</f>
        <v>#DIV/0!</v>
      </c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s="18" customFormat="1" x14ac:dyDescent="0.2">
      <c r="A9"/>
      <c r="B9" t="str">
        <f>tbl_adressen[[#This Row],[postcode]]&amp;tbl_adressen[[#This Row],[nr]]&amp;tbl_adressen[[#This Row],[toevoeging]]</f>
        <v>4208BP9</v>
      </c>
      <c r="C9" t="s">
        <v>45</v>
      </c>
      <c r="D9">
        <v>9</v>
      </c>
      <c r="E9"/>
      <c r="F9"/>
      <c r="G9" t="s">
        <v>46</v>
      </c>
      <c r="H9" t="s">
        <v>48</v>
      </c>
      <c r="I9" t="str">
        <f>tbl_adressen[[#This Row],[GEO-type]]&amp;"-"&amp;tbl_adressen[[#This Row],[oriëntatie voor- balkongevel]]&amp;"-"&amp;tbl_adressen[[#This Row],[I-code]]</f>
        <v>Cd110-NW-A</v>
      </c>
      <c r="J9">
        <f>COUNTIF(tbl_adressen[Type],tbl_adressen[[#This Row],[Type]])</f>
        <v>4</v>
      </c>
      <c r="K9"/>
      <c r="L9"/>
      <c r="M9"/>
      <c r="N9" s="3"/>
      <c r="O9"/>
      <c r="P9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9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9" s="14" t="s">
        <v>64</v>
      </c>
      <c r="S9" s="14"/>
      <c r="T9" s="14">
        <v>1</v>
      </c>
      <c r="U9" s="14">
        <v>1</v>
      </c>
      <c r="V9" s="14">
        <v>0</v>
      </c>
      <c r="W9" s="14" t="s">
        <v>58</v>
      </c>
      <c r="X9" t="s">
        <v>49</v>
      </c>
      <c r="Y9" t="s">
        <v>63</v>
      </c>
      <c r="Z9"/>
      <c r="AA9"/>
      <c r="AB9"/>
      <c r="AC9"/>
      <c r="AD9"/>
      <c r="AE9"/>
      <c r="AF9"/>
      <c r="AG9"/>
      <c r="AH9"/>
      <c r="AI9" t="str">
        <f>IF(tbl_adressen[[#This Row],[aantal]]="","","-"&amp;tbl_adressen[[#This Row],[aantal]]&amp;tbl_adressen[[#This Row],[oriëntatie]]&amp;tbl_adressen[[#This Row],[WP]]&amp;tbl_adressen[[#This Row],[schaduw]])</f>
        <v/>
      </c>
      <c r="AJ9" s="5" t="e">
        <f>(O9/SUM(tbl_adressen[GO]))*$AI$1</f>
        <v>#DIV/0!</v>
      </c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">
      <c r="A10" s="18"/>
      <c r="B10" s="18" t="str">
        <f>tbl_adressen[[#This Row],[postcode]]&amp;tbl_adressen[[#This Row],[nr]]&amp;tbl_adressen[[#This Row],[toevoeging]]</f>
        <v>4208BP11</v>
      </c>
      <c r="C10" s="18" t="s">
        <v>45</v>
      </c>
      <c r="D10" s="18">
        <v>11</v>
      </c>
      <c r="G10" s="18" t="s">
        <v>46</v>
      </c>
      <c r="H10" s="18" t="s">
        <v>48</v>
      </c>
      <c r="I10" s="18" t="str">
        <f>tbl_adressen[[#This Row],[GEO-type]]&amp;"-"&amp;tbl_adressen[[#This Row],[oriëntatie voor- balkongevel]]&amp;"-"&amp;tbl_adressen[[#This Row],[I-code]]</f>
        <v>Ck2s111-NW-AA</v>
      </c>
      <c r="J10" s="18">
        <f>COUNTIF(tbl_adressen[Type],tbl_adressen[[#This Row],[Type]])</f>
        <v>1</v>
      </c>
      <c r="N10" s="3"/>
      <c r="P10" s="18" t="str">
        <f>tbl_adressen[[#This Row],[woningtype (uniek GO)]]&amp;tbl_adressen[[#This Row],[spiegel]]&amp;tbl_adressen[[#This Row],[vloercode]]&amp;tbl_adressen[[#This Row],[dakcode]]&amp;tbl_adressen[[#This Row],[gevelcode]]</f>
        <v>Ck2s111</v>
      </c>
      <c r="Q10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AA</v>
      </c>
      <c r="R10" s="19" t="s">
        <v>53</v>
      </c>
      <c r="S10" s="19" t="s">
        <v>51</v>
      </c>
      <c r="T10" s="19">
        <v>1</v>
      </c>
      <c r="U10" s="19">
        <v>1</v>
      </c>
      <c r="V10" s="19">
        <v>1</v>
      </c>
      <c r="W10" s="19" t="s">
        <v>58</v>
      </c>
      <c r="X10" s="18" t="s">
        <v>49</v>
      </c>
      <c r="Y10" s="18" t="s">
        <v>63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 t="s">
        <v>63</v>
      </c>
      <c r="AJ10" s="20" t="e">
        <f>(O10/SUM(tbl_adressen[GO]))*$AI$1</f>
        <v>#DIV/0!</v>
      </c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s="15" customFormat="1" x14ac:dyDescent="0.2">
      <c r="A11" s="18"/>
      <c r="B11" s="18" t="str">
        <f>tbl_adressen[[#This Row],[postcode]]&amp;tbl_adressen[[#This Row],[nr]]&amp;tbl_adressen[[#This Row],[toevoeging]]</f>
        <v>4208BP13</v>
      </c>
      <c r="C11" s="18" t="s">
        <v>45</v>
      </c>
      <c r="D11" s="18">
        <v>13</v>
      </c>
      <c r="E11"/>
      <c r="F11"/>
      <c r="G11" s="18" t="s">
        <v>46</v>
      </c>
      <c r="H11" s="18" t="s">
        <v>48</v>
      </c>
      <c r="I11" s="18" t="str">
        <f>tbl_adressen[[#This Row],[GEO-type]]&amp;"-"&amp;tbl_adressen[[#This Row],[oriëntatie voor- balkongevel]]&amp;"-"&amp;tbl_adressen[[#This Row],[I-code]]</f>
        <v>Ck2111-NW-A</v>
      </c>
      <c r="J11" s="18">
        <f>COUNTIF(tbl_adressen[Type],tbl_adressen[[#This Row],[Type]])</f>
        <v>1</v>
      </c>
      <c r="K11"/>
      <c r="L11"/>
      <c r="M11"/>
      <c r="N11" s="3"/>
      <c r="O11"/>
      <c r="P11" s="18" t="str">
        <f>tbl_adressen[[#This Row],[woningtype (uniek GO)]]&amp;tbl_adressen[[#This Row],[spiegel]]&amp;tbl_adressen[[#This Row],[vloercode]]&amp;tbl_adressen[[#This Row],[dakcode]]&amp;tbl_adressen[[#This Row],[gevelcode]]</f>
        <v>Ck2111</v>
      </c>
      <c r="Q11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11" s="19" t="s">
        <v>53</v>
      </c>
      <c r="S11" s="19"/>
      <c r="T11" s="19">
        <v>1</v>
      </c>
      <c r="U11" s="19">
        <v>1</v>
      </c>
      <c r="V11" s="19">
        <v>1</v>
      </c>
      <c r="W11" s="19" t="s">
        <v>58</v>
      </c>
      <c r="X11" s="18" t="s">
        <v>49</v>
      </c>
      <c r="Y11" s="18" t="s">
        <v>63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 t="str">
        <f>IF(tbl_adressen[[#This Row],[aantal]]="","","-"&amp;tbl_adressen[[#This Row],[aantal]]&amp;tbl_adressen[[#This Row],[oriëntatie]]&amp;tbl_adressen[[#This Row],[WP]]&amp;tbl_adressen[[#This Row],[schaduw]])</f>
        <v/>
      </c>
      <c r="AJ11" s="20" t="e">
        <f>(O11/SUM(tbl_adressen[GO]))*$AI$1</f>
        <v>#DIV/0!</v>
      </c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">
      <c r="B12" t="str">
        <f>tbl_adressen[[#This Row],[postcode]]&amp;tbl_adressen[[#This Row],[nr]]&amp;tbl_adressen[[#This Row],[toevoeging]]</f>
        <v>4208BP15</v>
      </c>
      <c r="C12" t="s">
        <v>45</v>
      </c>
      <c r="D12">
        <v>15</v>
      </c>
      <c r="G12" t="s">
        <v>46</v>
      </c>
      <c r="H12" t="s">
        <v>48</v>
      </c>
      <c r="I12" t="str">
        <f>tbl_adressen[[#This Row],[GEO-type]]&amp;"-"&amp;tbl_adressen[[#This Row],[oriëntatie voor- balkongevel]]&amp;"-"&amp;tbl_adressen[[#This Row],[I-code]]</f>
        <v>Cd110-NW-A</v>
      </c>
      <c r="J12">
        <f>COUNTIF(tbl_adressen[Type],tbl_adressen[[#This Row],[Type]])</f>
        <v>4</v>
      </c>
      <c r="N12" s="3"/>
      <c r="P12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12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12" s="14" t="s">
        <v>64</v>
      </c>
      <c r="S12" s="14"/>
      <c r="T12" s="14">
        <v>1</v>
      </c>
      <c r="U12" s="14">
        <v>1</v>
      </c>
      <c r="V12" s="14">
        <v>0</v>
      </c>
      <c r="W12" s="14" t="s">
        <v>58</v>
      </c>
      <c r="X12" t="s">
        <v>49</v>
      </c>
      <c r="Y12" t="s">
        <v>63</v>
      </c>
      <c r="AI12" t="str">
        <f>IF(tbl_adressen[[#This Row],[aantal]]="","","-"&amp;tbl_adressen[[#This Row],[aantal]]&amp;tbl_adressen[[#This Row],[oriëntatie]]&amp;tbl_adressen[[#This Row],[WP]]&amp;tbl_adressen[[#This Row],[schaduw]])</f>
        <v/>
      </c>
      <c r="AJ12" s="5" t="e">
        <f>(O12/SUM(tbl_adressen[GO]))*$AI$1</f>
        <v>#DIV/0!</v>
      </c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s="15" customFormat="1" x14ac:dyDescent="0.2">
      <c r="A13"/>
      <c r="B13" t="str">
        <f>tbl_adressen[[#This Row],[postcode]]&amp;tbl_adressen[[#This Row],[nr]]&amp;tbl_adressen[[#This Row],[toevoeging]]</f>
        <v>4208BP17</v>
      </c>
      <c r="C13" t="s">
        <v>45</v>
      </c>
      <c r="D13">
        <v>17</v>
      </c>
      <c r="E13"/>
      <c r="F13"/>
      <c r="G13" t="s">
        <v>46</v>
      </c>
      <c r="H13" t="s">
        <v>48</v>
      </c>
      <c r="I13" t="str">
        <f>tbl_adressen[[#This Row],[GEO-type]]&amp;"-"&amp;tbl_adressen[[#This Row],[oriëntatie voor- balkongevel]]&amp;"-"&amp;tbl_adressen[[#This Row],[I-code]]</f>
        <v>C110-NW-AA</v>
      </c>
      <c r="J13">
        <f>COUNTIF(tbl_adressen[Type],tbl_adressen[[#This Row],[Type]])</f>
        <v>2</v>
      </c>
      <c r="K13"/>
      <c r="L13"/>
      <c r="M13"/>
      <c r="N13" s="3"/>
      <c r="O13"/>
      <c r="P13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13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AA</v>
      </c>
      <c r="R13" s="14" t="s">
        <v>52</v>
      </c>
      <c r="S13" s="14"/>
      <c r="T13" s="14">
        <v>1</v>
      </c>
      <c r="U13" s="14">
        <v>1</v>
      </c>
      <c r="V13" s="14">
        <v>0</v>
      </c>
      <c r="W13" s="14" t="s">
        <v>58</v>
      </c>
      <c r="X13" t="s">
        <v>49</v>
      </c>
      <c r="Y13" t="s">
        <v>63</v>
      </c>
      <c r="Z13"/>
      <c r="AA13"/>
      <c r="AB13"/>
      <c r="AC13"/>
      <c r="AD13"/>
      <c r="AE13"/>
      <c r="AF13"/>
      <c r="AG13"/>
      <c r="AH13"/>
      <c r="AI13" t="s">
        <v>63</v>
      </c>
      <c r="AJ13" s="5" t="e">
        <f>(O13/SUM(tbl_adressen[GO]))*$AI$1</f>
        <v>#DIV/0!</v>
      </c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s="15" customFormat="1" x14ac:dyDescent="0.2">
      <c r="A14"/>
      <c r="B14" t="str">
        <f>tbl_adressen[[#This Row],[postcode]]&amp;tbl_adressen[[#This Row],[nr]]&amp;tbl_adressen[[#This Row],[toevoeging]]</f>
        <v>4208BP19</v>
      </c>
      <c r="C14" t="s">
        <v>45</v>
      </c>
      <c r="D14">
        <v>19</v>
      </c>
      <c r="E14"/>
      <c r="F14"/>
      <c r="G14" t="s">
        <v>46</v>
      </c>
      <c r="H14" t="s">
        <v>48</v>
      </c>
      <c r="I14" t="str">
        <f>tbl_adressen[[#This Row],[GEO-type]]&amp;"-"&amp;tbl_adressen[[#This Row],[oriëntatie voor- balkongevel]]&amp;"-"&amp;tbl_adressen[[#This Row],[I-code]]</f>
        <v>C110-NW-A</v>
      </c>
      <c r="J14">
        <f>COUNTIF(tbl_adressen[Type],tbl_adressen[[#This Row],[Type]])</f>
        <v>2</v>
      </c>
      <c r="K14"/>
      <c r="L14"/>
      <c r="M14"/>
      <c r="N14" s="3"/>
      <c r="O14"/>
      <c r="P14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14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14" s="14" t="s">
        <v>52</v>
      </c>
      <c r="S14" s="14"/>
      <c r="T14" s="14">
        <v>1</v>
      </c>
      <c r="U14" s="14">
        <v>1</v>
      </c>
      <c r="V14" s="14">
        <v>0</v>
      </c>
      <c r="W14" s="14" t="s">
        <v>58</v>
      </c>
      <c r="X14" t="s">
        <v>49</v>
      </c>
      <c r="Y14" t="s">
        <v>63</v>
      </c>
      <c r="Z14"/>
      <c r="AA14"/>
      <c r="AB14"/>
      <c r="AC14"/>
      <c r="AD14"/>
      <c r="AE14"/>
      <c r="AF14"/>
      <c r="AG14"/>
      <c r="AH14"/>
      <c r="AI14" t="str">
        <f>IF(tbl_adressen[[#This Row],[aantal]]="","","-"&amp;tbl_adressen[[#This Row],[aantal]]&amp;tbl_adressen[[#This Row],[oriëntatie]]&amp;tbl_adressen[[#This Row],[WP]]&amp;tbl_adressen[[#This Row],[schaduw]])</f>
        <v/>
      </c>
      <c r="AJ14" s="5" t="e">
        <f>(O14/SUM(tbl_adressen[GO]))*$AI$1</f>
        <v>#DIV/0!</v>
      </c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s="15" customFormat="1" x14ac:dyDescent="0.2">
      <c r="A15"/>
      <c r="B15" t="str">
        <f>tbl_adressen[[#This Row],[postcode]]&amp;tbl_adressen[[#This Row],[nr]]&amp;tbl_adressen[[#This Row],[toevoeging]]</f>
        <v>4208BP21</v>
      </c>
      <c r="C15" t="s">
        <v>45</v>
      </c>
      <c r="D15">
        <v>21</v>
      </c>
      <c r="E15"/>
      <c r="F15"/>
      <c r="G15" t="s">
        <v>46</v>
      </c>
      <c r="H15" t="s">
        <v>48</v>
      </c>
      <c r="I15" t="str">
        <f>tbl_adressen[[#This Row],[GEO-type]]&amp;"-"&amp;tbl_adressen[[#This Row],[oriëntatie voor- balkongevel]]&amp;"-"&amp;tbl_adressen[[#This Row],[I-code]]</f>
        <v>Cd110-NW-A</v>
      </c>
      <c r="J15">
        <f>COUNTIF(tbl_adressen[Type],tbl_adressen[[#This Row],[Type]])</f>
        <v>4</v>
      </c>
      <c r="K15"/>
      <c r="L15"/>
      <c r="M15"/>
      <c r="N15" s="3"/>
      <c r="O15"/>
      <c r="P15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15" s="14" t="s">
        <v>64</v>
      </c>
      <c r="S15" s="14"/>
      <c r="T15" s="14">
        <v>1</v>
      </c>
      <c r="U15" s="14">
        <v>1</v>
      </c>
      <c r="V15" s="14">
        <v>0</v>
      </c>
      <c r="W15" s="14" t="s">
        <v>58</v>
      </c>
      <c r="X15" t="s">
        <v>49</v>
      </c>
      <c r="Y15" t="s">
        <v>63</v>
      </c>
      <c r="Z15"/>
      <c r="AA15"/>
      <c r="AB15"/>
      <c r="AC15"/>
      <c r="AD15"/>
      <c r="AE15"/>
      <c r="AF15"/>
      <c r="AG15"/>
      <c r="AH15"/>
      <c r="AI15" t="str">
        <f>IF(tbl_adressen[[#This Row],[aantal]]="","","-"&amp;tbl_adressen[[#This Row],[aantal]]&amp;tbl_adressen[[#This Row],[oriëntatie]]&amp;tbl_adressen[[#This Row],[WP]]&amp;tbl_adressen[[#This Row],[schaduw]])</f>
        <v/>
      </c>
      <c r="AJ15" s="5" t="e">
        <f>(O15/SUM(tbl_adressen[GO]))*$AI$1</f>
        <v>#DIV/0!</v>
      </c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s="15" customFormat="1" x14ac:dyDescent="0.2">
      <c r="A16" s="18"/>
      <c r="B16" s="18" t="str">
        <f>tbl_adressen[[#This Row],[postcode]]&amp;tbl_adressen[[#This Row],[nr]]&amp;tbl_adressen[[#This Row],[toevoeging]]</f>
        <v>4208BP23</v>
      </c>
      <c r="C16" s="18" t="s">
        <v>45</v>
      </c>
      <c r="D16" s="18">
        <v>23</v>
      </c>
      <c r="E16"/>
      <c r="F16"/>
      <c r="G16" s="18" t="s">
        <v>46</v>
      </c>
      <c r="H16" s="18" t="s">
        <v>48</v>
      </c>
      <c r="I16" s="18" t="str">
        <f>tbl_adressen[[#This Row],[GEO-type]]&amp;"-"&amp;tbl_adressen[[#This Row],[oriëntatie voor- balkongevel]]&amp;"-"&amp;tbl_adressen[[#This Row],[I-code]]</f>
        <v>Cks111-NW-A</v>
      </c>
      <c r="J16" s="18">
        <f>COUNTIF(tbl_adressen[Type],tbl_adressen[[#This Row],[Type]])</f>
        <v>1</v>
      </c>
      <c r="K16"/>
      <c r="L16"/>
      <c r="M16"/>
      <c r="N16" s="3"/>
      <c r="O16"/>
      <c r="P16" s="18" t="str">
        <f>tbl_adressen[[#This Row],[woningtype (uniek GO)]]&amp;tbl_adressen[[#This Row],[spiegel]]&amp;tbl_adressen[[#This Row],[vloercode]]&amp;tbl_adressen[[#This Row],[dakcode]]&amp;tbl_adressen[[#This Row],[gevelcode]]</f>
        <v>Cks111</v>
      </c>
      <c r="Q16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16" s="19" t="s">
        <v>50</v>
      </c>
      <c r="S16" s="19" t="s">
        <v>51</v>
      </c>
      <c r="T16" s="19">
        <v>1</v>
      </c>
      <c r="U16" s="19">
        <v>1</v>
      </c>
      <c r="V16" s="19">
        <v>1</v>
      </c>
      <c r="W16" s="19" t="s">
        <v>58</v>
      </c>
      <c r="X16" s="18" t="s">
        <v>49</v>
      </c>
      <c r="Y16" s="18" t="s">
        <v>63</v>
      </c>
      <c r="Z16" s="18"/>
      <c r="AA16" s="18"/>
      <c r="AB16" s="18"/>
      <c r="AC16" s="18"/>
      <c r="AD16" s="18"/>
      <c r="AE16" s="18"/>
      <c r="AF16" s="18"/>
      <c r="AG16" s="18"/>
      <c r="AH16" s="18"/>
      <c r="AI16" s="18" t="str">
        <f>IF(tbl_adressen[[#This Row],[aantal]]="","","-"&amp;tbl_adressen[[#This Row],[aantal]]&amp;tbl_adressen[[#This Row],[oriëntatie]]&amp;tbl_adressen[[#This Row],[WP]]&amp;tbl_adressen[[#This Row],[schaduw]])</f>
        <v/>
      </c>
      <c r="AJ16" s="20" t="e">
        <f>(O16/SUM(tbl_adressen[GO]))*$AI$1</f>
        <v>#DIV/0!</v>
      </c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">
      <c r="A17" s="18"/>
      <c r="B17" s="18" t="str">
        <f>tbl_adressen[[#This Row],[postcode]]&amp;tbl_adressen[[#This Row],[nr]]&amp;tbl_adressen[[#This Row],[toevoeging]]</f>
        <v>4208BP25</v>
      </c>
      <c r="C17" s="18" t="s">
        <v>45</v>
      </c>
      <c r="D17" s="18">
        <v>25</v>
      </c>
      <c r="G17" s="18" t="s">
        <v>46</v>
      </c>
      <c r="H17" s="18" t="s">
        <v>48</v>
      </c>
      <c r="I17" s="18" t="str">
        <f>tbl_adressen[[#This Row],[GEO-type]]&amp;"-"&amp;tbl_adressen[[#This Row],[oriëntatie voor- balkongevel]]&amp;"-"&amp;tbl_adressen[[#This Row],[I-code]]</f>
        <v>Ck111-W-AV</v>
      </c>
      <c r="J17" s="18">
        <f>COUNTIF(tbl_adressen[Type],tbl_adressen[[#This Row],[Type]])</f>
        <v>1</v>
      </c>
      <c r="N17" s="3"/>
      <c r="P17" s="18" t="str">
        <f>tbl_adressen[[#This Row],[woningtype (uniek GO)]]&amp;tbl_adressen[[#This Row],[spiegel]]&amp;tbl_adressen[[#This Row],[vloercode]]&amp;tbl_adressen[[#This Row],[dakcode]]&amp;tbl_adressen[[#This Row],[gevelcode]]</f>
        <v>Ck111</v>
      </c>
      <c r="Q17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17" s="19" t="s">
        <v>50</v>
      </c>
      <c r="S17" s="19"/>
      <c r="T17" s="19">
        <v>1</v>
      </c>
      <c r="U17" s="19">
        <v>1</v>
      </c>
      <c r="V17" s="19">
        <v>1</v>
      </c>
      <c r="W17" s="19" t="s">
        <v>59</v>
      </c>
      <c r="X17" s="18" t="s">
        <v>49</v>
      </c>
      <c r="Y17" s="18" t="s">
        <v>63</v>
      </c>
      <c r="Z17" s="18"/>
      <c r="AA17" s="18"/>
      <c r="AB17" s="18"/>
      <c r="AC17" s="18"/>
      <c r="AD17" s="18"/>
      <c r="AE17" s="18"/>
      <c r="AF17" s="18"/>
      <c r="AG17" s="18"/>
      <c r="AH17" s="18"/>
      <c r="AI17" s="18" t="s">
        <v>65</v>
      </c>
      <c r="AJ17" s="20" t="e">
        <f>(O17/SUM(tbl_adressen[GO]))*$AI$1</f>
        <v>#DIV/0!</v>
      </c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">
      <c r="A18" s="15"/>
      <c r="B18" s="15" t="str">
        <f>tbl_adressen[[#This Row],[postcode]]&amp;tbl_adressen[[#This Row],[nr]]&amp;tbl_adressen[[#This Row],[toevoeging]]</f>
        <v>4208BP27</v>
      </c>
      <c r="C18" s="15" t="s">
        <v>45</v>
      </c>
      <c r="D18" s="15">
        <v>27</v>
      </c>
      <c r="G18" s="15" t="s">
        <v>46</v>
      </c>
      <c r="H18" s="15" t="s">
        <v>48</v>
      </c>
      <c r="I18" s="15" t="str">
        <f>tbl_adressen[[#This Row],[GEO-type]]&amp;"-"&amp;tbl_adressen[[#This Row],[oriëntatie voor- balkongevel]]&amp;"-"&amp;tbl_adressen[[#This Row],[I-code]]</f>
        <v>Cd110-W-A</v>
      </c>
      <c r="J18" s="15">
        <f>COUNTIF(tbl_adressen[Type],tbl_adressen[[#This Row],[Type]])</f>
        <v>2</v>
      </c>
      <c r="N18" s="3"/>
      <c r="P18" s="15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18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18" s="16" t="s">
        <v>64</v>
      </c>
      <c r="S18" s="16"/>
      <c r="T18" s="16">
        <v>1</v>
      </c>
      <c r="U18" s="16">
        <v>1</v>
      </c>
      <c r="V18" s="16">
        <v>0</v>
      </c>
      <c r="W18" s="16" t="s">
        <v>59</v>
      </c>
      <c r="X18" s="15" t="s">
        <v>49</v>
      </c>
      <c r="Y18" s="15" t="s">
        <v>63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 t="str">
        <f>IF(tbl_adressen[[#This Row],[aantal]]="","","-"&amp;tbl_adressen[[#This Row],[aantal]]&amp;tbl_adressen[[#This Row],[oriëntatie]]&amp;tbl_adressen[[#This Row],[WP]]&amp;tbl_adressen[[#This Row],[schaduw]])</f>
        <v/>
      </c>
      <c r="AJ18" s="17" t="e">
        <f>(O18/SUM(tbl_adressen[GO]))*$AI$1</f>
        <v>#DIV/0!</v>
      </c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s="15" customFormat="1" x14ac:dyDescent="0.2">
      <c r="B19" s="15" t="str">
        <f>tbl_adressen[[#This Row],[postcode]]&amp;tbl_adressen[[#This Row],[nr]]&amp;tbl_adressen[[#This Row],[toevoeging]]</f>
        <v>4208BP29</v>
      </c>
      <c r="C19" s="15" t="s">
        <v>45</v>
      </c>
      <c r="D19" s="15">
        <v>29</v>
      </c>
      <c r="E19"/>
      <c r="F19"/>
      <c r="G19" s="15" t="s">
        <v>46</v>
      </c>
      <c r="H19" s="15" t="s">
        <v>48</v>
      </c>
      <c r="I19" s="15" t="str">
        <f>tbl_adressen[[#This Row],[GEO-type]]&amp;"-"&amp;tbl_adressen[[#This Row],[oriëntatie voor- balkongevel]]&amp;"-"&amp;tbl_adressen[[#This Row],[I-code]]</f>
        <v>C110-W-AV</v>
      </c>
      <c r="J19" s="15">
        <f>COUNTIF(tbl_adressen[Type],tbl_adressen[[#This Row],[Type]])</f>
        <v>2</v>
      </c>
      <c r="K19"/>
      <c r="L19"/>
      <c r="M19"/>
      <c r="N19" s="3"/>
      <c r="O19"/>
      <c r="P19" s="15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19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19" s="16" t="s">
        <v>52</v>
      </c>
      <c r="S19" s="16"/>
      <c r="T19" s="16">
        <v>1</v>
      </c>
      <c r="U19" s="16">
        <v>1</v>
      </c>
      <c r="V19" s="16">
        <v>0</v>
      </c>
      <c r="W19" s="16" t="s">
        <v>59</v>
      </c>
      <c r="X19" s="15" t="s">
        <v>49</v>
      </c>
      <c r="Y19" s="15" t="s">
        <v>63</v>
      </c>
      <c r="AI19" s="15" t="s">
        <v>65</v>
      </c>
      <c r="AJ19" s="17" t="e">
        <f>(O19/SUM(tbl_adressen[GO]))*$AI$1</f>
        <v>#DIV/0!</v>
      </c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s="18" customFormat="1" x14ac:dyDescent="0.2">
      <c r="A20"/>
      <c r="B20" t="str">
        <f>tbl_adressen[[#This Row],[postcode]]&amp;tbl_adressen[[#This Row],[nr]]&amp;tbl_adressen[[#This Row],[toevoeging]]</f>
        <v>4208BP31</v>
      </c>
      <c r="C20" t="s">
        <v>45</v>
      </c>
      <c r="D20">
        <v>31</v>
      </c>
      <c r="E20"/>
      <c r="F20"/>
      <c r="G20" t="s">
        <v>46</v>
      </c>
      <c r="H20" t="s">
        <v>48</v>
      </c>
      <c r="I20" t="str">
        <f>tbl_adressen[[#This Row],[GEO-type]]&amp;"-"&amp;tbl_adressen[[#This Row],[oriëntatie voor- balkongevel]]&amp;"-"&amp;tbl_adressen[[#This Row],[I-code]]</f>
        <v>C110-W-AV</v>
      </c>
      <c r="J20">
        <f>COUNTIF(tbl_adressen[Type],tbl_adressen[[#This Row],[Type]])</f>
        <v>2</v>
      </c>
      <c r="K20"/>
      <c r="L20"/>
      <c r="M20"/>
      <c r="N20" s="3"/>
      <c r="O20"/>
      <c r="P20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20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20" s="14" t="s">
        <v>52</v>
      </c>
      <c r="S20" s="14"/>
      <c r="T20" s="14">
        <v>1</v>
      </c>
      <c r="U20" s="14">
        <v>1</v>
      </c>
      <c r="V20" s="14">
        <v>0</v>
      </c>
      <c r="W20" s="14" t="s">
        <v>59</v>
      </c>
      <c r="X20" t="s">
        <v>49</v>
      </c>
      <c r="Y20" t="s">
        <v>63</v>
      </c>
      <c r="Z20"/>
      <c r="AA20"/>
      <c r="AB20"/>
      <c r="AC20"/>
      <c r="AD20"/>
      <c r="AE20"/>
      <c r="AF20"/>
      <c r="AG20"/>
      <c r="AH20"/>
      <c r="AI20" t="s">
        <v>65</v>
      </c>
      <c r="AJ20" s="5" t="e">
        <f>(O20/SUM(tbl_adressen[GO]))*$AI$1</f>
        <v>#DIV/0!</v>
      </c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">
      <c r="B21" t="str">
        <f>tbl_adressen[[#This Row],[postcode]]&amp;tbl_adressen[[#This Row],[nr]]&amp;tbl_adressen[[#This Row],[toevoeging]]</f>
        <v>4208BP33</v>
      </c>
      <c r="C21" t="s">
        <v>45</v>
      </c>
      <c r="D21">
        <v>33</v>
      </c>
      <c r="G21" t="s">
        <v>46</v>
      </c>
      <c r="H21" t="s">
        <v>48</v>
      </c>
      <c r="I21" t="str">
        <f>tbl_adressen[[#This Row],[GEO-type]]&amp;"-"&amp;tbl_adressen[[#This Row],[oriëntatie voor- balkongevel]]&amp;"-"&amp;tbl_adressen[[#This Row],[I-code]]</f>
        <v>Cd110-W-A</v>
      </c>
      <c r="J21">
        <f>COUNTIF(tbl_adressen[Type],tbl_adressen[[#This Row],[Type]])</f>
        <v>2</v>
      </c>
      <c r="N21" s="3"/>
      <c r="P21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21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21" s="14" t="s">
        <v>64</v>
      </c>
      <c r="S21" s="14"/>
      <c r="T21" s="14">
        <v>1</v>
      </c>
      <c r="U21" s="14">
        <v>1</v>
      </c>
      <c r="V21" s="14">
        <v>0</v>
      </c>
      <c r="W21" s="14" t="s">
        <v>59</v>
      </c>
      <c r="X21" t="s">
        <v>49</v>
      </c>
      <c r="Y21" t="s">
        <v>63</v>
      </c>
      <c r="AI21" t="str">
        <f>IF(tbl_adressen[[#This Row],[aantal]]="","","-"&amp;tbl_adressen[[#This Row],[aantal]]&amp;tbl_adressen[[#This Row],[oriëntatie]]&amp;tbl_adressen[[#This Row],[WP]]&amp;tbl_adressen[[#This Row],[schaduw]])</f>
        <v/>
      </c>
      <c r="AJ21" s="5" t="e">
        <f>(O21/SUM(tbl_adressen[GO]))*$AI$1</f>
        <v>#DIV/0!</v>
      </c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">
      <c r="A22" s="18"/>
      <c r="B22" s="18" t="str">
        <f>tbl_adressen[[#This Row],[postcode]]&amp;tbl_adressen[[#This Row],[nr]]&amp;tbl_adressen[[#This Row],[toevoeging]]</f>
        <v>4208BP35</v>
      </c>
      <c r="C22" s="18" t="s">
        <v>45</v>
      </c>
      <c r="D22" s="18">
        <v>35</v>
      </c>
      <c r="G22" s="18" t="s">
        <v>46</v>
      </c>
      <c r="H22" s="18" t="s">
        <v>48</v>
      </c>
      <c r="I22" s="18" t="str">
        <f>tbl_adressen[[#This Row],[GEO-type]]&amp;"-"&amp;tbl_adressen[[#This Row],[oriëntatie voor- balkongevel]]&amp;"-"&amp;tbl_adressen[[#This Row],[I-code]]</f>
        <v>Cks111-W-AV</v>
      </c>
      <c r="J22" s="18">
        <f>COUNTIF(tbl_adressen[Type],tbl_adressen[[#This Row],[Type]])</f>
        <v>1</v>
      </c>
      <c r="N22" s="3"/>
      <c r="P22" s="18" t="str">
        <f>tbl_adressen[[#This Row],[woningtype (uniek GO)]]&amp;tbl_adressen[[#This Row],[spiegel]]&amp;tbl_adressen[[#This Row],[vloercode]]&amp;tbl_adressen[[#This Row],[dakcode]]&amp;tbl_adressen[[#This Row],[gevelcode]]</f>
        <v>Cks111</v>
      </c>
      <c r="Q22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22" s="19" t="s">
        <v>50</v>
      </c>
      <c r="S22" s="19" t="s">
        <v>51</v>
      </c>
      <c r="T22" s="19">
        <v>1</v>
      </c>
      <c r="U22" s="19">
        <v>1</v>
      </c>
      <c r="V22" s="19">
        <v>1</v>
      </c>
      <c r="W22" s="19" t="s">
        <v>59</v>
      </c>
      <c r="X22" s="18" t="s">
        <v>49</v>
      </c>
      <c r="Y22" s="18" t="s">
        <v>63</v>
      </c>
      <c r="Z22" s="18"/>
      <c r="AA22" s="18"/>
      <c r="AB22" s="18"/>
      <c r="AC22" s="18"/>
      <c r="AD22" s="18"/>
      <c r="AE22" s="18"/>
      <c r="AF22" s="18"/>
      <c r="AG22" s="18"/>
      <c r="AH22" s="18"/>
      <c r="AI22" s="18" t="s">
        <v>65</v>
      </c>
      <c r="AJ22" s="20" t="e">
        <f>(O22/SUM(tbl_adressen[GO]))*$AI$1</f>
        <v>#DIV/0!</v>
      </c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">
      <c r="A23" s="18"/>
      <c r="B23" s="18" t="str">
        <f>tbl_adressen[[#This Row],[postcode]]&amp;tbl_adressen[[#This Row],[nr]]&amp;tbl_adressen[[#This Row],[toevoeging]]</f>
        <v>4208BP37</v>
      </c>
      <c r="C23" s="18" t="s">
        <v>45</v>
      </c>
      <c r="D23" s="18">
        <v>37</v>
      </c>
      <c r="G23" s="18" t="s">
        <v>46</v>
      </c>
      <c r="H23" s="18" t="s">
        <v>48</v>
      </c>
      <c r="I23" s="18" t="str">
        <f>tbl_adressen[[#This Row],[GEO-type]]&amp;"-"&amp;tbl_adressen[[#This Row],[oriëntatie voor- balkongevel]]&amp;"-"&amp;tbl_adressen[[#This Row],[I-code]]</f>
        <v>Ck111-ZW-AV</v>
      </c>
      <c r="J23" s="18">
        <f>COUNTIF(tbl_adressen[Type],tbl_adressen[[#This Row],[Type]])</f>
        <v>1</v>
      </c>
      <c r="N23" s="3"/>
      <c r="P23" s="18" t="str">
        <f>tbl_adressen[[#This Row],[woningtype (uniek GO)]]&amp;tbl_adressen[[#This Row],[spiegel]]&amp;tbl_adressen[[#This Row],[vloercode]]&amp;tbl_adressen[[#This Row],[dakcode]]&amp;tbl_adressen[[#This Row],[gevelcode]]</f>
        <v>Ck111</v>
      </c>
      <c r="Q23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23" s="19" t="s">
        <v>50</v>
      </c>
      <c r="S23" s="19"/>
      <c r="T23" s="19">
        <v>1</v>
      </c>
      <c r="U23" s="19">
        <v>1</v>
      </c>
      <c r="V23" s="19">
        <v>1</v>
      </c>
      <c r="W23" s="19" t="s">
        <v>60</v>
      </c>
      <c r="X23" s="18" t="s">
        <v>49</v>
      </c>
      <c r="Y23" s="18" t="s">
        <v>63</v>
      </c>
      <c r="Z23" s="18"/>
      <c r="AA23" s="18"/>
      <c r="AB23" s="18"/>
      <c r="AC23" s="18"/>
      <c r="AD23" s="18"/>
      <c r="AE23" s="18"/>
      <c r="AF23" s="18"/>
      <c r="AG23" s="18"/>
      <c r="AH23" s="18"/>
      <c r="AI23" s="18" t="s">
        <v>65</v>
      </c>
      <c r="AJ23" s="20" t="e">
        <f>(O23/SUM(tbl_adressen[GO]))*$AI$1</f>
        <v>#DIV/0!</v>
      </c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">
      <c r="A24" s="15"/>
      <c r="B24" s="15" t="str">
        <f>tbl_adressen[[#This Row],[postcode]]&amp;tbl_adressen[[#This Row],[nr]]&amp;tbl_adressen[[#This Row],[toevoeging]]</f>
        <v>4208BP39</v>
      </c>
      <c r="C24" s="15" t="s">
        <v>45</v>
      </c>
      <c r="D24" s="15">
        <v>39</v>
      </c>
      <c r="G24" s="15" t="s">
        <v>46</v>
      </c>
      <c r="H24" s="15" t="s">
        <v>48</v>
      </c>
      <c r="I24" s="15" t="str">
        <f>tbl_adressen[[#This Row],[GEO-type]]&amp;"-"&amp;tbl_adressen[[#This Row],[oriëntatie voor- balkongevel]]&amp;"-"&amp;tbl_adressen[[#This Row],[I-code]]</f>
        <v>Cd110-ZW-A</v>
      </c>
      <c r="J24" s="15">
        <f>COUNTIF(tbl_adressen[Type],tbl_adressen[[#This Row],[Type]])</f>
        <v>2</v>
      </c>
      <c r="N24" s="3"/>
      <c r="P24" s="15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24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24" s="16" t="s">
        <v>64</v>
      </c>
      <c r="S24" s="16"/>
      <c r="T24" s="16">
        <v>1</v>
      </c>
      <c r="U24" s="16">
        <v>1</v>
      </c>
      <c r="V24" s="16">
        <v>0</v>
      </c>
      <c r="W24" s="16" t="s">
        <v>60</v>
      </c>
      <c r="X24" s="15" t="s">
        <v>49</v>
      </c>
      <c r="Y24" s="15" t="s">
        <v>63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 t="str">
        <f>IF(tbl_adressen[[#This Row],[aantal]]="","","-"&amp;tbl_adressen[[#This Row],[aantal]]&amp;tbl_adressen[[#This Row],[oriëntatie]]&amp;tbl_adressen[[#This Row],[WP]]&amp;tbl_adressen[[#This Row],[schaduw]])</f>
        <v/>
      </c>
      <c r="AJ24" s="17" t="e">
        <f>(O24/SUM(tbl_adressen[GO]))*$AI$1</f>
        <v>#DIV/0!</v>
      </c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s="18" customFormat="1" x14ac:dyDescent="0.2">
      <c r="A25" s="15"/>
      <c r="B25" s="15" t="str">
        <f>tbl_adressen[[#This Row],[postcode]]&amp;tbl_adressen[[#This Row],[nr]]&amp;tbl_adressen[[#This Row],[toevoeging]]</f>
        <v>4208BP41</v>
      </c>
      <c r="C25" s="15" t="s">
        <v>45</v>
      </c>
      <c r="D25" s="15">
        <v>41</v>
      </c>
      <c r="E25"/>
      <c r="F25"/>
      <c r="G25" s="15" t="s">
        <v>46</v>
      </c>
      <c r="H25" s="15" t="s">
        <v>48</v>
      </c>
      <c r="I25" s="15" t="str">
        <f>tbl_adressen[[#This Row],[GEO-type]]&amp;"-"&amp;tbl_adressen[[#This Row],[oriëntatie voor- balkongevel]]&amp;"-"&amp;tbl_adressen[[#This Row],[I-code]]</f>
        <v>C110-ZW-AV</v>
      </c>
      <c r="J25" s="15">
        <f>COUNTIF(tbl_adressen[Type],tbl_adressen[[#This Row],[Type]])</f>
        <v>2</v>
      </c>
      <c r="K25"/>
      <c r="L25"/>
      <c r="M25"/>
      <c r="N25" s="3"/>
      <c r="O25"/>
      <c r="P25" s="15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25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25" s="16" t="s">
        <v>52</v>
      </c>
      <c r="S25" s="16"/>
      <c r="T25" s="16">
        <v>1</v>
      </c>
      <c r="U25" s="16">
        <v>1</v>
      </c>
      <c r="V25" s="16">
        <v>0</v>
      </c>
      <c r="W25" s="16" t="s">
        <v>60</v>
      </c>
      <c r="X25" s="15" t="s">
        <v>49</v>
      </c>
      <c r="Y25" s="15" t="s">
        <v>63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 t="s">
        <v>65</v>
      </c>
      <c r="AJ25" s="17" t="e">
        <f>(O25/SUM(tbl_adressen[GO]))*$AI$1</f>
        <v>#DIV/0!</v>
      </c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s="18" customFormat="1" x14ac:dyDescent="0.2">
      <c r="A26"/>
      <c r="B26" t="str">
        <f>tbl_adressen[[#This Row],[postcode]]&amp;tbl_adressen[[#This Row],[nr]]&amp;tbl_adressen[[#This Row],[toevoeging]]</f>
        <v>4208BP43</v>
      </c>
      <c r="C26" t="s">
        <v>45</v>
      </c>
      <c r="D26">
        <v>43</v>
      </c>
      <c r="E26"/>
      <c r="F26"/>
      <c r="G26" t="s">
        <v>46</v>
      </c>
      <c r="H26" t="s">
        <v>48</v>
      </c>
      <c r="I26" t="str">
        <f>tbl_adressen[[#This Row],[GEO-type]]&amp;"-"&amp;tbl_adressen[[#This Row],[oriëntatie voor- balkongevel]]&amp;"-"&amp;tbl_adressen[[#This Row],[I-code]]</f>
        <v>C110-ZW-AV</v>
      </c>
      <c r="J26">
        <f>COUNTIF(tbl_adressen[Type],tbl_adressen[[#This Row],[Type]])</f>
        <v>2</v>
      </c>
      <c r="K26"/>
      <c r="L26"/>
      <c r="M26"/>
      <c r="N26" s="3"/>
      <c r="O26"/>
      <c r="P26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26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26" s="14" t="s">
        <v>52</v>
      </c>
      <c r="S26" s="14"/>
      <c r="T26" s="14">
        <v>1</v>
      </c>
      <c r="U26" s="14">
        <v>1</v>
      </c>
      <c r="V26" s="14">
        <v>0</v>
      </c>
      <c r="W26" s="14" t="s">
        <v>60</v>
      </c>
      <c r="X26" t="s">
        <v>49</v>
      </c>
      <c r="Y26" t="s">
        <v>63</v>
      </c>
      <c r="Z26"/>
      <c r="AA26"/>
      <c r="AB26"/>
      <c r="AC26"/>
      <c r="AD26"/>
      <c r="AE26"/>
      <c r="AF26"/>
      <c r="AG26"/>
      <c r="AH26"/>
      <c r="AI26" t="s">
        <v>65</v>
      </c>
      <c r="AJ26" s="5" t="e">
        <f>(O26/SUM(tbl_adressen[GO]))*$AI$1</f>
        <v>#DIV/0!</v>
      </c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s="18" customFormat="1" x14ac:dyDescent="0.2">
      <c r="A27"/>
      <c r="B27" t="str">
        <f>tbl_adressen[[#This Row],[postcode]]&amp;tbl_adressen[[#This Row],[nr]]&amp;tbl_adressen[[#This Row],[toevoeging]]</f>
        <v>4208BP45</v>
      </c>
      <c r="C27" t="s">
        <v>45</v>
      </c>
      <c r="D27">
        <v>45</v>
      </c>
      <c r="E27"/>
      <c r="F27"/>
      <c r="G27" t="s">
        <v>46</v>
      </c>
      <c r="H27" t="s">
        <v>48</v>
      </c>
      <c r="I27" t="str">
        <f>tbl_adressen[[#This Row],[GEO-type]]&amp;"-"&amp;tbl_adressen[[#This Row],[oriëntatie voor- balkongevel]]&amp;"-"&amp;tbl_adressen[[#This Row],[I-code]]</f>
        <v>Cd110-ZW-A</v>
      </c>
      <c r="J27">
        <f>COUNTIF(tbl_adressen[Type],tbl_adressen[[#This Row],[Type]])</f>
        <v>2</v>
      </c>
      <c r="K27"/>
      <c r="L27"/>
      <c r="M27"/>
      <c r="N27" s="3"/>
      <c r="O27"/>
      <c r="P27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27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27" s="14" t="s">
        <v>64</v>
      </c>
      <c r="S27" s="14"/>
      <c r="T27" s="14">
        <v>1</v>
      </c>
      <c r="U27" s="14">
        <v>1</v>
      </c>
      <c r="V27" s="14">
        <v>0</v>
      </c>
      <c r="W27" s="14" t="s">
        <v>60</v>
      </c>
      <c r="X27" t="s">
        <v>49</v>
      </c>
      <c r="Y27" t="s">
        <v>63</v>
      </c>
      <c r="Z27"/>
      <c r="AA27"/>
      <c r="AB27"/>
      <c r="AC27"/>
      <c r="AD27"/>
      <c r="AE27"/>
      <c r="AF27"/>
      <c r="AG27"/>
      <c r="AH27"/>
      <c r="AI27" t="str">
        <f>IF(tbl_adressen[[#This Row],[aantal]]="","","-"&amp;tbl_adressen[[#This Row],[aantal]]&amp;tbl_adressen[[#This Row],[oriëntatie]]&amp;tbl_adressen[[#This Row],[WP]]&amp;tbl_adressen[[#This Row],[schaduw]])</f>
        <v/>
      </c>
      <c r="AJ27" s="5" t="e">
        <f>(O27/SUM(tbl_adressen[GO]))*$AI$1</f>
        <v>#DIV/0!</v>
      </c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s="18" customFormat="1" x14ac:dyDescent="0.2">
      <c r="B28" s="18" t="str">
        <f>tbl_adressen[[#This Row],[postcode]]&amp;tbl_adressen[[#This Row],[nr]]&amp;tbl_adressen[[#This Row],[toevoeging]]</f>
        <v>4208BP47</v>
      </c>
      <c r="C28" s="18" t="s">
        <v>45</v>
      </c>
      <c r="D28" s="18">
        <v>47</v>
      </c>
      <c r="E28"/>
      <c r="F28"/>
      <c r="G28" s="18" t="s">
        <v>46</v>
      </c>
      <c r="H28" s="18" t="s">
        <v>48</v>
      </c>
      <c r="I28" s="18" t="str">
        <f>tbl_adressen[[#This Row],[GEO-type]]&amp;"-"&amp;tbl_adressen[[#This Row],[oriëntatie voor- balkongevel]]&amp;"-"&amp;tbl_adressen[[#This Row],[I-code]]</f>
        <v>Ckes111-ZW-AV</v>
      </c>
      <c r="J28" s="18">
        <f>COUNTIF(tbl_adressen[Type],tbl_adressen[[#This Row],[Type]])</f>
        <v>1</v>
      </c>
      <c r="K28"/>
      <c r="L28"/>
      <c r="M28"/>
      <c r="N28" s="3"/>
      <c r="O28"/>
      <c r="P28" s="18" t="str">
        <f>tbl_adressen[[#This Row],[woningtype (uniek GO)]]&amp;tbl_adressen[[#This Row],[spiegel]]&amp;tbl_adressen[[#This Row],[vloercode]]&amp;tbl_adressen[[#This Row],[dakcode]]&amp;tbl_adressen[[#This Row],[gevelcode]]</f>
        <v>Ckes111</v>
      </c>
      <c r="Q28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AV</v>
      </c>
      <c r="R28" s="19" t="s">
        <v>54</v>
      </c>
      <c r="S28" s="19" t="s">
        <v>51</v>
      </c>
      <c r="T28" s="19">
        <v>1</v>
      </c>
      <c r="U28" s="19">
        <v>1</v>
      </c>
      <c r="V28" s="19">
        <v>1</v>
      </c>
      <c r="W28" s="19" t="s">
        <v>60</v>
      </c>
      <c r="X28" s="18" t="s">
        <v>49</v>
      </c>
      <c r="Y28" s="18" t="s">
        <v>63</v>
      </c>
      <c r="AI28" s="18" t="s">
        <v>65</v>
      </c>
      <c r="AJ28" s="20" t="e">
        <f>(O28/SUM(tbl_adressen[GO]))*$AI$1</f>
        <v>#DIV/0!</v>
      </c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s="18" customFormat="1" x14ac:dyDescent="0.2">
      <c r="B29" s="18" t="str">
        <f>tbl_adressen[[#This Row],[postcode]]&amp;tbl_adressen[[#This Row],[nr]]&amp;tbl_adressen[[#This Row],[toevoeging]]</f>
        <v>4208BP77</v>
      </c>
      <c r="C29" s="18" t="s">
        <v>45</v>
      </c>
      <c r="D29" s="18">
        <v>77</v>
      </c>
      <c r="E29"/>
      <c r="F29"/>
      <c r="G29" s="18" t="s">
        <v>46</v>
      </c>
      <c r="H29" s="18" t="s">
        <v>48</v>
      </c>
      <c r="I29" s="18" t="str">
        <f>tbl_adressen[[#This Row],[GEO-type]]&amp;"-"&amp;tbl_adressen[[#This Row],[oriëntatie voor- balkongevel]]&amp;"-"&amp;tbl_adressen[[#This Row],[I-code]]</f>
        <v>Cke111-N-A</v>
      </c>
      <c r="J29" s="18">
        <f>COUNTIF(tbl_adressen[Type],tbl_adressen[[#This Row],[Type]])</f>
        <v>1</v>
      </c>
      <c r="K29"/>
      <c r="L29"/>
      <c r="M29"/>
      <c r="N29" s="3"/>
      <c r="O29"/>
      <c r="P29" s="18" t="str">
        <f>tbl_adressen[[#This Row],[woningtype (uniek GO)]]&amp;tbl_adressen[[#This Row],[spiegel]]&amp;tbl_adressen[[#This Row],[vloercode]]&amp;tbl_adressen[[#This Row],[dakcode]]&amp;tbl_adressen[[#This Row],[gevelcode]]</f>
        <v>Cke111</v>
      </c>
      <c r="Q29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29" s="19" t="s">
        <v>54</v>
      </c>
      <c r="S29" s="19"/>
      <c r="T29" s="19">
        <v>1</v>
      </c>
      <c r="U29" s="19">
        <v>1</v>
      </c>
      <c r="V29" s="19">
        <v>1</v>
      </c>
      <c r="W29" s="19" t="s">
        <v>61</v>
      </c>
      <c r="X29" s="18" t="s">
        <v>49</v>
      </c>
      <c r="Y29" s="18" t="s">
        <v>63</v>
      </c>
      <c r="AI29" s="18" t="str">
        <f>IF(tbl_adressen[[#This Row],[aantal]]="","","-"&amp;tbl_adressen[[#This Row],[aantal]]&amp;tbl_adressen[[#This Row],[oriëntatie]]&amp;tbl_adressen[[#This Row],[WP]]&amp;tbl_adressen[[#This Row],[schaduw]])</f>
        <v/>
      </c>
      <c r="AJ29" s="20" t="e">
        <f>(O29/SUM(tbl_adressen[GO]))*$AI$1</f>
        <v>#DIV/0!</v>
      </c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">
      <c r="A30" s="15"/>
      <c r="B30" s="15" t="str">
        <f>tbl_adressen[[#This Row],[postcode]]&amp;tbl_adressen[[#This Row],[nr]]&amp;tbl_adressen[[#This Row],[toevoeging]]</f>
        <v>4208BP79</v>
      </c>
      <c r="C30" s="15" t="s">
        <v>45</v>
      </c>
      <c r="D30" s="15">
        <v>79</v>
      </c>
      <c r="G30" s="15" t="s">
        <v>46</v>
      </c>
      <c r="H30" s="15" t="s">
        <v>48</v>
      </c>
      <c r="I30" s="15" t="str">
        <f>tbl_adressen[[#This Row],[GEO-type]]&amp;"-"&amp;tbl_adressen[[#This Row],[oriëntatie voor- balkongevel]]&amp;"-"&amp;tbl_adressen[[#This Row],[I-code]]</f>
        <v>Cd110-N-A</v>
      </c>
      <c r="J30" s="15">
        <f>COUNTIF(tbl_adressen[Type],tbl_adressen[[#This Row],[Type]])</f>
        <v>2</v>
      </c>
      <c r="N30" s="3"/>
      <c r="P30" s="15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30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30" s="16" t="s">
        <v>64</v>
      </c>
      <c r="S30" s="16"/>
      <c r="T30" s="16">
        <v>1</v>
      </c>
      <c r="U30" s="16">
        <v>1</v>
      </c>
      <c r="V30" s="16">
        <v>0</v>
      </c>
      <c r="W30" s="16" t="s">
        <v>61</v>
      </c>
      <c r="X30" s="15" t="s">
        <v>49</v>
      </c>
      <c r="Y30" s="15" t="s">
        <v>63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 t="str">
        <f>IF(tbl_adressen[[#This Row],[aantal]]="","","-"&amp;tbl_adressen[[#This Row],[aantal]]&amp;tbl_adressen[[#This Row],[oriëntatie]]&amp;tbl_adressen[[#This Row],[WP]]&amp;tbl_adressen[[#This Row],[schaduw]])</f>
        <v/>
      </c>
      <c r="AJ30" s="17" t="e">
        <f>(O30/SUM(tbl_adressen[GO]))*$AI$1</f>
        <v>#DIV/0!</v>
      </c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">
      <c r="B31" t="str">
        <f>tbl_adressen[[#This Row],[postcode]]&amp;tbl_adressen[[#This Row],[nr]]&amp;tbl_adressen[[#This Row],[toevoeging]]</f>
        <v>4208BP81</v>
      </c>
      <c r="C31" t="s">
        <v>45</v>
      </c>
      <c r="D31">
        <v>81</v>
      </c>
      <c r="G31" t="s">
        <v>46</v>
      </c>
      <c r="H31" t="s">
        <v>48</v>
      </c>
      <c r="I31" t="str">
        <f>tbl_adressen[[#This Row],[GEO-type]]&amp;"-"&amp;tbl_adressen[[#This Row],[oriëntatie voor- balkongevel]]&amp;"-"&amp;tbl_adressen[[#This Row],[I-code]]</f>
        <v>C110-N-A</v>
      </c>
      <c r="J31">
        <f>COUNTIF(tbl_adressen[Type],tbl_adressen[[#This Row],[Type]])</f>
        <v>1</v>
      </c>
      <c r="N31" s="3"/>
      <c r="P31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31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31" s="14" t="s">
        <v>52</v>
      </c>
      <c r="S31" s="14"/>
      <c r="T31" s="14">
        <v>1</v>
      </c>
      <c r="U31" s="14">
        <v>1</v>
      </c>
      <c r="V31" s="14">
        <v>0</v>
      </c>
      <c r="W31" s="14" t="s">
        <v>61</v>
      </c>
      <c r="X31" t="s">
        <v>49</v>
      </c>
      <c r="Y31" t="s">
        <v>63</v>
      </c>
      <c r="AI31" t="str">
        <f>IF(tbl_adressen[[#This Row],[aantal]]="","","-"&amp;tbl_adressen[[#This Row],[aantal]]&amp;tbl_adressen[[#This Row],[oriëntatie]]&amp;tbl_adressen[[#This Row],[WP]]&amp;tbl_adressen[[#This Row],[schaduw]])</f>
        <v/>
      </c>
      <c r="AJ31" s="21" t="e">
        <f>(O31/SUM(tbl_adressen[GO]))*$AI$1</f>
        <v>#DIV/0!</v>
      </c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">
      <c r="A32" s="15"/>
      <c r="B32" s="15" t="str">
        <f>tbl_adressen[[#This Row],[postcode]]&amp;tbl_adressen[[#This Row],[nr]]&amp;tbl_adressen[[#This Row],[toevoeging]]</f>
        <v>4208BP83</v>
      </c>
      <c r="C32" s="15" t="s">
        <v>45</v>
      </c>
      <c r="D32" s="15">
        <v>83</v>
      </c>
      <c r="G32" s="15" t="s">
        <v>46</v>
      </c>
      <c r="H32" s="15" t="s">
        <v>48</v>
      </c>
      <c r="I32" s="15" t="str">
        <f>tbl_adressen[[#This Row],[GEO-type]]&amp;"-"&amp;tbl_adressen[[#This Row],[oriëntatie voor- balkongevel]]&amp;"-"&amp;tbl_adressen[[#This Row],[I-code]]</f>
        <v>C110-N-AA</v>
      </c>
      <c r="J32" s="15">
        <f>COUNTIF(tbl_adressen[Type],tbl_adressen[[#This Row],[Type]])</f>
        <v>1</v>
      </c>
      <c r="N32" s="3"/>
      <c r="P32" s="15" t="str">
        <f>tbl_adressen[[#This Row],[woningtype (uniek GO)]]&amp;tbl_adressen[[#This Row],[spiegel]]&amp;tbl_adressen[[#This Row],[vloercode]]&amp;tbl_adressen[[#This Row],[dakcode]]&amp;tbl_adressen[[#This Row],[gevelcode]]</f>
        <v>C110</v>
      </c>
      <c r="Q32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AA</v>
      </c>
      <c r="R32" s="16" t="s">
        <v>52</v>
      </c>
      <c r="S32" s="16"/>
      <c r="T32" s="16">
        <v>1</v>
      </c>
      <c r="U32" s="16">
        <v>1</v>
      </c>
      <c r="V32" s="16">
        <v>0</v>
      </c>
      <c r="W32" s="16" t="s">
        <v>61</v>
      </c>
      <c r="X32" s="15" t="s">
        <v>49</v>
      </c>
      <c r="Y32" s="15" t="s">
        <v>63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 t="s">
        <v>63</v>
      </c>
      <c r="AJ32" s="17" t="e">
        <f>(O32/SUM(tbl_adressen[GO]))*$AI$1</f>
        <v>#DIV/0!</v>
      </c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">
      <c r="B33" t="str">
        <f>tbl_adressen[[#This Row],[postcode]]&amp;tbl_adressen[[#This Row],[nr]]&amp;tbl_adressen[[#This Row],[toevoeging]]</f>
        <v>4208BP85</v>
      </c>
      <c r="C33" t="s">
        <v>45</v>
      </c>
      <c r="D33">
        <v>85</v>
      </c>
      <c r="G33" t="s">
        <v>46</v>
      </c>
      <c r="H33" t="s">
        <v>48</v>
      </c>
      <c r="I33" t="str">
        <f>tbl_adressen[[#This Row],[GEO-type]]&amp;"-"&amp;tbl_adressen[[#This Row],[oriëntatie voor- balkongevel]]&amp;"-"&amp;tbl_adressen[[#This Row],[I-code]]</f>
        <v>Cd110-N-A</v>
      </c>
      <c r="J33">
        <f>COUNTIF(tbl_adressen[Type],tbl_adressen[[#This Row],[Type]])</f>
        <v>2</v>
      </c>
      <c r="N33" s="3"/>
      <c r="P33" t="str">
        <f>tbl_adressen[[#This Row],[woningtype (uniek GO)]]&amp;tbl_adressen[[#This Row],[spiegel]]&amp;tbl_adressen[[#This Row],[vloercode]]&amp;tbl_adressen[[#This Row],[dakcode]]&amp;tbl_adressen[[#This Row],[gevelcode]]</f>
        <v>Cd110</v>
      </c>
      <c r="Q33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33" s="14" t="s">
        <v>64</v>
      </c>
      <c r="S33" s="14"/>
      <c r="T33" s="14">
        <v>1</v>
      </c>
      <c r="U33" s="14">
        <v>1</v>
      </c>
      <c r="V33" s="14">
        <v>0</v>
      </c>
      <c r="W33" s="14" t="s">
        <v>61</v>
      </c>
      <c r="X33" t="s">
        <v>49</v>
      </c>
      <c r="Y33" t="s">
        <v>63</v>
      </c>
      <c r="AI33" t="str">
        <f>IF(tbl_adressen[[#This Row],[aantal]]="","","-"&amp;tbl_adressen[[#This Row],[aantal]]&amp;tbl_adressen[[#This Row],[oriëntatie]]&amp;tbl_adressen[[#This Row],[WP]]&amp;tbl_adressen[[#This Row],[schaduw]])</f>
        <v/>
      </c>
      <c r="AJ33" s="5" t="e">
        <f>(O33/SUM(tbl_adressen[GO]))*$AI$1</f>
        <v>#DIV/0!</v>
      </c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">
      <c r="A34" s="18"/>
      <c r="B34" s="18" t="str">
        <f>tbl_adressen[[#This Row],[postcode]]&amp;tbl_adressen[[#This Row],[nr]]&amp;tbl_adressen[[#This Row],[toevoeging]]</f>
        <v>4208BP87</v>
      </c>
      <c r="C34" s="18" t="s">
        <v>45</v>
      </c>
      <c r="D34" s="18">
        <v>87</v>
      </c>
      <c r="G34" s="18" t="s">
        <v>46</v>
      </c>
      <c r="H34" s="18" t="s">
        <v>48</v>
      </c>
      <c r="I34" s="18" t="str">
        <f>tbl_adressen[[#This Row],[GEO-type]]&amp;"-"&amp;tbl_adressen[[#This Row],[oriëntatie voor- balkongevel]]&amp;"-"&amp;tbl_adressen[[#This Row],[I-code]]</f>
        <v>Cks111-N-A</v>
      </c>
      <c r="J34" s="18">
        <f>COUNTIF(tbl_adressen[Type],tbl_adressen[[#This Row],[Type]])</f>
        <v>1</v>
      </c>
      <c r="N34" s="3"/>
      <c r="P34" s="18" t="str">
        <f>tbl_adressen[[#This Row],[woningtype (uniek GO)]]&amp;tbl_adressen[[#This Row],[spiegel]]&amp;tbl_adressen[[#This Row],[vloercode]]&amp;tbl_adressen[[#This Row],[dakcode]]&amp;tbl_adressen[[#This Row],[gevelcode]]</f>
        <v>Cks111</v>
      </c>
      <c r="Q34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A</v>
      </c>
      <c r="R34" s="19" t="s">
        <v>50</v>
      </c>
      <c r="S34" s="19" t="s">
        <v>51</v>
      </c>
      <c r="T34" s="19">
        <v>1</v>
      </c>
      <c r="U34" s="19">
        <v>1</v>
      </c>
      <c r="V34" s="19">
        <v>1</v>
      </c>
      <c r="W34" s="19" t="s">
        <v>61</v>
      </c>
      <c r="X34" s="18" t="s">
        <v>49</v>
      </c>
      <c r="Y34" s="18" t="s">
        <v>63</v>
      </c>
      <c r="Z34" s="18"/>
      <c r="AA34" s="18"/>
      <c r="AB34" s="18"/>
      <c r="AC34" s="18"/>
      <c r="AD34" s="18"/>
      <c r="AE34" s="18"/>
      <c r="AF34" s="18"/>
      <c r="AG34" s="18"/>
      <c r="AH34" s="18"/>
      <c r="AI34" s="18" t="str">
        <f>IF(tbl_adressen[[#This Row],[aantal]]="","","-"&amp;tbl_adressen[[#This Row],[aantal]]&amp;tbl_adressen[[#This Row],[oriëntatie]]&amp;tbl_adressen[[#This Row],[WP]]&amp;tbl_adressen[[#This Row],[schaduw]])</f>
        <v/>
      </c>
      <c r="AJ34" s="20" t="e">
        <f>(O34/SUM(tbl_adressen[GO]))*$AI$1</f>
        <v>#DIV/0!</v>
      </c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  <row r="35" spans="1:48" s="15" customFormat="1" x14ac:dyDescent="0.2">
      <c r="A35" s="18"/>
      <c r="B35" s="18" t="str">
        <f>tbl_adressen[[#This Row],[postcode]]&amp;tbl_adressen[[#This Row],[nr]]&amp;tbl_adressen[[#This Row],[toevoeging]]</f>
        <v>4208BN106</v>
      </c>
      <c r="C35" s="18" t="s">
        <v>45</v>
      </c>
      <c r="D35" s="18">
        <v>106</v>
      </c>
      <c r="E35"/>
      <c r="F35"/>
      <c r="G35" s="18" t="s">
        <v>47</v>
      </c>
      <c r="H35" s="18" t="s">
        <v>48</v>
      </c>
      <c r="I35" s="18" t="str">
        <f>tbl_adressen[[#This Row],[GEO-type]]&amp;"-"&amp;tbl_adressen[[#This Row],[oriëntatie voor- balkongevel]]&amp;"-"&amp;tbl_adressen[[#This Row],[I-code]]</f>
        <v>Bk2s111-Z-B</v>
      </c>
      <c r="J35" s="18">
        <f>COUNTIF(tbl_adressen[Type],tbl_adressen[[#This Row],[Type]])</f>
        <v>1</v>
      </c>
      <c r="K35"/>
      <c r="L35"/>
      <c r="M35"/>
      <c r="N35" s="3"/>
      <c r="O35"/>
      <c r="P35" s="18" t="str">
        <f>tbl_adressen[[#This Row],[woningtype (uniek GO)]]&amp;tbl_adressen[[#This Row],[spiegel]]&amp;tbl_adressen[[#This Row],[vloercode]]&amp;tbl_adressen[[#This Row],[dakcode]]&amp;tbl_adressen[[#This Row],[gevelcode]]</f>
        <v>Bk2s111</v>
      </c>
      <c r="Q35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B</v>
      </c>
      <c r="R35" s="19" t="s">
        <v>55</v>
      </c>
      <c r="S35" s="19" t="s">
        <v>51</v>
      </c>
      <c r="T35" s="19">
        <v>1</v>
      </c>
      <c r="U35" s="19">
        <v>1</v>
      </c>
      <c r="V35" s="19">
        <v>1</v>
      </c>
      <c r="W35" s="19" t="s">
        <v>62</v>
      </c>
      <c r="X35" s="18" t="s">
        <v>49</v>
      </c>
      <c r="Y35" s="18" t="s">
        <v>56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 t="str">
        <f>IF(tbl_adressen[[#This Row],[aantal]]="","","-"&amp;tbl_adressen[[#This Row],[aantal]]&amp;tbl_adressen[[#This Row],[oriëntatie]]&amp;tbl_adressen[[#This Row],[WP]]&amp;tbl_adressen[[#This Row],[schaduw]])</f>
        <v/>
      </c>
      <c r="AJ35" s="20" t="e">
        <f>(O35/SUM(tbl_adressen[GO]))*$AI$1</f>
        <v>#DIV/0!</v>
      </c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</row>
    <row r="36" spans="1:48" s="18" customFormat="1" x14ac:dyDescent="0.2">
      <c r="A36"/>
      <c r="B36" t="str">
        <f>tbl_adressen[[#This Row],[postcode]]&amp;tbl_adressen[[#This Row],[nr]]&amp;tbl_adressen[[#This Row],[toevoeging]]</f>
        <v>4208BN108</v>
      </c>
      <c r="C36" t="s">
        <v>45</v>
      </c>
      <c r="D36">
        <v>108</v>
      </c>
      <c r="E36"/>
      <c r="F36"/>
      <c r="G36" t="s">
        <v>47</v>
      </c>
      <c r="H36" t="s">
        <v>48</v>
      </c>
      <c r="I36" t="str">
        <f>tbl_adressen[[#This Row],[GEO-type]]&amp;"-"&amp;tbl_adressen[[#This Row],[oriëntatie voor- balkongevel]]&amp;"-"&amp;tbl_adressen[[#This Row],[I-code]]</f>
        <v>B110-Z-BV</v>
      </c>
      <c r="J36">
        <f>COUNTIF(tbl_adressen[Type],tbl_adressen[[#This Row],[Type]])</f>
        <v>2</v>
      </c>
      <c r="K36"/>
      <c r="L36"/>
      <c r="M36"/>
      <c r="N36" s="3"/>
      <c r="O36"/>
      <c r="P36" t="str">
        <f>tbl_adressen[[#This Row],[woningtype (uniek GO)]]&amp;tbl_adressen[[#This Row],[spiegel]]&amp;tbl_adressen[[#This Row],[vloercode]]&amp;tbl_adressen[[#This Row],[dakcode]]&amp;tbl_adressen[[#This Row],[gevelcode]]</f>
        <v>B110</v>
      </c>
      <c r="Q36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BV</v>
      </c>
      <c r="R36" s="14" t="s">
        <v>56</v>
      </c>
      <c r="S36" s="14"/>
      <c r="T36" s="14">
        <v>1</v>
      </c>
      <c r="U36" s="14">
        <v>1</v>
      </c>
      <c r="V36" s="14">
        <v>0</v>
      </c>
      <c r="W36" s="14" t="s">
        <v>62</v>
      </c>
      <c r="X36" t="s">
        <v>49</v>
      </c>
      <c r="Y36" t="s">
        <v>56</v>
      </c>
      <c r="Z36"/>
      <c r="AA36"/>
      <c r="AB36"/>
      <c r="AC36"/>
      <c r="AD36"/>
      <c r="AE36"/>
      <c r="AF36"/>
      <c r="AG36"/>
      <c r="AH36"/>
      <c r="AI36" t="s">
        <v>65</v>
      </c>
      <c r="AJ36" s="21" t="e">
        <f>(O36/SUM(tbl_adressen[GO]))*$AI$1</f>
        <v>#DIV/0!</v>
      </c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</row>
    <row r="37" spans="1:48" s="18" customFormat="1" x14ac:dyDescent="0.2">
      <c r="A37" s="15"/>
      <c r="B37" s="15" t="str">
        <f>tbl_adressen[[#This Row],[postcode]]&amp;tbl_adressen[[#This Row],[nr]]&amp;tbl_adressen[[#This Row],[toevoeging]]</f>
        <v>4208BN110</v>
      </c>
      <c r="C37" s="15" t="s">
        <v>45</v>
      </c>
      <c r="D37" s="15">
        <v>110</v>
      </c>
      <c r="E37"/>
      <c r="F37"/>
      <c r="G37" s="15" t="s">
        <v>47</v>
      </c>
      <c r="H37" s="15" t="s">
        <v>48</v>
      </c>
      <c r="I37" s="15" t="str">
        <f>tbl_adressen[[#This Row],[GEO-type]]&amp;"-"&amp;tbl_adressen[[#This Row],[oriëntatie voor- balkongevel]]&amp;"-"&amp;tbl_adressen[[#This Row],[I-code]]</f>
        <v>B110-Z-BV</v>
      </c>
      <c r="J37" s="15">
        <f>COUNTIF(tbl_adressen[Type],tbl_adressen[[#This Row],[Type]])</f>
        <v>2</v>
      </c>
      <c r="K37"/>
      <c r="L37"/>
      <c r="M37"/>
      <c r="N37" s="3"/>
      <c r="O37"/>
      <c r="P37" s="15" t="str">
        <f>tbl_adressen[[#This Row],[woningtype (uniek GO)]]&amp;tbl_adressen[[#This Row],[spiegel]]&amp;tbl_adressen[[#This Row],[vloercode]]&amp;tbl_adressen[[#This Row],[dakcode]]&amp;tbl_adressen[[#This Row],[gevelcode]]</f>
        <v>B110</v>
      </c>
      <c r="Q37" s="15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BV</v>
      </c>
      <c r="R37" s="16" t="s">
        <v>56</v>
      </c>
      <c r="S37" s="16"/>
      <c r="T37" s="16">
        <v>1</v>
      </c>
      <c r="U37" s="16">
        <v>1</v>
      </c>
      <c r="V37" s="16">
        <v>0</v>
      </c>
      <c r="W37" s="16" t="s">
        <v>62</v>
      </c>
      <c r="X37" s="15" t="s">
        <v>49</v>
      </c>
      <c r="Y37" s="15" t="s">
        <v>56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 t="s">
        <v>65</v>
      </c>
      <c r="AJ37" s="17" t="e">
        <f>(O37/SUM(tbl_adressen[GO]))*$AI$1</f>
        <v>#DIV/0!</v>
      </c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</row>
    <row r="38" spans="1:48" s="18" customFormat="1" x14ac:dyDescent="0.2">
      <c r="A38"/>
      <c r="B38" t="str">
        <f>tbl_adressen[[#This Row],[postcode]]&amp;tbl_adressen[[#This Row],[nr]]&amp;tbl_adressen[[#This Row],[toevoeging]]</f>
        <v>4208BN112</v>
      </c>
      <c r="C38" t="s">
        <v>45</v>
      </c>
      <c r="D38">
        <v>112</v>
      </c>
      <c r="E38"/>
      <c r="F38"/>
      <c r="G38" t="s">
        <v>47</v>
      </c>
      <c r="H38" t="s">
        <v>48</v>
      </c>
      <c r="I38" t="str">
        <f>tbl_adressen[[#This Row],[GEO-type]]&amp;"-"&amp;tbl_adressen[[#This Row],[oriëntatie voor- balkongevel]]&amp;"-"&amp;tbl_adressen[[#This Row],[I-code]]</f>
        <v>B110-Z-B</v>
      </c>
      <c r="J38">
        <f>COUNTIF(tbl_adressen[Type],tbl_adressen[[#This Row],[Type]])</f>
        <v>1</v>
      </c>
      <c r="K38"/>
      <c r="L38"/>
      <c r="M38"/>
      <c r="N38" s="3"/>
      <c r="O38"/>
      <c r="P38" t="str">
        <f>tbl_adressen[[#This Row],[woningtype (uniek GO)]]&amp;tbl_adressen[[#This Row],[spiegel]]&amp;tbl_adressen[[#This Row],[vloercode]]&amp;tbl_adressen[[#This Row],[dakcode]]&amp;tbl_adressen[[#This Row],[gevelcode]]</f>
        <v>B110</v>
      </c>
      <c r="Q3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B</v>
      </c>
      <c r="R38" s="14" t="s">
        <v>56</v>
      </c>
      <c r="S38" s="14"/>
      <c r="T38" s="14">
        <v>1</v>
      </c>
      <c r="U38" s="14">
        <v>1</v>
      </c>
      <c r="V38" s="14">
        <v>0</v>
      </c>
      <c r="W38" s="14" t="s">
        <v>62</v>
      </c>
      <c r="X38" t="s">
        <v>49</v>
      </c>
      <c r="Y38" t="s">
        <v>56</v>
      </c>
      <c r="Z38"/>
      <c r="AA38"/>
      <c r="AB38"/>
      <c r="AC38"/>
      <c r="AD38"/>
      <c r="AE38"/>
      <c r="AF38"/>
      <c r="AG38"/>
      <c r="AH38"/>
      <c r="AI38" t="str">
        <f>IF(tbl_adressen[[#This Row],[aantal]]="","","-"&amp;tbl_adressen[[#This Row],[aantal]]&amp;tbl_adressen[[#This Row],[oriëntatie]]&amp;tbl_adressen[[#This Row],[WP]]&amp;tbl_adressen[[#This Row],[schaduw]])</f>
        <v/>
      </c>
      <c r="AJ38" s="5" t="e">
        <f>(O38/SUM(tbl_adressen[GO]))*$AI$1</f>
        <v>#DIV/0!</v>
      </c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</row>
    <row r="39" spans="1:48" s="18" customFormat="1" x14ac:dyDescent="0.2">
      <c r="B39" s="18" t="str">
        <f>tbl_adressen[[#This Row],[postcode]]&amp;tbl_adressen[[#This Row],[nr]]&amp;tbl_adressen[[#This Row],[toevoeging]]</f>
        <v>4208BN114</v>
      </c>
      <c r="C39" s="18" t="s">
        <v>45</v>
      </c>
      <c r="D39" s="18">
        <v>114</v>
      </c>
      <c r="E39"/>
      <c r="F39"/>
      <c r="G39" s="18" t="s">
        <v>47</v>
      </c>
      <c r="H39" s="18" t="s">
        <v>48</v>
      </c>
      <c r="I39" s="18" t="str">
        <f>tbl_adressen[[#This Row],[GEO-type]]&amp;"-"&amp;tbl_adressen[[#This Row],[oriëntatie voor- balkongevel]]&amp;"-"&amp;tbl_adressen[[#This Row],[I-code]]</f>
        <v>Bk111-Z-B</v>
      </c>
      <c r="J39" s="18">
        <f>COUNTIF(tbl_adressen[Type],tbl_adressen[[#This Row],[Type]])</f>
        <v>1</v>
      </c>
      <c r="K39"/>
      <c r="L39"/>
      <c r="M39"/>
      <c r="N39" s="3"/>
      <c r="O39"/>
      <c r="P39" s="18" t="str">
        <f>tbl_adressen[[#This Row],[woningtype (uniek GO)]]&amp;tbl_adressen[[#This Row],[spiegel]]&amp;tbl_adressen[[#This Row],[vloercode]]&amp;tbl_adressen[[#This Row],[dakcode]]&amp;tbl_adressen[[#This Row],[gevelcode]]</f>
        <v>Bk111</v>
      </c>
      <c r="Q39" s="18" t="str">
        <f>tbl_adressen[[#This Row],[ketelcode]]&amp;""&amp;IF(tbl_adressen[[#This Row],[MV-code]]&gt;0,"-"&amp;tbl_adressen[[#This Row],[MV-code]],"")&amp;IF(tbl_adressen[[#This Row],[LL]]&gt;0,"-"&amp;tbl_adressen[[#This Row],[LL]],"")&amp;IF(tbl_adressen[[#This Row],[PV-code]]&lt;&gt;"",tbl_adressen[[#This Row],[PV-code]],"")</f>
        <v>B</v>
      </c>
      <c r="R39" s="19" t="s">
        <v>57</v>
      </c>
      <c r="S39" s="19"/>
      <c r="T39" s="19">
        <v>1</v>
      </c>
      <c r="U39" s="19">
        <v>1</v>
      </c>
      <c r="V39" s="19">
        <v>1</v>
      </c>
      <c r="W39" s="19" t="s">
        <v>62</v>
      </c>
      <c r="X39" s="18" t="s">
        <v>49</v>
      </c>
      <c r="Y39" s="18" t="s">
        <v>56</v>
      </c>
      <c r="AI39" s="18" t="str">
        <f>IF(tbl_adressen[[#This Row],[aantal]]="","","-"&amp;tbl_adressen[[#This Row],[aantal]]&amp;tbl_adressen[[#This Row],[oriëntatie]]&amp;tbl_adressen[[#This Row],[WP]]&amp;tbl_adressen[[#This Row],[schaduw]])</f>
        <v/>
      </c>
      <c r="AJ39" s="20" t="e">
        <f>(O39/SUM(tbl_adressen[GO]))*$AI$1</f>
        <v>#DIV/0!</v>
      </c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</row>
    <row r="40" spans="1:48" x14ac:dyDescent="0.2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</row>
  </sheetData>
  <phoneticPr fontId="3" type="noConversion"/>
  <conditionalFormatting sqref="N4:N39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scale="41"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8082-9876-4ABE-BDA0-3BE373A73E35}">
  <sheetPr>
    <pageSetUpPr fitToPage="1"/>
  </sheetPr>
  <dimension ref="A1:N36"/>
  <sheetViews>
    <sheetView showGridLines="0" zoomScaleNormal="100" workbookViewId="0">
      <selection activeCell="M38" sqref="M38"/>
    </sheetView>
  </sheetViews>
  <sheetFormatPr defaultColWidth="9" defaultRowHeight="15" customHeight="1" x14ac:dyDescent="0.2"/>
  <cols>
    <col min="1" max="1" width="15" style="11" customWidth="1"/>
    <col min="2" max="2" width="20.875" style="11" customWidth="1"/>
    <col min="3" max="3" width="5.25" style="11" customWidth="1"/>
    <col min="4" max="4" width="12.25" style="11" customWidth="1"/>
    <col min="5" max="5" width="15.25" style="11" hidden="1" customWidth="1"/>
    <col min="6" max="6" width="10.625" style="11" bestFit="1" customWidth="1"/>
    <col min="7" max="7" width="14.125" style="11" customWidth="1"/>
    <col min="8" max="8" width="27.625" style="11" customWidth="1"/>
    <col min="9" max="9" width="13.875" style="11" customWidth="1"/>
    <col min="10" max="11" width="9" style="11"/>
    <col min="12" max="12" width="26.875" style="11" bestFit="1" customWidth="1"/>
    <col min="13" max="16384" width="9" style="11"/>
  </cols>
  <sheetData>
    <row r="1" spans="1:14" s="10" customFormat="1" ht="15" customHeight="1" x14ac:dyDescent="0.2">
      <c r="A1" s="9" t="s">
        <v>39</v>
      </c>
      <c r="B1" s="9" t="s">
        <v>43</v>
      </c>
      <c r="C1" s="9" t="s">
        <v>7</v>
      </c>
      <c r="D1" s="9" t="s">
        <v>8</v>
      </c>
      <c r="E1" s="9"/>
      <c r="F1" s="9" t="s">
        <v>2</v>
      </c>
      <c r="G1" s="9" t="s">
        <v>41</v>
      </c>
      <c r="H1" s="9" t="s">
        <v>40</v>
      </c>
      <c r="I1" s="9" t="s">
        <v>42</v>
      </c>
    </row>
    <row r="2" spans="1:14" ht="15" customHeight="1" x14ac:dyDescent="0.2">
      <c r="A2" s="11" t="str" cm="1">
        <f t="array" ref="A2:I36">_xlfn.SORTBY(tbl_adressen[[uniek]:[aantal_type]],tbl_adressen[aantal_type],1,tbl_adressen[Type],1)</f>
        <v>4208BN112</v>
      </c>
      <c r="B2" s="11" t="str">
        <v>Hinderdam</v>
      </c>
      <c r="C2" s="11">
        <v>112</v>
      </c>
      <c r="D2" s="11">
        <v>0</v>
      </c>
      <c r="E2" s="11">
        <v>0</v>
      </c>
      <c r="F2" s="11" t="str">
        <v>4208BN</v>
      </c>
      <c r="G2" s="11" t="str">
        <v>Gorinchem</v>
      </c>
      <c r="H2" s="11" t="str">
        <v>B110-Z-B</v>
      </c>
      <c r="I2" s="11">
        <v>1</v>
      </c>
    </row>
    <row r="3" spans="1:14" ht="15" customHeight="1" x14ac:dyDescent="0.2">
      <c r="A3" s="11" t="str">
        <v>4208BN114</v>
      </c>
      <c r="B3" s="11" t="str">
        <v>Hinderdam</v>
      </c>
      <c r="C3" s="11">
        <v>114</v>
      </c>
      <c r="D3" s="11">
        <v>0</v>
      </c>
      <c r="E3" s="11">
        <v>0</v>
      </c>
      <c r="F3" s="11" t="str">
        <v>4208BN</v>
      </c>
      <c r="G3" s="11" t="str">
        <v>Gorinchem</v>
      </c>
      <c r="H3" s="11" t="str">
        <v>Bk111-Z-B</v>
      </c>
      <c r="I3" s="11">
        <v>1</v>
      </c>
    </row>
    <row r="4" spans="1:14" ht="15" customHeight="1" x14ac:dyDescent="0.2">
      <c r="A4" s="11" t="str">
        <v>4208BN106</v>
      </c>
      <c r="B4" s="11" t="str">
        <v>Hinderdam</v>
      </c>
      <c r="C4" s="11">
        <v>106</v>
      </c>
      <c r="D4" s="11">
        <v>0</v>
      </c>
      <c r="E4" s="11">
        <v>0</v>
      </c>
      <c r="F4" s="11" t="str">
        <v>4208BN</v>
      </c>
      <c r="G4" s="11" t="str">
        <v>Gorinchem</v>
      </c>
      <c r="H4" s="11" t="str">
        <v>Bk2s111-Z-B</v>
      </c>
      <c r="I4" s="11">
        <v>1</v>
      </c>
    </row>
    <row r="5" spans="1:14" ht="15" customHeight="1" x14ac:dyDescent="0.2">
      <c r="A5" s="11" t="str">
        <v>4208BP81</v>
      </c>
      <c r="B5" s="11" t="str">
        <v>Hinderdam</v>
      </c>
      <c r="C5" s="11">
        <v>81</v>
      </c>
      <c r="D5" s="11">
        <v>0</v>
      </c>
      <c r="E5" s="11">
        <v>0</v>
      </c>
      <c r="F5" s="11" t="str">
        <v>4208BP</v>
      </c>
      <c r="G5" s="11" t="str">
        <v>Gorinchem</v>
      </c>
      <c r="H5" s="11" t="str">
        <v>C110-N-A</v>
      </c>
      <c r="I5" s="11">
        <v>1</v>
      </c>
    </row>
    <row r="6" spans="1:14" ht="15" customHeight="1" x14ac:dyDescent="0.2">
      <c r="A6" s="11" t="str">
        <v>4208BP83</v>
      </c>
      <c r="B6" s="11" t="str">
        <v>Hinderdam</v>
      </c>
      <c r="C6" s="11">
        <v>83</v>
      </c>
      <c r="D6" s="11">
        <v>0</v>
      </c>
      <c r="E6" s="11">
        <v>0</v>
      </c>
      <c r="F6" s="11" t="str">
        <v>4208BP</v>
      </c>
      <c r="G6" s="11" t="str">
        <v>Gorinchem</v>
      </c>
      <c r="H6" s="11" t="str">
        <v>C110-N-AA</v>
      </c>
      <c r="I6" s="11">
        <v>1</v>
      </c>
    </row>
    <row r="7" spans="1:14" ht="15" customHeight="1" x14ac:dyDescent="0.2">
      <c r="A7" s="11" t="str">
        <v>4208BP1</v>
      </c>
      <c r="B7" s="11" t="str">
        <v>Hinderdam</v>
      </c>
      <c r="C7" s="11">
        <v>1</v>
      </c>
      <c r="D7" s="11">
        <v>0</v>
      </c>
      <c r="E7" s="11">
        <v>0</v>
      </c>
      <c r="F7" s="11" t="str">
        <v>4208BP</v>
      </c>
      <c r="G7" s="11" t="str">
        <v>Gorinchem</v>
      </c>
      <c r="H7" s="11" t="str">
        <v>Ck111-NW-AA</v>
      </c>
      <c r="I7" s="11">
        <v>1</v>
      </c>
    </row>
    <row r="8" spans="1:14" ht="15" customHeight="1" x14ac:dyDescent="0.2">
      <c r="A8" s="11" t="str">
        <v>4208BP25</v>
      </c>
      <c r="B8" s="11" t="str">
        <v>Hinderdam</v>
      </c>
      <c r="C8" s="11">
        <v>25</v>
      </c>
      <c r="D8" s="11">
        <v>0</v>
      </c>
      <c r="E8" s="11">
        <v>0</v>
      </c>
      <c r="F8" s="11" t="str">
        <v>4208BP</v>
      </c>
      <c r="G8" s="11" t="str">
        <v>Gorinchem</v>
      </c>
      <c r="H8" s="11" t="str">
        <v>Ck111-W-AV</v>
      </c>
      <c r="I8" s="11">
        <v>1</v>
      </c>
    </row>
    <row r="9" spans="1:14" ht="15" customHeight="1" x14ac:dyDescent="0.2">
      <c r="A9" s="11" t="str">
        <v>4208BP37</v>
      </c>
      <c r="B9" s="11" t="str">
        <v>Hinderdam</v>
      </c>
      <c r="C9" s="11">
        <v>37</v>
      </c>
      <c r="D9" s="11">
        <v>0</v>
      </c>
      <c r="E9" s="11">
        <v>0</v>
      </c>
      <c r="F9" s="11" t="str">
        <v>4208BP</v>
      </c>
      <c r="G9" s="11" t="str">
        <v>Gorinchem</v>
      </c>
      <c r="H9" s="11" t="str">
        <v>Ck111-ZW-AV</v>
      </c>
      <c r="I9" s="11">
        <v>1</v>
      </c>
      <c r="L9"/>
      <c r="M9"/>
      <c r="N9"/>
    </row>
    <row r="10" spans="1:14" ht="15" customHeight="1" x14ac:dyDescent="0.2">
      <c r="A10" s="11" t="str">
        <v>4208BP13</v>
      </c>
      <c r="B10" s="11" t="str">
        <v>Hinderdam</v>
      </c>
      <c r="C10" s="11">
        <v>13</v>
      </c>
      <c r="D10" s="11">
        <v>0</v>
      </c>
      <c r="E10" s="11">
        <v>0</v>
      </c>
      <c r="F10" s="11" t="str">
        <v>4208BP</v>
      </c>
      <c r="G10" s="11" t="str">
        <v>Gorinchem</v>
      </c>
      <c r="H10" s="11" t="str">
        <v>Ck2111-NW-A</v>
      </c>
      <c r="I10" s="11">
        <v>1</v>
      </c>
      <c r="L10"/>
      <c r="M10"/>
      <c r="N10"/>
    </row>
    <row r="11" spans="1:14" ht="15" customHeight="1" x14ac:dyDescent="0.2">
      <c r="A11" s="11" t="str">
        <v>4208BP11</v>
      </c>
      <c r="B11" s="11" t="str">
        <v>Hinderdam</v>
      </c>
      <c r="C11" s="11">
        <v>11</v>
      </c>
      <c r="D11" s="11">
        <v>0</v>
      </c>
      <c r="E11" s="11">
        <v>0</v>
      </c>
      <c r="F11" s="11" t="str">
        <v>4208BP</v>
      </c>
      <c r="G11" s="11" t="str">
        <v>Gorinchem</v>
      </c>
      <c r="H11" s="11" t="str">
        <v>Ck2s111-NW-AA</v>
      </c>
      <c r="I11" s="11">
        <v>1</v>
      </c>
      <c r="L11"/>
      <c r="M11"/>
      <c r="N11"/>
    </row>
    <row r="12" spans="1:14" ht="15" customHeight="1" x14ac:dyDescent="0.2">
      <c r="A12" s="11" t="str">
        <v>4208BP77</v>
      </c>
      <c r="B12" s="11" t="str">
        <v>Hinderdam</v>
      </c>
      <c r="C12" s="11">
        <v>77</v>
      </c>
      <c r="D12" s="11">
        <v>0</v>
      </c>
      <c r="E12" s="11">
        <v>0</v>
      </c>
      <c r="F12" s="11" t="str">
        <v>4208BP</v>
      </c>
      <c r="G12" s="11" t="str">
        <v>Gorinchem</v>
      </c>
      <c r="H12" s="11" t="str">
        <v>Cke111-N-A</v>
      </c>
      <c r="I12" s="11">
        <v>1</v>
      </c>
      <c r="L12"/>
      <c r="M12"/>
      <c r="N12"/>
    </row>
    <row r="13" spans="1:14" ht="15" customHeight="1" x14ac:dyDescent="0.2">
      <c r="A13" s="11" t="str">
        <v>4208BP47</v>
      </c>
      <c r="B13" s="11" t="str">
        <v>Hinderdam</v>
      </c>
      <c r="C13" s="11">
        <v>47</v>
      </c>
      <c r="D13" s="11">
        <v>0</v>
      </c>
      <c r="E13" s="11">
        <v>0</v>
      </c>
      <c r="F13" s="11" t="str">
        <v>4208BP</v>
      </c>
      <c r="G13" s="11" t="str">
        <v>Gorinchem</v>
      </c>
      <c r="H13" s="11" t="str">
        <v>Ckes111-ZW-AV</v>
      </c>
      <c r="I13" s="11">
        <v>1</v>
      </c>
      <c r="L13"/>
      <c r="M13"/>
      <c r="N13"/>
    </row>
    <row r="14" spans="1:14" ht="15" customHeight="1" x14ac:dyDescent="0.2">
      <c r="A14" s="11" t="str">
        <v>4208BP87</v>
      </c>
      <c r="B14" s="11" t="str">
        <v>Hinderdam</v>
      </c>
      <c r="C14" s="11">
        <v>87</v>
      </c>
      <c r="D14" s="11">
        <v>0</v>
      </c>
      <c r="E14" s="11">
        <v>0</v>
      </c>
      <c r="F14" s="11" t="str">
        <v>4208BP</v>
      </c>
      <c r="G14" s="11" t="str">
        <v>Gorinchem</v>
      </c>
      <c r="H14" s="11" t="str">
        <v>Cks111-N-A</v>
      </c>
      <c r="I14" s="11">
        <v>1</v>
      </c>
      <c r="L14"/>
      <c r="M14"/>
      <c r="N14"/>
    </row>
    <row r="15" spans="1:14" ht="15" customHeight="1" x14ac:dyDescent="0.2">
      <c r="A15" s="11" t="str">
        <v>4208BP23</v>
      </c>
      <c r="B15" s="11" t="str">
        <v>Hinderdam</v>
      </c>
      <c r="C15" s="11">
        <v>23</v>
      </c>
      <c r="D15" s="11">
        <v>0</v>
      </c>
      <c r="E15" s="11">
        <v>0</v>
      </c>
      <c r="F15" s="11" t="str">
        <v>4208BP</v>
      </c>
      <c r="G15" s="11" t="str">
        <v>Gorinchem</v>
      </c>
      <c r="H15" s="11" t="str">
        <v>Cks111-NW-A</v>
      </c>
      <c r="I15" s="11">
        <v>1</v>
      </c>
      <c r="L15"/>
      <c r="M15"/>
      <c r="N15"/>
    </row>
    <row r="16" spans="1:14" ht="15" customHeight="1" x14ac:dyDescent="0.2">
      <c r="A16" s="11" t="str">
        <v>4208BP35</v>
      </c>
      <c r="B16" s="11" t="str">
        <v>Hinderdam</v>
      </c>
      <c r="C16" s="11">
        <v>35</v>
      </c>
      <c r="D16" s="11">
        <v>0</v>
      </c>
      <c r="E16" s="11">
        <v>0</v>
      </c>
      <c r="F16" s="11" t="str">
        <v>4208BP</v>
      </c>
      <c r="G16" s="11" t="str">
        <v>Gorinchem</v>
      </c>
      <c r="H16" s="11" t="str">
        <v>Cks111-W-AV</v>
      </c>
      <c r="I16" s="11">
        <v>1</v>
      </c>
      <c r="L16"/>
      <c r="M16"/>
      <c r="N16"/>
    </row>
    <row r="17" spans="1:14" ht="15" customHeight="1" x14ac:dyDescent="0.2">
      <c r="A17" s="11" t="str">
        <v>4208BN108</v>
      </c>
      <c r="B17" s="11" t="str">
        <v>Hinderdam</v>
      </c>
      <c r="C17" s="11">
        <v>108</v>
      </c>
      <c r="D17" s="11">
        <v>0</v>
      </c>
      <c r="E17" s="11">
        <v>0</v>
      </c>
      <c r="F17" s="11" t="str">
        <v>4208BN</v>
      </c>
      <c r="G17" s="11" t="str">
        <v>Gorinchem</v>
      </c>
      <c r="H17" s="11" t="str">
        <v>B110-Z-BV</v>
      </c>
      <c r="I17" s="11">
        <v>2</v>
      </c>
      <c r="L17"/>
      <c r="M17"/>
      <c r="N17"/>
    </row>
    <row r="18" spans="1:14" ht="15" customHeight="1" x14ac:dyDescent="0.2">
      <c r="A18" s="11" t="str">
        <v>4208BN110</v>
      </c>
      <c r="B18" s="11" t="str">
        <v>Hinderdam</v>
      </c>
      <c r="C18" s="11">
        <v>110</v>
      </c>
      <c r="D18" s="11">
        <v>0</v>
      </c>
      <c r="E18" s="11">
        <v>0</v>
      </c>
      <c r="F18" s="11" t="str">
        <v>4208BN</v>
      </c>
      <c r="G18" s="11" t="str">
        <v>Gorinchem</v>
      </c>
      <c r="H18" s="11" t="str">
        <v>B110-Z-BV</v>
      </c>
      <c r="I18" s="11">
        <v>2</v>
      </c>
      <c r="L18"/>
      <c r="M18"/>
      <c r="N18"/>
    </row>
    <row r="19" spans="1:14" ht="15" customHeight="1" x14ac:dyDescent="0.2">
      <c r="A19" s="11" t="str">
        <v>4208BP7</v>
      </c>
      <c r="B19" s="11" t="str">
        <v>Hinderdam</v>
      </c>
      <c r="C19" s="11">
        <v>7</v>
      </c>
      <c r="D19" s="11">
        <v>0</v>
      </c>
      <c r="E19" s="11">
        <v>0</v>
      </c>
      <c r="F19" s="11" t="str">
        <v>4208BP</v>
      </c>
      <c r="G19" s="11" t="str">
        <v>Gorinchem</v>
      </c>
      <c r="H19" s="11" t="str">
        <v>C110-NW-A</v>
      </c>
      <c r="I19" s="11">
        <v>2</v>
      </c>
      <c r="L19"/>
      <c r="M19"/>
      <c r="N19"/>
    </row>
    <row r="20" spans="1:14" ht="15" customHeight="1" x14ac:dyDescent="0.2">
      <c r="A20" s="11" t="str">
        <v>4208BP19</v>
      </c>
      <c r="B20" s="11" t="str">
        <v>Hinderdam</v>
      </c>
      <c r="C20" s="11">
        <v>19</v>
      </c>
      <c r="D20" s="11">
        <v>0</v>
      </c>
      <c r="E20" s="11">
        <v>0</v>
      </c>
      <c r="F20" s="11" t="str">
        <v>4208BP</v>
      </c>
      <c r="G20" s="11" t="str">
        <v>Gorinchem</v>
      </c>
      <c r="H20" s="11" t="str">
        <v>C110-NW-A</v>
      </c>
      <c r="I20" s="11">
        <v>2</v>
      </c>
      <c r="L20"/>
      <c r="M20"/>
      <c r="N20"/>
    </row>
    <row r="21" spans="1:14" ht="15" customHeight="1" x14ac:dyDescent="0.2">
      <c r="A21" s="11" t="str">
        <v>4208BP5</v>
      </c>
      <c r="B21" s="11" t="str">
        <v>Hinderdam</v>
      </c>
      <c r="C21" s="11">
        <v>5</v>
      </c>
      <c r="D21" s="11">
        <v>0</v>
      </c>
      <c r="E21" s="11">
        <v>0</v>
      </c>
      <c r="F21" s="11" t="str">
        <v>4208BP</v>
      </c>
      <c r="G21" s="11" t="str">
        <v>Gorinchem</v>
      </c>
      <c r="H21" s="11" t="str">
        <v>C110-NW-AA</v>
      </c>
      <c r="I21" s="11">
        <v>2</v>
      </c>
      <c r="L21"/>
      <c r="M21"/>
      <c r="N21"/>
    </row>
    <row r="22" spans="1:14" ht="15" customHeight="1" x14ac:dyDescent="0.2">
      <c r="A22" s="11" t="str">
        <v>4208BP17</v>
      </c>
      <c r="B22" s="11" t="str">
        <v>Hinderdam</v>
      </c>
      <c r="C22" s="11">
        <v>17</v>
      </c>
      <c r="D22" s="11">
        <v>0</v>
      </c>
      <c r="E22" s="11">
        <v>0</v>
      </c>
      <c r="F22" s="11" t="str">
        <v>4208BP</v>
      </c>
      <c r="G22" s="11" t="str">
        <v>Gorinchem</v>
      </c>
      <c r="H22" s="11" t="str">
        <v>C110-NW-AA</v>
      </c>
      <c r="I22" s="11">
        <v>2</v>
      </c>
      <c r="L22"/>
      <c r="M22"/>
      <c r="N22"/>
    </row>
    <row r="23" spans="1:14" ht="15" customHeight="1" x14ac:dyDescent="0.2">
      <c r="A23" s="11" t="str">
        <v>4208BP29</v>
      </c>
      <c r="B23" s="11" t="str">
        <v>Hinderdam</v>
      </c>
      <c r="C23" s="11">
        <v>29</v>
      </c>
      <c r="D23" s="11">
        <v>0</v>
      </c>
      <c r="E23" s="11">
        <v>0</v>
      </c>
      <c r="F23" s="11" t="str">
        <v>4208BP</v>
      </c>
      <c r="G23" s="11" t="str">
        <v>Gorinchem</v>
      </c>
      <c r="H23" s="11" t="str">
        <v>C110-W-AV</v>
      </c>
      <c r="I23" s="11">
        <v>2</v>
      </c>
      <c r="L23"/>
      <c r="M23"/>
      <c r="N23"/>
    </row>
    <row r="24" spans="1:14" ht="15" customHeight="1" x14ac:dyDescent="0.2">
      <c r="A24" s="11" t="str">
        <v>4208BP31</v>
      </c>
      <c r="B24" s="11" t="str">
        <v>Hinderdam</v>
      </c>
      <c r="C24" s="11">
        <v>31</v>
      </c>
      <c r="D24" s="11">
        <v>0</v>
      </c>
      <c r="E24" s="11">
        <v>0</v>
      </c>
      <c r="F24" s="11" t="str">
        <v>4208BP</v>
      </c>
      <c r="G24" s="11" t="str">
        <v>Gorinchem</v>
      </c>
      <c r="H24" s="11" t="str">
        <v>C110-W-AV</v>
      </c>
      <c r="I24" s="11">
        <v>2</v>
      </c>
      <c r="L24"/>
      <c r="M24"/>
      <c r="N24"/>
    </row>
    <row r="25" spans="1:14" ht="15" customHeight="1" x14ac:dyDescent="0.2">
      <c r="A25" s="11" t="str">
        <v>4208BP41</v>
      </c>
      <c r="B25" s="11" t="str">
        <v>Hinderdam</v>
      </c>
      <c r="C25" s="11">
        <v>41</v>
      </c>
      <c r="D25" s="11">
        <v>0</v>
      </c>
      <c r="E25" s="11">
        <v>0</v>
      </c>
      <c r="F25" s="11" t="str">
        <v>4208BP</v>
      </c>
      <c r="G25" s="11" t="str">
        <v>Gorinchem</v>
      </c>
      <c r="H25" s="11" t="str">
        <v>C110-ZW-AV</v>
      </c>
      <c r="I25" s="11">
        <v>2</v>
      </c>
      <c r="L25"/>
      <c r="M25"/>
      <c r="N25"/>
    </row>
    <row r="26" spans="1:14" ht="15" customHeight="1" x14ac:dyDescent="0.2">
      <c r="A26" s="11" t="str">
        <v>4208BP43</v>
      </c>
      <c r="B26" s="11" t="str">
        <v>Hinderdam</v>
      </c>
      <c r="C26" s="11">
        <v>43</v>
      </c>
      <c r="D26" s="11">
        <v>0</v>
      </c>
      <c r="E26" s="11">
        <v>0</v>
      </c>
      <c r="F26" s="11" t="str">
        <v>4208BP</v>
      </c>
      <c r="G26" s="11" t="str">
        <v>Gorinchem</v>
      </c>
      <c r="H26" s="11" t="str">
        <v>C110-ZW-AV</v>
      </c>
      <c r="I26" s="11">
        <v>2</v>
      </c>
      <c r="L26"/>
      <c r="M26"/>
      <c r="N26"/>
    </row>
    <row r="27" spans="1:14" ht="15" customHeight="1" x14ac:dyDescent="0.2">
      <c r="A27" s="11" t="str">
        <v>4208BP79</v>
      </c>
      <c r="B27" s="11" t="str">
        <v>Hinderdam</v>
      </c>
      <c r="C27" s="11">
        <v>79</v>
      </c>
      <c r="D27" s="11">
        <v>0</v>
      </c>
      <c r="E27" s="11">
        <v>0</v>
      </c>
      <c r="F27" s="11" t="str">
        <v>4208BP</v>
      </c>
      <c r="G27" s="11" t="str">
        <v>Gorinchem</v>
      </c>
      <c r="H27" s="11" t="str">
        <v>Cd110-N-A</v>
      </c>
      <c r="I27" s="11">
        <v>2</v>
      </c>
      <c r="L27"/>
    </row>
    <row r="28" spans="1:14" ht="15" customHeight="1" x14ac:dyDescent="0.2">
      <c r="A28" s="11" t="str">
        <v>4208BP85</v>
      </c>
      <c r="B28" s="11" t="str">
        <v>Hinderdam</v>
      </c>
      <c r="C28" s="11">
        <v>85</v>
      </c>
      <c r="D28" s="11">
        <v>0</v>
      </c>
      <c r="E28" s="11">
        <v>0</v>
      </c>
      <c r="F28" s="11" t="str">
        <v>4208BP</v>
      </c>
      <c r="G28" s="11" t="str">
        <v>Gorinchem</v>
      </c>
      <c r="H28" s="11" t="str">
        <v>Cd110-N-A</v>
      </c>
      <c r="I28" s="11">
        <v>2</v>
      </c>
      <c r="L28"/>
    </row>
    <row r="29" spans="1:14" ht="15" customHeight="1" x14ac:dyDescent="0.2">
      <c r="A29" s="11" t="str">
        <v>4208BP27</v>
      </c>
      <c r="B29" s="11" t="str">
        <v>Hinderdam</v>
      </c>
      <c r="C29" s="11">
        <v>27</v>
      </c>
      <c r="D29" s="11">
        <v>0</v>
      </c>
      <c r="E29" s="11">
        <v>0</v>
      </c>
      <c r="F29" s="11" t="str">
        <v>4208BP</v>
      </c>
      <c r="G29" s="11" t="str">
        <v>Gorinchem</v>
      </c>
      <c r="H29" s="11" t="str">
        <v>Cd110-W-A</v>
      </c>
      <c r="I29" s="11">
        <v>2</v>
      </c>
      <c r="L29"/>
    </row>
    <row r="30" spans="1:14" ht="15" customHeight="1" x14ac:dyDescent="0.2">
      <c r="A30" s="11" t="str">
        <v>4208BP33</v>
      </c>
      <c r="B30" s="11" t="str">
        <v>Hinderdam</v>
      </c>
      <c r="C30" s="11">
        <v>33</v>
      </c>
      <c r="D30" s="11">
        <v>0</v>
      </c>
      <c r="E30" s="11">
        <v>0</v>
      </c>
      <c r="F30" s="11" t="str">
        <v>4208BP</v>
      </c>
      <c r="G30" s="11" t="str">
        <v>Gorinchem</v>
      </c>
      <c r="H30" s="11" t="str">
        <v>Cd110-W-A</v>
      </c>
      <c r="I30" s="11">
        <v>2</v>
      </c>
      <c r="L30"/>
    </row>
    <row r="31" spans="1:14" ht="15" customHeight="1" x14ac:dyDescent="0.2">
      <c r="A31" s="11" t="str">
        <v>4208BP39</v>
      </c>
      <c r="B31" s="11" t="str">
        <v>Hinderdam</v>
      </c>
      <c r="C31" s="11">
        <v>39</v>
      </c>
      <c r="D31" s="11">
        <v>0</v>
      </c>
      <c r="E31" s="11">
        <v>0</v>
      </c>
      <c r="F31" s="11" t="str">
        <v>4208BP</v>
      </c>
      <c r="G31" s="11" t="str">
        <v>Gorinchem</v>
      </c>
      <c r="H31" s="11" t="str">
        <v>Cd110-ZW-A</v>
      </c>
      <c r="I31" s="11">
        <v>2</v>
      </c>
      <c r="L31"/>
    </row>
    <row r="32" spans="1:14" ht="15" customHeight="1" x14ac:dyDescent="0.2">
      <c r="A32" s="11" t="str">
        <v>4208BP45</v>
      </c>
      <c r="B32" s="11" t="str">
        <v>Hinderdam</v>
      </c>
      <c r="C32" s="11">
        <v>45</v>
      </c>
      <c r="D32" s="11">
        <v>0</v>
      </c>
      <c r="E32" s="11">
        <v>0</v>
      </c>
      <c r="F32" s="11" t="str">
        <v>4208BP</v>
      </c>
      <c r="G32" s="11" t="str">
        <v>Gorinchem</v>
      </c>
      <c r="H32" s="11" t="str">
        <v>Cd110-ZW-A</v>
      </c>
      <c r="I32" s="11">
        <v>2</v>
      </c>
      <c r="L32"/>
    </row>
    <row r="33" spans="1:12" ht="15" customHeight="1" x14ac:dyDescent="0.2">
      <c r="A33" s="11" t="str">
        <v>4208BP3</v>
      </c>
      <c r="B33" s="11" t="str">
        <v>Hinderdam</v>
      </c>
      <c r="C33" s="11">
        <v>3</v>
      </c>
      <c r="D33" s="11">
        <v>0</v>
      </c>
      <c r="E33" s="11">
        <v>0</v>
      </c>
      <c r="F33" s="11" t="str">
        <v>4208BP</v>
      </c>
      <c r="G33" s="11" t="str">
        <v>Gorinchem</v>
      </c>
      <c r="H33" s="11" t="str">
        <v>Cd110-NW-A</v>
      </c>
      <c r="I33" s="11">
        <v>4</v>
      </c>
      <c r="L33"/>
    </row>
    <row r="34" spans="1:12" ht="15" customHeight="1" x14ac:dyDescent="0.2">
      <c r="A34" s="11" t="str">
        <v>4208BP9</v>
      </c>
      <c r="B34" s="11" t="str">
        <v>Hinderdam</v>
      </c>
      <c r="C34" s="11">
        <v>9</v>
      </c>
      <c r="D34" s="11">
        <v>0</v>
      </c>
      <c r="E34" s="11">
        <v>0</v>
      </c>
      <c r="F34" s="11" t="str">
        <v>4208BP</v>
      </c>
      <c r="G34" s="11" t="str">
        <v>Gorinchem</v>
      </c>
      <c r="H34" s="11" t="str">
        <v>Cd110-NW-A</v>
      </c>
      <c r="I34" s="11">
        <v>4</v>
      </c>
      <c r="L34"/>
    </row>
    <row r="35" spans="1:12" ht="15" customHeight="1" x14ac:dyDescent="0.2">
      <c r="A35" s="11" t="str">
        <v>4208BP15</v>
      </c>
      <c r="B35" s="11" t="str">
        <v>Hinderdam</v>
      </c>
      <c r="C35" s="11">
        <v>15</v>
      </c>
      <c r="D35" s="11">
        <v>0</v>
      </c>
      <c r="E35" s="11">
        <v>0</v>
      </c>
      <c r="F35" s="11" t="str">
        <v>4208BP</v>
      </c>
      <c r="G35" s="11" t="str">
        <v>Gorinchem</v>
      </c>
      <c r="H35" s="11" t="str">
        <v>Cd110-NW-A</v>
      </c>
      <c r="I35" s="11">
        <v>4</v>
      </c>
      <c r="L35"/>
    </row>
    <row r="36" spans="1:12" ht="15" customHeight="1" x14ac:dyDescent="0.2">
      <c r="A36" s="11" t="str">
        <v>4208BP21</v>
      </c>
      <c r="B36" s="11" t="str">
        <v>Hinderdam</v>
      </c>
      <c r="C36" s="11">
        <v>21</v>
      </c>
      <c r="D36" s="11">
        <v>0</v>
      </c>
      <c r="E36" s="11">
        <v>0</v>
      </c>
      <c r="F36" s="11" t="str">
        <v>4208BP</v>
      </c>
      <c r="G36" s="11" t="str">
        <v>Gorinchem</v>
      </c>
      <c r="H36" s="11" t="str">
        <v>Cd110-NW-A</v>
      </c>
      <c r="I36" s="11">
        <v>4</v>
      </c>
    </row>
  </sheetData>
  <conditionalFormatting sqref="A2:I999">
    <cfRule type="expression" dxfId="0" priority="1">
      <formula>$H2&lt;&gt;$H3</formula>
    </cfRule>
  </conditionalFormatting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INVOER</vt:lpstr>
      <vt:lpstr>DEELVERZAMELING</vt:lpstr>
      <vt:lpstr>DEELVERZAMELING!Afdrukbereik</vt:lpstr>
    </vt:vector>
  </TitlesOfParts>
  <Company>Woonzorg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Nies op TS1015</dc:creator>
  <cp:lastModifiedBy>Dannick Vreedzaam | PKW</cp:lastModifiedBy>
  <cp:lastPrinted>2024-07-09T08:41:40Z</cp:lastPrinted>
  <dcterms:created xsi:type="dcterms:W3CDTF">2018-01-03T08:13:54Z</dcterms:created>
  <dcterms:modified xsi:type="dcterms:W3CDTF">2025-01-23T16:28:58Z</dcterms:modified>
</cp:coreProperties>
</file>