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richa\Desktop\Jaz\"/>
    </mc:Choice>
  </mc:AlternateContent>
  <xr:revisionPtr revIDLastSave="0" documentId="8_{77A26B67-F78B-4FA8-B509-29A85A72D2E8}" xr6:coauthVersionLast="47" xr6:coauthVersionMax="47" xr10:uidLastSave="{00000000-0000-0000-0000-000000000000}"/>
  <bookViews>
    <workbookView xWindow="-108" yWindow="-108" windowWidth="23256" windowHeight="12456" tabRatio="871" xr2:uid="{00000000-000D-0000-FFFF-FFFF00000000}"/>
  </bookViews>
  <sheets>
    <sheet name="Concentrado" sheetId="1" r:id="rId1"/>
    <sheet name="NACIONAL" sheetId="2" r:id="rId2"/>
    <sheet name="AGS" sheetId="3" r:id="rId3"/>
    <sheet name="BC" sheetId="4" r:id="rId4"/>
    <sheet name="BCS" sheetId="5" r:id="rId5"/>
    <sheet name="CAMP" sheetId="6" r:id="rId6"/>
    <sheet name="CHIS" sheetId="7" r:id="rId7"/>
    <sheet name="CHI" sheetId="8" r:id="rId8"/>
    <sheet name="CDMX" sheetId="9" r:id="rId9"/>
    <sheet name="COAH" sheetId="10" r:id="rId10"/>
    <sheet name="COL" sheetId="11" r:id="rId11"/>
    <sheet name="DGO" sheetId="12" r:id="rId12"/>
    <sheet name="GTO" sheetId="13" r:id="rId13"/>
    <sheet name="GRO" sheetId="14" r:id="rId14"/>
    <sheet name="HGO" sheetId="15" r:id="rId15"/>
    <sheet name="JAL" sheetId="16" r:id="rId16"/>
    <sheet name="MEX" sheetId="17" r:id="rId17"/>
    <sheet name="MICH" sheetId="18" r:id="rId18"/>
    <sheet name="MOR" sheetId="19" r:id="rId19"/>
    <sheet name="NAY" sheetId="20" r:id="rId20"/>
    <sheet name="NL" sheetId="21" r:id="rId21"/>
    <sheet name="OAX" sheetId="22" r:id="rId22"/>
    <sheet name="PUE" sheetId="23" r:id="rId23"/>
    <sheet name="QRO" sheetId="24" r:id="rId24"/>
    <sheet name="QROO" sheetId="25" r:id="rId25"/>
    <sheet name="SLP" sheetId="26" r:id="rId26"/>
    <sheet name="SIN" sheetId="27" r:id="rId27"/>
    <sheet name="SON" sheetId="28" r:id="rId28"/>
    <sheet name="TAB" sheetId="29" r:id="rId29"/>
    <sheet name="TAMPS" sheetId="30" r:id="rId30"/>
    <sheet name="TLAX" sheetId="31" r:id="rId31"/>
    <sheet name="VER" sheetId="32" r:id="rId32"/>
    <sheet name="YUC" sheetId="33" r:id="rId33"/>
    <sheet name="ZAC" sheetId="34" r:id="rId34"/>
  </sheets>
  <definedNames>
    <definedName name="_xlnm._FilterDatabase" localSheetId="0" hidden="1">Concentrado!$A$1:$M$331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4" l="1"/>
  <c r="C3" i="34"/>
  <c r="D3" i="34"/>
  <c r="E3" i="34"/>
  <c r="F3" i="34"/>
  <c r="G3" i="34"/>
  <c r="H3" i="34"/>
  <c r="I3" i="34"/>
  <c r="J3" i="34"/>
  <c r="K3" i="34"/>
  <c r="L3" i="34"/>
  <c r="B4" i="34"/>
  <c r="C4" i="34"/>
  <c r="D4" i="34"/>
  <c r="E4" i="34"/>
  <c r="F4" i="34"/>
  <c r="G4" i="34"/>
  <c r="H4" i="34"/>
  <c r="I4" i="34"/>
  <c r="J4" i="34"/>
  <c r="K4" i="34"/>
  <c r="L4" i="34"/>
  <c r="B5" i="34"/>
  <c r="C5" i="34"/>
  <c r="D5" i="34"/>
  <c r="E5" i="34"/>
  <c r="F5" i="34"/>
  <c r="G5" i="34"/>
  <c r="H5" i="34"/>
  <c r="I5" i="34"/>
  <c r="J5" i="34"/>
  <c r="K5" i="34"/>
  <c r="L5" i="34"/>
  <c r="B6" i="34"/>
  <c r="C6" i="34"/>
  <c r="D6" i="34"/>
  <c r="E6" i="34"/>
  <c r="F6" i="34"/>
  <c r="G6" i="34"/>
  <c r="H6" i="34"/>
  <c r="I6" i="34"/>
  <c r="J6" i="34"/>
  <c r="K6" i="34"/>
  <c r="L6" i="34"/>
  <c r="B7" i="34"/>
  <c r="C7" i="34"/>
  <c r="D7" i="34"/>
  <c r="E7" i="34"/>
  <c r="F7" i="34"/>
  <c r="G7" i="34"/>
  <c r="H7" i="34"/>
  <c r="I7" i="34"/>
  <c r="J7" i="34"/>
  <c r="K7" i="34"/>
  <c r="L7" i="34"/>
  <c r="B8" i="34"/>
  <c r="C8" i="34"/>
  <c r="D8" i="34"/>
  <c r="E8" i="34"/>
  <c r="F8" i="34"/>
  <c r="G8" i="34"/>
  <c r="H8" i="34"/>
  <c r="I8" i="34"/>
  <c r="J8" i="34"/>
  <c r="K8" i="34"/>
  <c r="L8" i="34"/>
  <c r="B9" i="34"/>
  <c r="C9" i="34"/>
  <c r="D9" i="34"/>
  <c r="E9" i="34"/>
  <c r="F9" i="34"/>
  <c r="G9" i="34"/>
  <c r="H9" i="34"/>
  <c r="I9" i="34"/>
  <c r="J9" i="34"/>
  <c r="K9" i="34"/>
  <c r="L9" i="34"/>
  <c r="B10" i="34"/>
  <c r="C10" i="34"/>
  <c r="D10" i="34"/>
  <c r="E10" i="34"/>
  <c r="F10" i="34"/>
  <c r="G10" i="34"/>
  <c r="H10" i="34"/>
  <c r="I10" i="34"/>
  <c r="J10" i="34"/>
  <c r="K10" i="34"/>
  <c r="L10" i="34"/>
  <c r="B11" i="34"/>
  <c r="C11" i="34"/>
  <c r="D11" i="34"/>
  <c r="E11" i="34"/>
  <c r="F11" i="34"/>
  <c r="G11" i="34"/>
  <c r="H11" i="34"/>
  <c r="I11" i="34"/>
  <c r="J11" i="34"/>
  <c r="K11" i="34"/>
  <c r="L11" i="34"/>
  <c r="C2" i="34"/>
  <c r="D2" i="34"/>
  <c r="E2" i="34"/>
  <c r="F2" i="34"/>
  <c r="G2" i="34"/>
  <c r="H2" i="34"/>
  <c r="I2" i="34"/>
  <c r="J2" i="34"/>
  <c r="K2" i="34"/>
  <c r="L2" i="34"/>
  <c r="B2" i="34"/>
  <c r="B3" i="33"/>
  <c r="C3" i="33"/>
  <c r="D3" i="33"/>
  <c r="E3" i="33"/>
  <c r="F3" i="33"/>
  <c r="G3" i="33"/>
  <c r="H3" i="33"/>
  <c r="I3" i="33"/>
  <c r="J3" i="33"/>
  <c r="K3" i="33"/>
  <c r="L3" i="33"/>
  <c r="B4" i="33"/>
  <c r="C4" i="33"/>
  <c r="D4" i="33"/>
  <c r="E4" i="33"/>
  <c r="F4" i="33"/>
  <c r="G4" i="33"/>
  <c r="H4" i="33"/>
  <c r="I4" i="33"/>
  <c r="J4" i="33"/>
  <c r="K4" i="33"/>
  <c r="L4" i="33"/>
  <c r="B5" i="33"/>
  <c r="C5" i="33"/>
  <c r="D5" i="33"/>
  <c r="E5" i="33"/>
  <c r="F5" i="33"/>
  <c r="G5" i="33"/>
  <c r="H5" i="33"/>
  <c r="I5" i="33"/>
  <c r="J5" i="33"/>
  <c r="K5" i="33"/>
  <c r="L5" i="33"/>
  <c r="B6" i="33"/>
  <c r="C6" i="33"/>
  <c r="D6" i="33"/>
  <c r="E6" i="33"/>
  <c r="F6" i="33"/>
  <c r="G6" i="33"/>
  <c r="H6" i="33"/>
  <c r="I6" i="33"/>
  <c r="J6" i="33"/>
  <c r="K6" i="33"/>
  <c r="L6" i="33"/>
  <c r="B7" i="33"/>
  <c r="C7" i="33"/>
  <c r="D7" i="33"/>
  <c r="E7" i="33"/>
  <c r="F7" i="33"/>
  <c r="G7" i="33"/>
  <c r="H7" i="33"/>
  <c r="I7" i="33"/>
  <c r="J7" i="33"/>
  <c r="K7" i="33"/>
  <c r="L7" i="33"/>
  <c r="B8" i="33"/>
  <c r="C8" i="33"/>
  <c r="D8" i="33"/>
  <c r="E8" i="33"/>
  <c r="F8" i="33"/>
  <c r="G8" i="33"/>
  <c r="H8" i="33"/>
  <c r="I8" i="33"/>
  <c r="J8" i="33"/>
  <c r="K8" i="33"/>
  <c r="L8" i="33"/>
  <c r="B9" i="33"/>
  <c r="C9" i="33"/>
  <c r="D9" i="33"/>
  <c r="E9" i="33"/>
  <c r="F9" i="33"/>
  <c r="G9" i="33"/>
  <c r="H9" i="33"/>
  <c r="I9" i="33"/>
  <c r="J9" i="33"/>
  <c r="K9" i="33"/>
  <c r="L9" i="33"/>
  <c r="B10" i="33"/>
  <c r="C10" i="33"/>
  <c r="D10" i="33"/>
  <c r="E10" i="33"/>
  <c r="F10" i="33"/>
  <c r="G10" i="33"/>
  <c r="H10" i="33"/>
  <c r="I10" i="33"/>
  <c r="J10" i="33"/>
  <c r="K10" i="33"/>
  <c r="L10" i="33"/>
  <c r="B11" i="33"/>
  <c r="C11" i="33"/>
  <c r="D11" i="33"/>
  <c r="E11" i="33"/>
  <c r="F11" i="33"/>
  <c r="G11" i="33"/>
  <c r="H11" i="33"/>
  <c r="I11" i="33"/>
  <c r="J11" i="33"/>
  <c r="K11" i="33"/>
  <c r="L11" i="33"/>
  <c r="C2" i="33"/>
  <c r="D2" i="33"/>
  <c r="E2" i="33"/>
  <c r="F2" i="33"/>
  <c r="G2" i="33"/>
  <c r="H2" i="33"/>
  <c r="I2" i="33"/>
  <c r="J2" i="33"/>
  <c r="K2" i="33"/>
  <c r="L2" i="33"/>
  <c r="B2" i="33"/>
  <c r="B3" i="32"/>
  <c r="C3" i="32"/>
  <c r="D3" i="32"/>
  <c r="E3" i="32"/>
  <c r="F3" i="32"/>
  <c r="G3" i="32"/>
  <c r="H3" i="32"/>
  <c r="I3" i="32"/>
  <c r="J3" i="32"/>
  <c r="K3" i="32"/>
  <c r="L3" i="32"/>
  <c r="B4" i="32"/>
  <c r="C4" i="32"/>
  <c r="D4" i="32"/>
  <c r="E4" i="32"/>
  <c r="F4" i="32"/>
  <c r="G4" i="32"/>
  <c r="H4" i="32"/>
  <c r="I4" i="32"/>
  <c r="J4" i="32"/>
  <c r="K4" i="32"/>
  <c r="L4" i="32"/>
  <c r="B5" i="32"/>
  <c r="C5" i="32"/>
  <c r="D5" i="32"/>
  <c r="E5" i="32"/>
  <c r="F5" i="32"/>
  <c r="G5" i="32"/>
  <c r="H5" i="32"/>
  <c r="I5" i="32"/>
  <c r="J5" i="32"/>
  <c r="K5" i="32"/>
  <c r="L5" i="32"/>
  <c r="B6" i="32"/>
  <c r="C6" i="32"/>
  <c r="D6" i="32"/>
  <c r="E6" i="32"/>
  <c r="F6" i="32"/>
  <c r="G6" i="32"/>
  <c r="H6" i="32"/>
  <c r="I6" i="32"/>
  <c r="J6" i="32"/>
  <c r="K6" i="32"/>
  <c r="L6" i="32"/>
  <c r="B7" i="32"/>
  <c r="C7" i="32"/>
  <c r="D7" i="32"/>
  <c r="E7" i="32"/>
  <c r="F7" i="32"/>
  <c r="G7" i="32"/>
  <c r="H7" i="32"/>
  <c r="I7" i="32"/>
  <c r="J7" i="32"/>
  <c r="K7" i="32"/>
  <c r="L7" i="32"/>
  <c r="B8" i="32"/>
  <c r="C8" i="32"/>
  <c r="D8" i="32"/>
  <c r="E8" i="32"/>
  <c r="F8" i="32"/>
  <c r="G8" i="32"/>
  <c r="H8" i="32"/>
  <c r="I8" i="32"/>
  <c r="J8" i="32"/>
  <c r="K8" i="32"/>
  <c r="L8" i="32"/>
  <c r="B9" i="32"/>
  <c r="C9" i="32"/>
  <c r="D9" i="32"/>
  <c r="E9" i="32"/>
  <c r="F9" i="32"/>
  <c r="G9" i="32"/>
  <c r="H9" i="32"/>
  <c r="I9" i="32"/>
  <c r="J9" i="32"/>
  <c r="K9" i="32"/>
  <c r="L9" i="32"/>
  <c r="B10" i="32"/>
  <c r="C10" i="32"/>
  <c r="D10" i="32"/>
  <c r="E10" i="32"/>
  <c r="F10" i="32"/>
  <c r="G10" i="32"/>
  <c r="H10" i="32"/>
  <c r="I10" i="32"/>
  <c r="J10" i="32"/>
  <c r="K10" i="32"/>
  <c r="L10" i="32"/>
  <c r="B11" i="32"/>
  <c r="C11" i="32"/>
  <c r="D11" i="32"/>
  <c r="E11" i="32"/>
  <c r="F11" i="32"/>
  <c r="G11" i="32"/>
  <c r="H11" i="32"/>
  <c r="I11" i="32"/>
  <c r="J11" i="32"/>
  <c r="K11" i="32"/>
  <c r="L11" i="32"/>
  <c r="C2" i="32"/>
  <c r="D2" i="32"/>
  <c r="E2" i="32"/>
  <c r="F2" i="32"/>
  <c r="G2" i="32"/>
  <c r="H2" i="32"/>
  <c r="I2" i="32"/>
  <c r="J2" i="32"/>
  <c r="K2" i="32"/>
  <c r="L2" i="32"/>
  <c r="B2" i="32"/>
  <c r="B3" i="31"/>
  <c r="C3" i="31"/>
  <c r="D3" i="31"/>
  <c r="E3" i="31"/>
  <c r="F3" i="31"/>
  <c r="G3" i="31"/>
  <c r="H3" i="31"/>
  <c r="I3" i="31"/>
  <c r="J3" i="31"/>
  <c r="K3" i="31"/>
  <c r="L3" i="31"/>
  <c r="B4" i="31"/>
  <c r="C4" i="31"/>
  <c r="D4" i="31"/>
  <c r="E4" i="31"/>
  <c r="F4" i="31"/>
  <c r="G4" i="31"/>
  <c r="H4" i="31"/>
  <c r="I4" i="31"/>
  <c r="J4" i="31"/>
  <c r="K4" i="31"/>
  <c r="L4" i="31"/>
  <c r="B5" i="31"/>
  <c r="C5" i="31"/>
  <c r="D5" i="31"/>
  <c r="E5" i="31"/>
  <c r="F5" i="31"/>
  <c r="G5" i="31"/>
  <c r="H5" i="31"/>
  <c r="I5" i="31"/>
  <c r="J5" i="31"/>
  <c r="K5" i="31"/>
  <c r="L5" i="31"/>
  <c r="B6" i="31"/>
  <c r="C6" i="31"/>
  <c r="D6" i="31"/>
  <c r="E6" i="31"/>
  <c r="F6" i="31"/>
  <c r="G6" i="31"/>
  <c r="H6" i="31"/>
  <c r="I6" i="31"/>
  <c r="J6" i="31"/>
  <c r="K6" i="31"/>
  <c r="L6" i="31"/>
  <c r="B7" i="31"/>
  <c r="C7" i="31"/>
  <c r="D7" i="31"/>
  <c r="E7" i="31"/>
  <c r="F7" i="31"/>
  <c r="G7" i="31"/>
  <c r="H7" i="31"/>
  <c r="I7" i="31"/>
  <c r="J7" i="31"/>
  <c r="K7" i="31"/>
  <c r="L7" i="31"/>
  <c r="B8" i="31"/>
  <c r="C8" i="31"/>
  <c r="D8" i="31"/>
  <c r="E8" i="31"/>
  <c r="F8" i="31"/>
  <c r="G8" i="31"/>
  <c r="H8" i="31"/>
  <c r="I8" i="31"/>
  <c r="J8" i="31"/>
  <c r="K8" i="31"/>
  <c r="L8" i="31"/>
  <c r="B9" i="31"/>
  <c r="C9" i="31"/>
  <c r="D9" i="31"/>
  <c r="E9" i="31"/>
  <c r="F9" i="31"/>
  <c r="G9" i="31"/>
  <c r="H9" i="31"/>
  <c r="I9" i="31"/>
  <c r="J9" i="31"/>
  <c r="K9" i="31"/>
  <c r="L9" i="31"/>
  <c r="B10" i="31"/>
  <c r="C10" i="31"/>
  <c r="D10" i="31"/>
  <c r="E10" i="31"/>
  <c r="F10" i="31"/>
  <c r="G10" i="31"/>
  <c r="H10" i="31"/>
  <c r="I10" i="31"/>
  <c r="J10" i="31"/>
  <c r="K10" i="31"/>
  <c r="L10" i="31"/>
  <c r="B11" i="31"/>
  <c r="C11" i="31"/>
  <c r="D11" i="31"/>
  <c r="E11" i="31"/>
  <c r="F11" i="31"/>
  <c r="G11" i="31"/>
  <c r="H11" i="31"/>
  <c r="I11" i="31"/>
  <c r="J11" i="31"/>
  <c r="K11" i="31"/>
  <c r="L11" i="31"/>
  <c r="C2" i="31"/>
  <c r="D2" i="31"/>
  <c r="E2" i="31"/>
  <c r="F2" i="31"/>
  <c r="G2" i="31"/>
  <c r="H2" i="31"/>
  <c r="I2" i="31"/>
  <c r="J2" i="31"/>
  <c r="K2" i="31"/>
  <c r="L2" i="31"/>
  <c r="B2" i="31"/>
  <c r="B3" i="30"/>
  <c r="C3" i="30"/>
  <c r="D3" i="30"/>
  <c r="E3" i="30"/>
  <c r="F3" i="30"/>
  <c r="G3" i="30"/>
  <c r="H3" i="30"/>
  <c r="I3" i="30"/>
  <c r="J3" i="30"/>
  <c r="K3" i="30"/>
  <c r="L3" i="30"/>
  <c r="B4" i="30"/>
  <c r="C4" i="30"/>
  <c r="D4" i="30"/>
  <c r="E4" i="30"/>
  <c r="F4" i="30"/>
  <c r="G4" i="30"/>
  <c r="H4" i="30"/>
  <c r="I4" i="30"/>
  <c r="J4" i="30"/>
  <c r="K4" i="30"/>
  <c r="L4" i="30"/>
  <c r="B5" i="30"/>
  <c r="C5" i="30"/>
  <c r="D5" i="30"/>
  <c r="E5" i="30"/>
  <c r="F5" i="30"/>
  <c r="G5" i="30"/>
  <c r="H5" i="30"/>
  <c r="I5" i="30"/>
  <c r="J5" i="30"/>
  <c r="K5" i="30"/>
  <c r="L5" i="30"/>
  <c r="B6" i="30"/>
  <c r="C6" i="30"/>
  <c r="D6" i="30"/>
  <c r="E6" i="30"/>
  <c r="F6" i="30"/>
  <c r="G6" i="30"/>
  <c r="H6" i="30"/>
  <c r="I6" i="30"/>
  <c r="J6" i="30"/>
  <c r="K6" i="30"/>
  <c r="L6" i="30"/>
  <c r="B7" i="30"/>
  <c r="C7" i="30"/>
  <c r="D7" i="30"/>
  <c r="E7" i="30"/>
  <c r="F7" i="30"/>
  <c r="G7" i="30"/>
  <c r="H7" i="30"/>
  <c r="I7" i="30"/>
  <c r="J7" i="30"/>
  <c r="K7" i="30"/>
  <c r="L7" i="30"/>
  <c r="B8" i="30"/>
  <c r="C8" i="30"/>
  <c r="D8" i="30"/>
  <c r="E8" i="30"/>
  <c r="F8" i="30"/>
  <c r="G8" i="30"/>
  <c r="H8" i="30"/>
  <c r="I8" i="30"/>
  <c r="J8" i="30"/>
  <c r="K8" i="30"/>
  <c r="L8" i="30"/>
  <c r="B9" i="30"/>
  <c r="C9" i="30"/>
  <c r="D9" i="30"/>
  <c r="E9" i="30"/>
  <c r="F9" i="30"/>
  <c r="G9" i="30"/>
  <c r="H9" i="30"/>
  <c r="I9" i="30"/>
  <c r="J9" i="30"/>
  <c r="K9" i="30"/>
  <c r="L9" i="30"/>
  <c r="B10" i="30"/>
  <c r="C10" i="30"/>
  <c r="D10" i="30"/>
  <c r="E10" i="30"/>
  <c r="F10" i="30"/>
  <c r="G10" i="30"/>
  <c r="H10" i="30"/>
  <c r="I10" i="30"/>
  <c r="J10" i="30"/>
  <c r="K10" i="30"/>
  <c r="L10" i="30"/>
  <c r="B11" i="30"/>
  <c r="C11" i="30"/>
  <c r="D11" i="30"/>
  <c r="E11" i="30"/>
  <c r="F11" i="30"/>
  <c r="G11" i="30"/>
  <c r="H11" i="30"/>
  <c r="I11" i="30"/>
  <c r="J11" i="30"/>
  <c r="K11" i="30"/>
  <c r="L11" i="30"/>
  <c r="C2" i="30"/>
  <c r="D2" i="30"/>
  <c r="E2" i="30"/>
  <c r="F2" i="30"/>
  <c r="G2" i="30"/>
  <c r="H2" i="30"/>
  <c r="I2" i="30"/>
  <c r="J2" i="30"/>
  <c r="K2" i="30"/>
  <c r="L2" i="30"/>
  <c r="B2" i="30"/>
  <c r="B3" i="29"/>
  <c r="C3" i="29"/>
  <c r="D3" i="29"/>
  <c r="E3" i="29"/>
  <c r="F3" i="29"/>
  <c r="G3" i="29"/>
  <c r="H3" i="29"/>
  <c r="I3" i="29"/>
  <c r="J3" i="29"/>
  <c r="K3" i="29"/>
  <c r="L3" i="29"/>
  <c r="B4" i="29"/>
  <c r="C4" i="29"/>
  <c r="D4" i="29"/>
  <c r="E4" i="29"/>
  <c r="F4" i="29"/>
  <c r="G4" i="29"/>
  <c r="H4" i="29"/>
  <c r="I4" i="29"/>
  <c r="J4" i="29"/>
  <c r="K4" i="29"/>
  <c r="L4" i="29"/>
  <c r="B5" i="29"/>
  <c r="C5" i="29"/>
  <c r="D5" i="29"/>
  <c r="E5" i="29"/>
  <c r="F5" i="29"/>
  <c r="G5" i="29"/>
  <c r="H5" i="29"/>
  <c r="I5" i="29"/>
  <c r="J5" i="29"/>
  <c r="K5" i="29"/>
  <c r="L5" i="29"/>
  <c r="B6" i="29"/>
  <c r="C6" i="29"/>
  <c r="D6" i="29"/>
  <c r="E6" i="29"/>
  <c r="F6" i="29"/>
  <c r="G6" i="29"/>
  <c r="H6" i="29"/>
  <c r="I6" i="29"/>
  <c r="J6" i="29"/>
  <c r="K6" i="29"/>
  <c r="L6" i="29"/>
  <c r="B7" i="29"/>
  <c r="C7" i="29"/>
  <c r="D7" i="29"/>
  <c r="E7" i="29"/>
  <c r="F7" i="29"/>
  <c r="G7" i="29"/>
  <c r="H7" i="29"/>
  <c r="I7" i="29"/>
  <c r="J7" i="29"/>
  <c r="K7" i="29"/>
  <c r="L7" i="29"/>
  <c r="B8" i="29"/>
  <c r="C8" i="29"/>
  <c r="D8" i="29"/>
  <c r="E8" i="29"/>
  <c r="F8" i="29"/>
  <c r="G8" i="29"/>
  <c r="H8" i="29"/>
  <c r="I8" i="29"/>
  <c r="J8" i="29"/>
  <c r="K8" i="29"/>
  <c r="L8" i="29"/>
  <c r="B9" i="29"/>
  <c r="C9" i="29"/>
  <c r="D9" i="29"/>
  <c r="E9" i="29"/>
  <c r="F9" i="29"/>
  <c r="G9" i="29"/>
  <c r="H9" i="29"/>
  <c r="I9" i="29"/>
  <c r="J9" i="29"/>
  <c r="K9" i="29"/>
  <c r="L9" i="29"/>
  <c r="B10" i="29"/>
  <c r="C10" i="29"/>
  <c r="D10" i="29"/>
  <c r="E10" i="29"/>
  <c r="F10" i="29"/>
  <c r="G10" i="29"/>
  <c r="H10" i="29"/>
  <c r="I10" i="29"/>
  <c r="J10" i="29"/>
  <c r="K10" i="29"/>
  <c r="L10" i="29"/>
  <c r="B11" i="29"/>
  <c r="C11" i="29"/>
  <c r="D11" i="29"/>
  <c r="E11" i="29"/>
  <c r="F11" i="29"/>
  <c r="G11" i="29"/>
  <c r="H11" i="29"/>
  <c r="I11" i="29"/>
  <c r="J11" i="29"/>
  <c r="K11" i="29"/>
  <c r="L11" i="29"/>
  <c r="C2" i="29"/>
  <c r="D2" i="29"/>
  <c r="E2" i="29"/>
  <c r="F2" i="29"/>
  <c r="G2" i="29"/>
  <c r="H2" i="29"/>
  <c r="I2" i="29"/>
  <c r="J2" i="29"/>
  <c r="K2" i="29"/>
  <c r="L2" i="29"/>
  <c r="B2" i="29"/>
  <c r="B3" i="28"/>
  <c r="C3" i="28"/>
  <c r="D3" i="28"/>
  <c r="E3" i="28"/>
  <c r="F3" i="28"/>
  <c r="G3" i="28"/>
  <c r="H3" i="28"/>
  <c r="I3" i="28"/>
  <c r="J3" i="28"/>
  <c r="K3" i="28"/>
  <c r="L3" i="28"/>
  <c r="B4" i="28"/>
  <c r="C4" i="28"/>
  <c r="D4" i="28"/>
  <c r="E4" i="28"/>
  <c r="F4" i="28"/>
  <c r="G4" i="28"/>
  <c r="H4" i="28"/>
  <c r="I4" i="28"/>
  <c r="J4" i="28"/>
  <c r="K4" i="28"/>
  <c r="L4" i="28"/>
  <c r="B5" i="28"/>
  <c r="C5" i="28"/>
  <c r="D5" i="28"/>
  <c r="E5" i="28"/>
  <c r="F5" i="28"/>
  <c r="G5" i="28"/>
  <c r="H5" i="28"/>
  <c r="I5" i="28"/>
  <c r="J5" i="28"/>
  <c r="K5" i="28"/>
  <c r="L5" i="28"/>
  <c r="B6" i="28"/>
  <c r="C6" i="28"/>
  <c r="D6" i="28"/>
  <c r="E6" i="28"/>
  <c r="F6" i="28"/>
  <c r="G6" i="28"/>
  <c r="H6" i="28"/>
  <c r="I6" i="28"/>
  <c r="J6" i="28"/>
  <c r="K6" i="28"/>
  <c r="L6" i="28"/>
  <c r="B7" i="28"/>
  <c r="C7" i="28"/>
  <c r="D7" i="28"/>
  <c r="E7" i="28"/>
  <c r="F7" i="28"/>
  <c r="G7" i="28"/>
  <c r="H7" i="28"/>
  <c r="I7" i="28"/>
  <c r="J7" i="28"/>
  <c r="K7" i="28"/>
  <c r="L7" i="28"/>
  <c r="B8" i="28"/>
  <c r="C8" i="28"/>
  <c r="D8" i="28"/>
  <c r="E8" i="28"/>
  <c r="F8" i="28"/>
  <c r="G8" i="28"/>
  <c r="H8" i="28"/>
  <c r="I8" i="28"/>
  <c r="J8" i="28"/>
  <c r="K8" i="28"/>
  <c r="L8" i="28"/>
  <c r="B9" i="28"/>
  <c r="C9" i="28"/>
  <c r="D9" i="28"/>
  <c r="E9" i="28"/>
  <c r="F9" i="28"/>
  <c r="G9" i="28"/>
  <c r="H9" i="28"/>
  <c r="I9" i="28"/>
  <c r="J9" i="28"/>
  <c r="K9" i="28"/>
  <c r="L9" i="28"/>
  <c r="B10" i="28"/>
  <c r="C10" i="28"/>
  <c r="D10" i="28"/>
  <c r="E10" i="28"/>
  <c r="F10" i="28"/>
  <c r="G10" i="28"/>
  <c r="H10" i="28"/>
  <c r="I10" i="28"/>
  <c r="J10" i="28"/>
  <c r="K10" i="28"/>
  <c r="L10" i="28"/>
  <c r="B11" i="28"/>
  <c r="C11" i="28"/>
  <c r="D11" i="28"/>
  <c r="E11" i="28"/>
  <c r="F11" i="28"/>
  <c r="G11" i="28"/>
  <c r="H11" i="28"/>
  <c r="I11" i="28"/>
  <c r="J11" i="28"/>
  <c r="K11" i="28"/>
  <c r="L11" i="28"/>
  <c r="C2" i="28"/>
  <c r="D2" i="28"/>
  <c r="E2" i="28"/>
  <c r="F2" i="28"/>
  <c r="G2" i="28"/>
  <c r="H2" i="28"/>
  <c r="I2" i="28"/>
  <c r="J2" i="28"/>
  <c r="K2" i="28"/>
  <c r="L2" i="28"/>
  <c r="B2" i="28"/>
  <c r="B3" i="27"/>
  <c r="C3" i="27"/>
  <c r="D3" i="27"/>
  <c r="E3" i="27"/>
  <c r="F3" i="27"/>
  <c r="G3" i="27"/>
  <c r="H3" i="27"/>
  <c r="I3" i="27"/>
  <c r="J3" i="27"/>
  <c r="K3" i="27"/>
  <c r="L3" i="27"/>
  <c r="B4" i="27"/>
  <c r="C4" i="27"/>
  <c r="D4" i="27"/>
  <c r="E4" i="27"/>
  <c r="F4" i="27"/>
  <c r="G4" i="27"/>
  <c r="H4" i="27"/>
  <c r="I4" i="27"/>
  <c r="J4" i="27"/>
  <c r="K4" i="27"/>
  <c r="L4" i="27"/>
  <c r="B5" i="27"/>
  <c r="C5" i="27"/>
  <c r="D5" i="27"/>
  <c r="E5" i="27"/>
  <c r="F5" i="27"/>
  <c r="G5" i="27"/>
  <c r="H5" i="27"/>
  <c r="I5" i="27"/>
  <c r="J5" i="27"/>
  <c r="K5" i="27"/>
  <c r="L5" i="27"/>
  <c r="B6" i="27"/>
  <c r="C6" i="27"/>
  <c r="D6" i="27"/>
  <c r="E6" i="27"/>
  <c r="F6" i="27"/>
  <c r="G6" i="27"/>
  <c r="H6" i="27"/>
  <c r="I6" i="27"/>
  <c r="J6" i="27"/>
  <c r="K6" i="27"/>
  <c r="L6" i="27"/>
  <c r="B7" i="27"/>
  <c r="C7" i="27"/>
  <c r="D7" i="27"/>
  <c r="E7" i="27"/>
  <c r="F7" i="27"/>
  <c r="G7" i="27"/>
  <c r="H7" i="27"/>
  <c r="I7" i="27"/>
  <c r="J7" i="27"/>
  <c r="K7" i="27"/>
  <c r="L7" i="27"/>
  <c r="B8" i="27"/>
  <c r="C8" i="27"/>
  <c r="D8" i="27"/>
  <c r="E8" i="27"/>
  <c r="F8" i="27"/>
  <c r="G8" i="27"/>
  <c r="H8" i="27"/>
  <c r="I8" i="27"/>
  <c r="J8" i="27"/>
  <c r="K8" i="27"/>
  <c r="L8" i="27"/>
  <c r="B9" i="27"/>
  <c r="C9" i="27"/>
  <c r="D9" i="27"/>
  <c r="E9" i="27"/>
  <c r="F9" i="27"/>
  <c r="G9" i="27"/>
  <c r="H9" i="27"/>
  <c r="I9" i="27"/>
  <c r="J9" i="27"/>
  <c r="K9" i="27"/>
  <c r="L9" i="27"/>
  <c r="B10" i="27"/>
  <c r="C10" i="27"/>
  <c r="D10" i="27"/>
  <c r="E10" i="27"/>
  <c r="F10" i="27"/>
  <c r="G10" i="27"/>
  <c r="H10" i="27"/>
  <c r="I10" i="27"/>
  <c r="J10" i="27"/>
  <c r="K10" i="27"/>
  <c r="L10" i="27"/>
  <c r="B11" i="27"/>
  <c r="C11" i="27"/>
  <c r="D11" i="27"/>
  <c r="E11" i="27"/>
  <c r="F11" i="27"/>
  <c r="G11" i="27"/>
  <c r="H11" i="27"/>
  <c r="I11" i="27"/>
  <c r="J11" i="27"/>
  <c r="K11" i="27"/>
  <c r="L11" i="27"/>
  <c r="C2" i="27"/>
  <c r="D2" i="27"/>
  <c r="E2" i="27"/>
  <c r="F2" i="27"/>
  <c r="G2" i="27"/>
  <c r="H2" i="27"/>
  <c r="I2" i="27"/>
  <c r="J2" i="27"/>
  <c r="K2" i="27"/>
  <c r="L2" i="27"/>
  <c r="B2" i="27"/>
  <c r="B3" i="26"/>
  <c r="C3" i="26"/>
  <c r="D3" i="26"/>
  <c r="E3" i="26"/>
  <c r="F3" i="26"/>
  <c r="G3" i="26"/>
  <c r="H3" i="26"/>
  <c r="I3" i="26"/>
  <c r="J3" i="26"/>
  <c r="K3" i="26"/>
  <c r="L3" i="26"/>
  <c r="B4" i="26"/>
  <c r="C4" i="26"/>
  <c r="D4" i="26"/>
  <c r="E4" i="26"/>
  <c r="F4" i="26"/>
  <c r="G4" i="26"/>
  <c r="H4" i="26"/>
  <c r="I4" i="26"/>
  <c r="J4" i="26"/>
  <c r="K4" i="26"/>
  <c r="L4" i="26"/>
  <c r="B5" i="26"/>
  <c r="C5" i="26"/>
  <c r="D5" i="26"/>
  <c r="E5" i="26"/>
  <c r="F5" i="26"/>
  <c r="G5" i="26"/>
  <c r="H5" i="26"/>
  <c r="I5" i="26"/>
  <c r="J5" i="26"/>
  <c r="K5" i="26"/>
  <c r="L5" i="26"/>
  <c r="B6" i="26"/>
  <c r="C6" i="26"/>
  <c r="D6" i="26"/>
  <c r="E6" i="26"/>
  <c r="F6" i="26"/>
  <c r="G6" i="26"/>
  <c r="H6" i="26"/>
  <c r="I6" i="26"/>
  <c r="J6" i="26"/>
  <c r="K6" i="26"/>
  <c r="L6" i="26"/>
  <c r="B7" i="26"/>
  <c r="C7" i="26"/>
  <c r="D7" i="26"/>
  <c r="E7" i="26"/>
  <c r="F7" i="26"/>
  <c r="G7" i="26"/>
  <c r="H7" i="26"/>
  <c r="I7" i="26"/>
  <c r="J7" i="26"/>
  <c r="K7" i="26"/>
  <c r="L7" i="26"/>
  <c r="B8" i="26"/>
  <c r="C8" i="26"/>
  <c r="D8" i="26"/>
  <c r="E8" i="26"/>
  <c r="F8" i="26"/>
  <c r="G8" i="26"/>
  <c r="H8" i="26"/>
  <c r="I8" i="26"/>
  <c r="J8" i="26"/>
  <c r="K8" i="26"/>
  <c r="L8" i="26"/>
  <c r="B9" i="26"/>
  <c r="C9" i="26"/>
  <c r="D9" i="26"/>
  <c r="E9" i="26"/>
  <c r="F9" i="26"/>
  <c r="G9" i="26"/>
  <c r="H9" i="26"/>
  <c r="I9" i="26"/>
  <c r="J9" i="26"/>
  <c r="K9" i="26"/>
  <c r="L9" i="26"/>
  <c r="B10" i="26"/>
  <c r="C10" i="26"/>
  <c r="D10" i="26"/>
  <c r="E10" i="26"/>
  <c r="F10" i="26"/>
  <c r="G10" i="26"/>
  <c r="H10" i="26"/>
  <c r="I10" i="26"/>
  <c r="J10" i="26"/>
  <c r="K10" i="26"/>
  <c r="L10" i="26"/>
  <c r="B11" i="26"/>
  <c r="C11" i="26"/>
  <c r="D11" i="26"/>
  <c r="E11" i="26"/>
  <c r="F11" i="26"/>
  <c r="G11" i="26"/>
  <c r="H11" i="26"/>
  <c r="I11" i="26"/>
  <c r="J11" i="26"/>
  <c r="K11" i="26"/>
  <c r="L11" i="26"/>
  <c r="C2" i="26"/>
  <c r="D2" i="26"/>
  <c r="E2" i="26"/>
  <c r="F2" i="26"/>
  <c r="G2" i="26"/>
  <c r="H2" i="26"/>
  <c r="I2" i="26"/>
  <c r="J2" i="26"/>
  <c r="K2" i="26"/>
  <c r="L2" i="26"/>
  <c r="B2" i="26"/>
  <c r="B3" i="25"/>
  <c r="C3" i="25"/>
  <c r="D3" i="25"/>
  <c r="E3" i="25"/>
  <c r="F3" i="25"/>
  <c r="G3" i="25"/>
  <c r="H3" i="25"/>
  <c r="I3" i="25"/>
  <c r="J3" i="25"/>
  <c r="K3" i="25"/>
  <c r="L3" i="25"/>
  <c r="B4" i="25"/>
  <c r="C4" i="25"/>
  <c r="D4" i="25"/>
  <c r="E4" i="25"/>
  <c r="F4" i="25"/>
  <c r="G4" i="25"/>
  <c r="H4" i="25"/>
  <c r="I4" i="25"/>
  <c r="J4" i="25"/>
  <c r="K4" i="25"/>
  <c r="L4" i="25"/>
  <c r="B5" i="25"/>
  <c r="C5" i="25"/>
  <c r="D5" i="25"/>
  <c r="E5" i="25"/>
  <c r="F5" i="25"/>
  <c r="G5" i="25"/>
  <c r="H5" i="25"/>
  <c r="I5" i="25"/>
  <c r="J5" i="25"/>
  <c r="K5" i="25"/>
  <c r="L5" i="25"/>
  <c r="B6" i="25"/>
  <c r="C6" i="25"/>
  <c r="D6" i="25"/>
  <c r="E6" i="25"/>
  <c r="F6" i="25"/>
  <c r="G6" i="25"/>
  <c r="H6" i="25"/>
  <c r="I6" i="25"/>
  <c r="J6" i="25"/>
  <c r="K6" i="25"/>
  <c r="L6" i="25"/>
  <c r="B7" i="25"/>
  <c r="C7" i="25"/>
  <c r="D7" i="25"/>
  <c r="E7" i="25"/>
  <c r="F7" i="25"/>
  <c r="G7" i="25"/>
  <c r="H7" i="25"/>
  <c r="I7" i="25"/>
  <c r="J7" i="25"/>
  <c r="K7" i="25"/>
  <c r="L7" i="25"/>
  <c r="B8" i="25"/>
  <c r="C8" i="25"/>
  <c r="D8" i="25"/>
  <c r="E8" i="25"/>
  <c r="F8" i="25"/>
  <c r="G8" i="25"/>
  <c r="H8" i="25"/>
  <c r="I8" i="25"/>
  <c r="J8" i="25"/>
  <c r="K8" i="25"/>
  <c r="L8" i="25"/>
  <c r="B9" i="25"/>
  <c r="C9" i="25"/>
  <c r="D9" i="25"/>
  <c r="E9" i="25"/>
  <c r="F9" i="25"/>
  <c r="G9" i="25"/>
  <c r="H9" i="25"/>
  <c r="I9" i="25"/>
  <c r="J9" i="25"/>
  <c r="K9" i="25"/>
  <c r="L9" i="25"/>
  <c r="B10" i="25"/>
  <c r="C10" i="25"/>
  <c r="D10" i="25"/>
  <c r="E10" i="25"/>
  <c r="F10" i="25"/>
  <c r="G10" i="25"/>
  <c r="H10" i="25"/>
  <c r="I10" i="25"/>
  <c r="J10" i="25"/>
  <c r="K10" i="25"/>
  <c r="L10" i="25"/>
  <c r="B11" i="25"/>
  <c r="C11" i="25"/>
  <c r="D11" i="25"/>
  <c r="E11" i="25"/>
  <c r="F11" i="25"/>
  <c r="G11" i="25"/>
  <c r="H11" i="25"/>
  <c r="I11" i="25"/>
  <c r="J11" i="25"/>
  <c r="K11" i="25"/>
  <c r="L11" i="25"/>
  <c r="C2" i="25"/>
  <c r="D2" i="25"/>
  <c r="E2" i="25"/>
  <c r="F2" i="25"/>
  <c r="G2" i="25"/>
  <c r="H2" i="25"/>
  <c r="I2" i="25"/>
  <c r="J2" i="25"/>
  <c r="K2" i="25"/>
  <c r="L2" i="25"/>
  <c r="B2" i="25"/>
  <c r="B3" i="24"/>
  <c r="C3" i="24"/>
  <c r="D3" i="24"/>
  <c r="E3" i="24"/>
  <c r="F3" i="24"/>
  <c r="G3" i="24"/>
  <c r="H3" i="24"/>
  <c r="I3" i="24"/>
  <c r="J3" i="24"/>
  <c r="K3" i="24"/>
  <c r="L3" i="24"/>
  <c r="B4" i="24"/>
  <c r="C4" i="24"/>
  <c r="D4" i="24"/>
  <c r="E4" i="24"/>
  <c r="F4" i="24"/>
  <c r="G4" i="24"/>
  <c r="H4" i="24"/>
  <c r="I4" i="24"/>
  <c r="J4" i="24"/>
  <c r="K4" i="24"/>
  <c r="L4" i="24"/>
  <c r="B5" i="24"/>
  <c r="C5" i="24"/>
  <c r="D5" i="24"/>
  <c r="E5" i="24"/>
  <c r="F5" i="24"/>
  <c r="G5" i="24"/>
  <c r="H5" i="24"/>
  <c r="I5" i="24"/>
  <c r="J5" i="24"/>
  <c r="K5" i="24"/>
  <c r="L5" i="24"/>
  <c r="B6" i="24"/>
  <c r="C6" i="24"/>
  <c r="D6" i="24"/>
  <c r="E6" i="24"/>
  <c r="F6" i="24"/>
  <c r="G6" i="24"/>
  <c r="H6" i="24"/>
  <c r="I6" i="24"/>
  <c r="J6" i="24"/>
  <c r="K6" i="24"/>
  <c r="L6" i="24"/>
  <c r="B7" i="24"/>
  <c r="C7" i="24"/>
  <c r="D7" i="24"/>
  <c r="E7" i="24"/>
  <c r="F7" i="24"/>
  <c r="G7" i="24"/>
  <c r="H7" i="24"/>
  <c r="I7" i="24"/>
  <c r="J7" i="24"/>
  <c r="K7" i="24"/>
  <c r="L7" i="24"/>
  <c r="B8" i="24"/>
  <c r="C8" i="24"/>
  <c r="D8" i="24"/>
  <c r="E8" i="24"/>
  <c r="F8" i="24"/>
  <c r="G8" i="24"/>
  <c r="H8" i="24"/>
  <c r="I8" i="24"/>
  <c r="J8" i="24"/>
  <c r="K8" i="24"/>
  <c r="L8" i="24"/>
  <c r="B9" i="24"/>
  <c r="C9" i="24"/>
  <c r="D9" i="24"/>
  <c r="E9" i="24"/>
  <c r="F9" i="24"/>
  <c r="G9" i="24"/>
  <c r="H9" i="24"/>
  <c r="I9" i="24"/>
  <c r="J9" i="24"/>
  <c r="K9" i="24"/>
  <c r="L9" i="24"/>
  <c r="B10" i="24"/>
  <c r="C10" i="24"/>
  <c r="D10" i="24"/>
  <c r="E10" i="24"/>
  <c r="F10" i="24"/>
  <c r="G10" i="24"/>
  <c r="H10" i="24"/>
  <c r="I10" i="24"/>
  <c r="J10" i="24"/>
  <c r="K10" i="24"/>
  <c r="L10" i="24"/>
  <c r="B11" i="24"/>
  <c r="C11" i="24"/>
  <c r="D11" i="24"/>
  <c r="E11" i="24"/>
  <c r="F11" i="24"/>
  <c r="G11" i="24"/>
  <c r="H11" i="24"/>
  <c r="I11" i="24"/>
  <c r="J11" i="24"/>
  <c r="K11" i="24"/>
  <c r="L11" i="24"/>
  <c r="C2" i="24"/>
  <c r="D2" i="24"/>
  <c r="E2" i="24"/>
  <c r="F2" i="24"/>
  <c r="G2" i="24"/>
  <c r="H2" i="24"/>
  <c r="I2" i="24"/>
  <c r="J2" i="24"/>
  <c r="K2" i="24"/>
  <c r="L2" i="24"/>
  <c r="B2" i="24"/>
  <c r="B3" i="23"/>
  <c r="C3" i="23"/>
  <c r="D3" i="23"/>
  <c r="E3" i="23"/>
  <c r="F3" i="23"/>
  <c r="G3" i="23"/>
  <c r="H3" i="23"/>
  <c r="I3" i="23"/>
  <c r="J3" i="23"/>
  <c r="K3" i="23"/>
  <c r="L3" i="23"/>
  <c r="B4" i="23"/>
  <c r="C4" i="23"/>
  <c r="D4" i="23"/>
  <c r="E4" i="23"/>
  <c r="F4" i="23"/>
  <c r="G4" i="23"/>
  <c r="H4" i="23"/>
  <c r="I4" i="23"/>
  <c r="J4" i="23"/>
  <c r="K4" i="23"/>
  <c r="L4" i="23"/>
  <c r="B5" i="23"/>
  <c r="C5" i="23"/>
  <c r="D5" i="23"/>
  <c r="E5" i="23"/>
  <c r="F5" i="23"/>
  <c r="G5" i="23"/>
  <c r="H5" i="23"/>
  <c r="I5" i="23"/>
  <c r="J5" i="23"/>
  <c r="K5" i="23"/>
  <c r="L5" i="23"/>
  <c r="B6" i="23"/>
  <c r="C6" i="23"/>
  <c r="D6" i="23"/>
  <c r="E6" i="23"/>
  <c r="F6" i="23"/>
  <c r="G6" i="23"/>
  <c r="H6" i="23"/>
  <c r="I6" i="23"/>
  <c r="J6" i="23"/>
  <c r="K6" i="23"/>
  <c r="L6" i="23"/>
  <c r="B7" i="23"/>
  <c r="C7" i="23"/>
  <c r="D7" i="23"/>
  <c r="E7" i="23"/>
  <c r="F7" i="23"/>
  <c r="G7" i="23"/>
  <c r="H7" i="23"/>
  <c r="I7" i="23"/>
  <c r="J7" i="23"/>
  <c r="K7" i="23"/>
  <c r="L7" i="23"/>
  <c r="B8" i="23"/>
  <c r="C8" i="23"/>
  <c r="D8" i="23"/>
  <c r="E8" i="23"/>
  <c r="F8" i="23"/>
  <c r="G8" i="23"/>
  <c r="H8" i="23"/>
  <c r="I8" i="23"/>
  <c r="J8" i="23"/>
  <c r="K8" i="23"/>
  <c r="L8" i="23"/>
  <c r="B9" i="23"/>
  <c r="C9" i="23"/>
  <c r="D9" i="23"/>
  <c r="E9" i="23"/>
  <c r="F9" i="23"/>
  <c r="G9" i="23"/>
  <c r="H9" i="23"/>
  <c r="I9" i="23"/>
  <c r="J9" i="23"/>
  <c r="K9" i="23"/>
  <c r="L9" i="23"/>
  <c r="B10" i="23"/>
  <c r="C10" i="23"/>
  <c r="D10" i="23"/>
  <c r="E10" i="23"/>
  <c r="F10" i="23"/>
  <c r="G10" i="23"/>
  <c r="H10" i="23"/>
  <c r="I10" i="23"/>
  <c r="J10" i="23"/>
  <c r="K10" i="23"/>
  <c r="L10" i="23"/>
  <c r="B11" i="23"/>
  <c r="C11" i="23"/>
  <c r="D11" i="23"/>
  <c r="E11" i="23"/>
  <c r="F11" i="23"/>
  <c r="G11" i="23"/>
  <c r="H11" i="23"/>
  <c r="I11" i="23"/>
  <c r="J11" i="23"/>
  <c r="K11" i="23"/>
  <c r="L11" i="23"/>
  <c r="C2" i="23"/>
  <c r="D2" i="23"/>
  <c r="E2" i="23"/>
  <c r="F2" i="23"/>
  <c r="G2" i="23"/>
  <c r="H2" i="23"/>
  <c r="I2" i="23"/>
  <c r="J2" i="23"/>
  <c r="K2" i="23"/>
  <c r="L2" i="23"/>
  <c r="B2" i="23"/>
  <c r="B3" i="22"/>
  <c r="C3" i="22"/>
  <c r="D3" i="22"/>
  <c r="E3" i="22"/>
  <c r="F3" i="22"/>
  <c r="G3" i="22"/>
  <c r="H3" i="22"/>
  <c r="I3" i="22"/>
  <c r="J3" i="22"/>
  <c r="K3" i="22"/>
  <c r="L3" i="22"/>
  <c r="B4" i="22"/>
  <c r="C4" i="22"/>
  <c r="D4" i="22"/>
  <c r="E4" i="22"/>
  <c r="F4" i="22"/>
  <c r="G4" i="22"/>
  <c r="H4" i="22"/>
  <c r="I4" i="22"/>
  <c r="J4" i="22"/>
  <c r="K4" i="22"/>
  <c r="L4" i="22"/>
  <c r="B5" i="22"/>
  <c r="C5" i="22"/>
  <c r="D5" i="22"/>
  <c r="E5" i="22"/>
  <c r="F5" i="22"/>
  <c r="G5" i="22"/>
  <c r="H5" i="22"/>
  <c r="I5" i="22"/>
  <c r="J5" i="22"/>
  <c r="K5" i="22"/>
  <c r="L5" i="22"/>
  <c r="B6" i="22"/>
  <c r="C6" i="22"/>
  <c r="D6" i="22"/>
  <c r="E6" i="22"/>
  <c r="F6" i="22"/>
  <c r="G6" i="22"/>
  <c r="H6" i="22"/>
  <c r="I6" i="22"/>
  <c r="J6" i="22"/>
  <c r="K6" i="22"/>
  <c r="L6" i="22"/>
  <c r="B7" i="22"/>
  <c r="C7" i="22"/>
  <c r="D7" i="22"/>
  <c r="E7" i="22"/>
  <c r="F7" i="22"/>
  <c r="G7" i="22"/>
  <c r="H7" i="22"/>
  <c r="I7" i="22"/>
  <c r="J7" i="22"/>
  <c r="K7" i="22"/>
  <c r="L7" i="22"/>
  <c r="B8" i="22"/>
  <c r="C8" i="22"/>
  <c r="D8" i="22"/>
  <c r="E8" i="22"/>
  <c r="F8" i="22"/>
  <c r="G8" i="22"/>
  <c r="H8" i="22"/>
  <c r="I8" i="22"/>
  <c r="J8" i="22"/>
  <c r="K8" i="22"/>
  <c r="L8" i="22"/>
  <c r="B9" i="22"/>
  <c r="C9" i="22"/>
  <c r="D9" i="22"/>
  <c r="E9" i="22"/>
  <c r="F9" i="22"/>
  <c r="G9" i="22"/>
  <c r="H9" i="22"/>
  <c r="I9" i="22"/>
  <c r="J9" i="22"/>
  <c r="K9" i="22"/>
  <c r="L9" i="22"/>
  <c r="B10" i="22"/>
  <c r="C10" i="22"/>
  <c r="D10" i="22"/>
  <c r="E10" i="22"/>
  <c r="F10" i="22"/>
  <c r="G10" i="22"/>
  <c r="H10" i="22"/>
  <c r="I10" i="22"/>
  <c r="J10" i="22"/>
  <c r="K10" i="22"/>
  <c r="L10" i="22"/>
  <c r="B11" i="22"/>
  <c r="C11" i="22"/>
  <c r="D11" i="22"/>
  <c r="E11" i="22"/>
  <c r="F11" i="22"/>
  <c r="G11" i="22"/>
  <c r="H11" i="22"/>
  <c r="I11" i="22"/>
  <c r="J11" i="22"/>
  <c r="K11" i="22"/>
  <c r="L11" i="22"/>
  <c r="C2" i="22"/>
  <c r="D2" i="22"/>
  <c r="E2" i="22"/>
  <c r="F2" i="22"/>
  <c r="G2" i="22"/>
  <c r="H2" i="22"/>
  <c r="I2" i="22"/>
  <c r="J2" i="22"/>
  <c r="K2" i="22"/>
  <c r="L2" i="22"/>
  <c r="B2" i="22"/>
  <c r="B3" i="21"/>
  <c r="C3" i="21"/>
  <c r="D3" i="21"/>
  <c r="E3" i="21"/>
  <c r="F3" i="21"/>
  <c r="G3" i="21"/>
  <c r="H3" i="21"/>
  <c r="I3" i="21"/>
  <c r="J3" i="21"/>
  <c r="K3" i="21"/>
  <c r="L3" i="21"/>
  <c r="B4" i="21"/>
  <c r="C4" i="21"/>
  <c r="D4" i="21"/>
  <c r="E4" i="21"/>
  <c r="F4" i="21"/>
  <c r="G4" i="21"/>
  <c r="H4" i="21"/>
  <c r="I4" i="21"/>
  <c r="J4" i="21"/>
  <c r="K4" i="21"/>
  <c r="L4" i="21"/>
  <c r="B5" i="21"/>
  <c r="C5" i="21"/>
  <c r="D5" i="21"/>
  <c r="E5" i="21"/>
  <c r="F5" i="21"/>
  <c r="G5" i="21"/>
  <c r="H5" i="21"/>
  <c r="I5" i="21"/>
  <c r="J5" i="21"/>
  <c r="K5" i="21"/>
  <c r="L5" i="21"/>
  <c r="B6" i="21"/>
  <c r="C6" i="21"/>
  <c r="D6" i="21"/>
  <c r="E6" i="21"/>
  <c r="F6" i="21"/>
  <c r="G6" i="21"/>
  <c r="H6" i="21"/>
  <c r="I6" i="21"/>
  <c r="J6" i="21"/>
  <c r="K6" i="21"/>
  <c r="L6" i="21"/>
  <c r="B7" i="21"/>
  <c r="C7" i="21"/>
  <c r="D7" i="21"/>
  <c r="E7" i="21"/>
  <c r="F7" i="21"/>
  <c r="G7" i="21"/>
  <c r="H7" i="21"/>
  <c r="I7" i="21"/>
  <c r="J7" i="21"/>
  <c r="K7" i="21"/>
  <c r="L7" i="21"/>
  <c r="B8" i="21"/>
  <c r="C8" i="21"/>
  <c r="D8" i="21"/>
  <c r="E8" i="21"/>
  <c r="F8" i="21"/>
  <c r="G8" i="21"/>
  <c r="H8" i="21"/>
  <c r="I8" i="21"/>
  <c r="J8" i="21"/>
  <c r="K8" i="21"/>
  <c r="L8" i="21"/>
  <c r="B9" i="21"/>
  <c r="C9" i="21"/>
  <c r="D9" i="21"/>
  <c r="E9" i="21"/>
  <c r="F9" i="21"/>
  <c r="G9" i="21"/>
  <c r="H9" i="21"/>
  <c r="I9" i="21"/>
  <c r="J9" i="21"/>
  <c r="K9" i="21"/>
  <c r="L9" i="21"/>
  <c r="B10" i="21"/>
  <c r="C10" i="21"/>
  <c r="D10" i="21"/>
  <c r="E10" i="21"/>
  <c r="F10" i="21"/>
  <c r="G10" i="21"/>
  <c r="H10" i="21"/>
  <c r="I10" i="21"/>
  <c r="J10" i="21"/>
  <c r="K10" i="21"/>
  <c r="L10" i="21"/>
  <c r="B11" i="21"/>
  <c r="C11" i="21"/>
  <c r="D11" i="21"/>
  <c r="E11" i="21"/>
  <c r="F11" i="21"/>
  <c r="G11" i="21"/>
  <c r="H11" i="21"/>
  <c r="I11" i="21"/>
  <c r="J11" i="21"/>
  <c r="K11" i="21"/>
  <c r="L11" i="21"/>
  <c r="C2" i="21"/>
  <c r="D2" i="21"/>
  <c r="E2" i="21"/>
  <c r="F2" i="21"/>
  <c r="G2" i="21"/>
  <c r="H2" i="21"/>
  <c r="I2" i="21"/>
  <c r="J2" i="21"/>
  <c r="K2" i="21"/>
  <c r="L2" i="21"/>
  <c r="B2" i="21"/>
  <c r="B3" i="20"/>
  <c r="C3" i="20"/>
  <c r="D3" i="20"/>
  <c r="E3" i="20"/>
  <c r="F3" i="20"/>
  <c r="G3" i="20"/>
  <c r="H3" i="20"/>
  <c r="I3" i="20"/>
  <c r="J3" i="20"/>
  <c r="K3" i="20"/>
  <c r="L3" i="20"/>
  <c r="B4" i="20"/>
  <c r="C4" i="20"/>
  <c r="D4" i="20"/>
  <c r="E4" i="20"/>
  <c r="F4" i="20"/>
  <c r="G4" i="20"/>
  <c r="H4" i="20"/>
  <c r="I4" i="20"/>
  <c r="J4" i="20"/>
  <c r="K4" i="20"/>
  <c r="L4" i="20"/>
  <c r="B5" i="20"/>
  <c r="C5" i="20"/>
  <c r="D5" i="20"/>
  <c r="E5" i="20"/>
  <c r="F5" i="20"/>
  <c r="G5" i="20"/>
  <c r="H5" i="20"/>
  <c r="I5" i="20"/>
  <c r="J5" i="20"/>
  <c r="K5" i="20"/>
  <c r="L5" i="20"/>
  <c r="B6" i="20"/>
  <c r="C6" i="20"/>
  <c r="D6" i="20"/>
  <c r="E6" i="20"/>
  <c r="F6" i="20"/>
  <c r="G6" i="20"/>
  <c r="H6" i="20"/>
  <c r="I6" i="20"/>
  <c r="J6" i="20"/>
  <c r="K6" i="20"/>
  <c r="L6" i="20"/>
  <c r="B7" i="20"/>
  <c r="C7" i="20"/>
  <c r="D7" i="20"/>
  <c r="E7" i="20"/>
  <c r="F7" i="20"/>
  <c r="G7" i="20"/>
  <c r="H7" i="20"/>
  <c r="I7" i="20"/>
  <c r="J7" i="20"/>
  <c r="K7" i="20"/>
  <c r="L7" i="20"/>
  <c r="B8" i="20"/>
  <c r="C8" i="20"/>
  <c r="D8" i="20"/>
  <c r="E8" i="20"/>
  <c r="F8" i="20"/>
  <c r="G8" i="20"/>
  <c r="H8" i="20"/>
  <c r="I8" i="20"/>
  <c r="J8" i="20"/>
  <c r="K8" i="20"/>
  <c r="L8" i="20"/>
  <c r="B9" i="20"/>
  <c r="C9" i="20"/>
  <c r="D9" i="20"/>
  <c r="E9" i="20"/>
  <c r="F9" i="20"/>
  <c r="G9" i="20"/>
  <c r="H9" i="20"/>
  <c r="I9" i="20"/>
  <c r="J9" i="20"/>
  <c r="K9" i="20"/>
  <c r="L9" i="20"/>
  <c r="B10" i="20"/>
  <c r="C10" i="20"/>
  <c r="D10" i="20"/>
  <c r="E10" i="20"/>
  <c r="F10" i="20"/>
  <c r="G10" i="20"/>
  <c r="H10" i="20"/>
  <c r="I10" i="20"/>
  <c r="J10" i="20"/>
  <c r="K10" i="20"/>
  <c r="L10" i="20"/>
  <c r="B11" i="20"/>
  <c r="C11" i="20"/>
  <c r="D11" i="20"/>
  <c r="E11" i="20"/>
  <c r="F11" i="20"/>
  <c r="G11" i="20"/>
  <c r="H11" i="20"/>
  <c r="I11" i="20"/>
  <c r="J11" i="20"/>
  <c r="K11" i="20"/>
  <c r="L11" i="20"/>
  <c r="C2" i="20"/>
  <c r="D2" i="20"/>
  <c r="E2" i="20"/>
  <c r="F2" i="20"/>
  <c r="G2" i="20"/>
  <c r="H2" i="20"/>
  <c r="I2" i="20"/>
  <c r="J2" i="20"/>
  <c r="K2" i="20"/>
  <c r="L2" i="20"/>
  <c r="B2" i="20"/>
  <c r="B3" i="19"/>
  <c r="C3" i="19"/>
  <c r="D3" i="19"/>
  <c r="E3" i="19"/>
  <c r="F3" i="19"/>
  <c r="G3" i="19"/>
  <c r="H3" i="19"/>
  <c r="I3" i="19"/>
  <c r="J3" i="19"/>
  <c r="K3" i="19"/>
  <c r="L3" i="19"/>
  <c r="B4" i="19"/>
  <c r="C4" i="19"/>
  <c r="D4" i="19"/>
  <c r="E4" i="19"/>
  <c r="F4" i="19"/>
  <c r="G4" i="19"/>
  <c r="H4" i="19"/>
  <c r="I4" i="19"/>
  <c r="J4" i="19"/>
  <c r="K4" i="19"/>
  <c r="L4" i="19"/>
  <c r="B5" i="19"/>
  <c r="C5" i="19"/>
  <c r="D5" i="19"/>
  <c r="E5" i="19"/>
  <c r="F5" i="19"/>
  <c r="G5" i="19"/>
  <c r="H5" i="19"/>
  <c r="I5" i="19"/>
  <c r="J5" i="19"/>
  <c r="K5" i="19"/>
  <c r="L5" i="19"/>
  <c r="B6" i="19"/>
  <c r="C6" i="19"/>
  <c r="D6" i="19"/>
  <c r="E6" i="19"/>
  <c r="F6" i="19"/>
  <c r="G6" i="19"/>
  <c r="H6" i="19"/>
  <c r="I6" i="19"/>
  <c r="J6" i="19"/>
  <c r="K6" i="19"/>
  <c r="L6" i="19"/>
  <c r="B7" i="19"/>
  <c r="C7" i="19"/>
  <c r="D7" i="19"/>
  <c r="E7" i="19"/>
  <c r="F7" i="19"/>
  <c r="G7" i="19"/>
  <c r="H7" i="19"/>
  <c r="I7" i="19"/>
  <c r="J7" i="19"/>
  <c r="K7" i="19"/>
  <c r="L7" i="19"/>
  <c r="B8" i="19"/>
  <c r="C8" i="19"/>
  <c r="D8" i="19"/>
  <c r="E8" i="19"/>
  <c r="F8" i="19"/>
  <c r="G8" i="19"/>
  <c r="H8" i="19"/>
  <c r="I8" i="19"/>
  <c r="J8" i="19"/>
  <c r="K8" i="19"/>
  <c r="L8" i="19"/>
  <c r="B9" i="19"/>
  <c r="C9" i="19"/>
  <c r="D9" i="19"/>
  <c r="E9" i="19"/>
  <c r="F9" i="19"/>
  <c r="G9" i="19"/>
  <c r="H9" i="19"/>
  <c r="I9" i="19"/>
  <c r="J9" i="19"/>
  <c r="K9" i="19"/>
  <c r="L9" i="19"/>
  <c r="B10" i="19"/>
  <c r="C10" i="19"/>
  <c r="D10" i="19"/>
  <c r="E10" i="19"/>
  <c r="F10" i="19"/>
  <c r="G10" i="19"/>
  <c r="H10" i="19"/>
  <c r="I10" i="19"/>
  <c r="J10" i="19"/>
  <c r="K10" i="19"/>
  <c r="L10" i="19"/>
  <c r="B11" i="19"/>
  <c r="C11" i="19"/>
  <c r="D11" i="19"/>
  <c r="E11" i="19"/>
  <c r="F11" i="19"/>
  <c r="G11" i="19"/>
  <c r="H11" i="19"/>
  <c r="I11" i="19"/>
  <c r="J11" i="19"/>
  <c r="K11" i="19"/>
  <c r="L11" i="19"/>
  <c r="C2" i="19"/>
  <c r="D2" i="19"/>
  <c r="E2" i="19"/>
  <c r="F2" i="19"/>
  <c r="G2" i="19"/>
  <c r="H2" i="19"/>
  <c r="I2" i="19"/>
  <c r="J2" i="19"/>
  <c r="K2" i="19"/>
  <c r="L2" i="19"/>
  <c r="B2" i="19"/>
  <c r="B3" i="18"/>
  <c r="C3" i="18"/>
  <c r="D3" i="18"/>
  <c r="E3" i="18"/>
  <c r="F3" i="18"/>
  <c r="G3" i="18"/>
  <c r="H3" i="18"/>
  <c r="I3" i="18"/>
  <c r="J3" i="18"/>
  <c r="K3" i="18"/>
  <c r="L3" i="18"/>
  <c r="B4" i="18"/>
  <c r="C4" i="18"/>
  <c r="D4" i="18"/>
  <c r="E4" i="18"/>
  <c r="F4" i="18"/>
  <c r="G4" i="18"/>
  <c r="H4" i="18"/>
  <c r="I4" i="18"/>
  <c r="J4" i="18"/>
  <c r="K4" i="18"/>
  <c r="L4" i="18"/>
  <c r="B5" i="18"/>
  <c r="C5" i="18"/>
  <c r="D5" i="18"/>
  <c r="E5" i="18"/>
  <c r="F5" i="18"/>
  <c r="G5" i="18"/>
  <c r="H5" i="18"/>
  <c r="I5" i="18"/>
  <c r="J5" i="18"/>
  <c r="K5" i="18"/>
  <c r="L5" i="18"/>
  <c r="B6" i="18"/>
  <c r="C6" i="18"/>
  <c r="D6" i="18"/>
  <c r="E6" i="18"/>
  <c r="F6" i="18"/>
  <c r="G6" i="18"/>
  <c r="H6" i="18"/>
  <c r="I6" i="18"/>
  <c r="J6" i="18"/>
  <c r="K6" i="18"/>
  <c r="L6" i="18"/>
  <c r="B7" i="18"/>
  <c r="C7" i="18"/>
  <c r="D7" i="18"/>
  <c r="E7" i="18"/>
  <c r="F7" i="18"/>
  <c r="G7" i="18"/>
  <c r="H7" i="18"/>
  <c r="I7" i="18"/>
  <c r="J7" i="18"/>
  <c r="K7" i="18"/>
  <c r="L7" i="18"/>
  <c r="B8" i="18"/>
  <c r="C8" i="18"/>
  <c r="D8" i="18"/>
  <c r="E8" i="18"/>
  <c r="F8" i="18"/>
  <c r="G8" i="18"/>
  <c r="H8" i="18"/>
  <c r="I8" i="18"/>
  <c r="J8" i="18"/>
  <c r="K8" i="18"/>
  <c r="L8" i="18"/>
  <c r="B9" i="18"/>
  <c r="C9" i="18"/>
  <c r="D9" i="18"/>
  <c r="E9" i="18"/>
  <c r="F9" i="18"/>
  <c r="G9" i="18"/>
  <c r="H9" i="18"/>
  <c r="I9" i="18"/>
  <c r="J9" i="18"/>
  <c r="K9" i="18"/>
  <c r="L9" i="18"/>
  <c r="B10" i="18"/>
  <c r="C10" i="18"/>
  <c r="D10" i="18"/>
  <c r="E10" i="18"/>
  <c r="F10" i="18"/>
  <c r="G10" i="18"/>
  <c r="H10" i="18"/>
  <c r="I10" i="18"/>
  <c r="J10" i="18"/>
  <c r="K10" i="18"/>
  <c r="L10" i="18"/>
  <c r="B11" i="18"/>
  <c r="C11" i="18"/>
  <c r="D11" i="18"/>
  <c r="E11" i="18"/>
  <c r="F11" i="18"/>
  <c r="G11" i="18"/>
  <c r="H11" i="18"/>
  <c r="I11" i="18"/>
  <c r="J11" i="18"/>
  <c r="K11" i="18"/>
  <c r="L11" i="18"/>
  <c r="C2" i="18"/>
  <c r="D2" i="18"/>
  <c r="E2" i="18"/>
  <c r="F2" i="18"/>
  <c r="G2" i="18"/>
  <c r="H2" i="18"/>
  <c r="I2" i="18"/>
  <c r="J2" i="18"/>
  <c r="K2" i="18"/>
  <c r="L2" i="18"/>
  <c r="B2" i="18"/>
  <c r="B3" i="17"/>
  <c r="C3" i="17"/>
  <c r="D3" i="17"/>
  <c r="E3" i="17"/>
  <c r="F3" i="17"/>
  <c r="G3" i="17"/>
  <c r="H3" i="17"/>
  <c r="I3" i="17"/>
  <c r="J3" i="17"/>
  <c r="K3" i="17"/>
  <c r="L3" i="17"/>
  <c r="B4" i="17"/>
  <c r="C4" i="17"/>
  <c r="D4" i="17"/>
  <c r="E4" i="17"/>
  <c r="F4" i="17"/>
  <c r="G4" i="17"/>
  <c r="H4" i="17"/>
  <c r="I4" i="17"/>
  <c r="J4" i="17"/>
  <c r="K4" i="17"/>
  <c r="L4" i="17"/>
  <c r="B5" i="17"/>
  <c r="C5" i="17"/>
  <c r="D5" i="17"/>
  <c r="E5" i="17"/>
  <c r="F5" i="17"/>
  <c r="G5" i="17"/>
  <c r="H5" i="17"/>
  <c r="I5" i="17"/>
  <c r="J5" i="17"/>
  <c r="K5" i="17"/>
  <c r="L5" i="17"/>
  <c r="B6" i="17"/>
  <c r="C6" i="17"/>
  <c r="D6" i="17"/>
  <c r="E6" i="17"/>
  <c r="F6" i="17"/>
  <c r="G6" i="17"/>
  <c r="H6" i="17"/>
  <c r="I6" i="17"/>
  <c r="J6" i="17"/>
  <c r="K6" i="17"/>
  <c r="L6" i="17"/>
  <c r="B7" i="17"/>
  <c r="C7" i="17"/>
  <c r="D7" i="17"/>
  <c r="E7" i="17"/>
  <c r="F7" i="17"/>
  <c r="G7" i="17"/>
  <c r="H7" i="17"/>
  <c r="I7" i="17"/>
  <c r="J7" i="17"/>
  <c r="K7" i="17"/>
  <c r="L7" i="17"/>
  <c r="B8" i="17"/>
  <c r="C8" i="17"/>
  <c r="D8" i="17"/>
  <c r="E8" i="17"/>
  <c r="F8" i="17"/>
  <c r="G8" i="17"/>
  <c r="H8" i="17"/>
  <c r="I8" i="17"/>
  <c r="J8" i="17"/>
  <c r="K8" i="17"/>
  <c r="L8" i="17"/>
  <c r="B9" i="17"/>
  <c r="C9" i="17"/>
  <c r="D9" i="17"/>
  <c r="E9" i="17"/>
  <c r="F9" i="17"/>
  <c r="G9" i="17"/>
  <c r="H9" i="17"/>
  <c r="I9" i="17"/>
  <c r="J9" i="17"/>
  <c r="K9" i="17"/>
  <c r="L9" i="17"/>
  <c r="B10" i="17"/>
  <c r="C10" i="17"/>
  <c r="D10" i="17"/>
  <c r="E10" i="17"/>
  <c r="F10" i="17"/>
  <c r="G10" i="17"/>
  <c r="H10" i="17"/>
  <c r="I10" i="17"/>
  <c r="J10" i="17"/>
  <c r="K10" i="17"/>
  <c r="L10" i="17"/>
  <c r="B11" i="17"/>
  <c r="C11" i="17"/>
  <c r="D11" i="17"/>
  <c r="E11" i="17"/>
  <c r="F11" i="17"/>
  <c r="G11" i="17"/>
  <c r="H11" i="17"/>
  <c r="I11" i="17"/>
  <c r="J11" i="17"/>
  <c r="K11" i="17"/>
  <c r="L11" i="17"/>
  <c r="C2" i="17"/>
  <c r="D2" i="17"/>
  <c r="E2" i="17"/>
  <c r="F2" i="17"/>
  <c r="G2" i="17"/>
  <c r="H2" i="17"/>
  <c r="I2" i="17"/>
  <c r="J2" i="17"/>
  <c r="K2" i="17"/>
  <c r="L2" i="17"/>
  <c r="B2" i="17"/>
  <c r="B3" i="16"/>
  <c r="C3" i="16"/>
  <c r="D3" i="16"/>
  <c r="E3" i="16"/>
  <c r="F3" i="16"/>
  <c r="G3" i="16"/>
  <c r="H3" i="16"/>
  <c r="I3" i="16"/>
  <c r="J3" i="16"/>
  <c r="K3" i="16"/>
  <c r="L3" i="16"/>
  <c r="B4" i="16"/>
  <c r="C4" i="16"/>
  <c r="D4" i="16"/>
  <c r="E4" i="16"/>
  <c r="F4" i="16"/>
  <c r="G4" i="16"/>
  <c r="H4" i="16"/>
  <c r="I4" i="16"/>
  <c r="J4" i="16"/>
  <c r="K4" i="16"/>
  <c r="L4" i="16"/>
  <c r="B5" i="16"/>
  <c r="C5" i="16"/>
  <c r="D5" i="16"/>
  <c r="E5" i="16"/>
  <c r="F5" i="16"/>
  <c r="G5" i="16"/>
  <c r="H5" i="16"/>
  <c r="I5" i="16"/>
  <c r="J5" i="16"/>
  <c r="K5" i="16"/>
  <c r="L5" i="16"/>
  <c r="B6" i="16"/>
  <c r="C6" i="16"/>
  <c r="D6" i="16"/>
  <c r="E6" i="16"/>
  <c r="F6" i="16"/>
  <c r="G6" i="16"/>
  <c r="H6" i="16"/>
  <c r="I6" i="16"/>
  <c r="J6" i="16"/>
  <c r="K6" i="16"/>
  <c r="L6" i="16"/>
  <c r="B7" i="16"/>
  <c r="C7" i="16"/>
  <c r="D7" i="16"/>
  <c r="E7" i="16"/>
  <c r="F7" i="16"/>
  <c r="G7" i="16"/>
  <c r="H7" i="16"/>
  <c r="I7" i="16"/>
  <c r="J7" i="16"/>
  <c r="K7" i="16"/>
  <c r="L7" i="16"/>
  <c r="B8" i="16"/>
  <c r="C8" i="16"/>
  <c r="D8" i="16"/>
  <c r="E8" i="16"/>
  <c r="F8" i="16"/>
  <c r="G8" i="16"/>
  <c r="H8" i="16"/>
  <c r="I8" i="16"/>
  <c r="J8" i="16"/>
  <c r="K8" i="16"/>
  <c r="L8" i="16"/>
  <c r="B9" i="16"/>
  <c r="C9" i="16"/>
  <c r="D9" i="16"/>
  <c r="E9" i="16"/>
  <c r="F9" i="16"/>
  <c r="G9" i="16"/>
  <c r="H9" i="16"/>
  <c r="I9" i="16"/>
  <c r="J9" i="16"/>
  <c r="K9" i="16"/>
  <c r="L9" i="16"/>
  <c r="B10" i="16"/>
  <c r="C10" i="16"/>
  <c r="D10" i="16"/>
  <c r="E10" i="16"/>
  <c r="F10" i="16"/>
  <c r="G10" i="16"/>
  <c r="H10" i="16"/>
  <c r="I10" i="16"/>
  <c r="J10" i="16"/>
  <c r="K10" i="16"/>
  <c r="L10" i="16"/>
  <c r="B11" i="16"/>
  <c r="C11" i="16"/>
  <c r="D11" i="16"/>
  <c r="E11" i="16"/>
  <c r="F11" i="16"/>
  <c r="G11" i="16"/>
  <c r="H11" i="16"/>
  <c r="I11" i="16"/>
  <c r="J11" i="16"/>
  <c r="K11" i="16"/>
  <c r="L11" i="16"/>
  <c r="C2" i="16"/>
  <c r="D2" i="16"/>
  <c r="E2" i="16"/>
  <c r="F2" i="16"/>
  <c r="G2" i="16"/>
  <c r="H2" i="16"/>
  <c r="I2" i="16"/>
  <c r="J2" i="16"/>
  <c r="K2" i="16"/>
  <c r="L2" i="16"/>
  <c r="B2" i="16"/>
  <c r="B3" i="15"/>
  <c r="C3" i="15"/>
  <c r="D3" i="15"/>
  <c r="E3" i="15"/>
  <c r="F3" i="15"/>
  <c r="G3" i="15"/>
  <c r="H3" i="15"/>
  <c r="I3" i="15"/>
  <c r="J3" i="15"/>
  <c r="K3" i="15"/>
  <c r="L3" i="15"/>
  <c r="B4" i="15"/>
  <c r="C4" i="15"/>
  <c r="D4" i="15"/>
  <c r="E4" i="15"/>
  <c r="F4" i="15"/>
  <c r="G4" i="15"/>
  <c r="H4" i="15"/>
  <c r="I4" i="15"/>
  <c r="J4" i="15"/>
  <c r="K4" i="15"/>
  <c r="L4" i="15"/>
  <c r="B5" i="15"/>
  <c r="C5" i="15"/>
  <c r="D5" i="15"/>
  <c r="E5" i="15"/>
  <c r="F5" i="15"/>
  <c r="G5" i="15"/>
  <c r="H5" i="15"/>
  <c r="I5" i="15"/>
  <c r="J5" i="15"/>
  <c r="K5" i="15"/>
  <c r="L5" i="15"/>
  <c r="B6" i="15"/>
  <c r="C6" i="15"/>
  <c r="D6" i="15"/>
  <c r="E6" i="15"/>
  <c r="F6" i="15"/>
  <c r="G6" i="15"/>
  <c r="H6" i="15"/>
  <c r="I6" i="15"/>
  <c r="J6" i="15"/>
  <c r="K6" i="15"/>
  <c r="L6" i="15"/>
  <c r="B7" i="15"/>
  <c r="C7" i="15"/>
  <c r="D7" i="15"/>
  <c r="E7" i="15"/>
  <c r="F7" i="15"/>
  <c r="G7" i="15"/>
  <c r="H7" i="15"/>
  <c r="I7" i="15"/>
  <c r="J7" i="15"/>
  <c r="K7" i="15"/>
  <c r="L7" i="15"/>
  <c r="B8" i="15"/>
  <c r="C8" i="15"/>
  <c r="D8" i="15"/>
  <c r="E8" i="15"/>
  <c r="F8" i="15"/>
  <c r="G8" i="15"/>
  <c r="H8" i="15"/>
  <c r="I8" i="15"/>
  <c r="J8" i="15"/>
  <c r="K8" i="15"/>
  <c r="L8" i="15"/>
  <c r="B9" i="15"/>
  <c r="C9" i="15"/>
  <c r="D9" i="15"/>
  <c r="E9" i="15"/>
  <c r="F9" i="15"/>
  <c r="G9" i="15"/>
  <c r="H9" i="15"/>
  <c r="I9" i="15"/>
  <c r="J9" i="15"/>
  <c r="K9" i="15"/>
  <c r="L9" i="15"/>
  <c r="B10" i="15"/>
  <c r="C10" i="15"/>
  <c r="D10" i="15"/>
  <c r="E10" i="15"/>
  <c r="F10" i="15"/>
  <c r="G10" i="15"/>
  <c r="H10" i="15"/>
  <c r="I10" i="15"/>
  <c r="J10" i="15"/>
  <c r="K10" i="15"/>
  <c r="L10" i="15"/>
  <c r="B11" i="15"/>
  <c r="C11" i="15"/>
  <c r="D11" i="15"/>
  <c r="E11" i="15"/>
  <c r="F11" i="15"/>
  <c r="G11" i="15"/>
  <c r="H11" i="15"/>
  <c r="I11" i="15"/>
  <c r="J11" i="15"/>
  <c r="K11" i="15"/>
  <c r="L11" i="15"/>
  <c r="C2" i="15"/>
  <c r="D2" i="15"/>
  <c r="E2" i="15"/>
  <c r="F2" i="15"/>
  <c r="G2" i="15"/>
  <c r="H2" i="15"/>
  <c r="I2" i="15"/>
  <c r="J2" i="15"/>
  <c r="K2" i="15"/>
  <c r="L2" i="15"/>
  <c r="B2" i="15"/>
  <c r="B3" i="14"/>
  <c r="C3" i="14"/>
  <c r="D3" i="14"/>
  <c r="E3" i="14"/>
  <c r="F3" i="14"/>
  <c r="G3" i="14"/>
  <c r="H3" i="14"/>
  <c r="I3" i="14"/>
  <c r="J3" i="14"/>
  <c r="K3" i="14"/>
  <c r="L3" i="14"/>
  <c r="B4" i="14"/>
  <c r="C4" i="14"/>
  <c r="D4" i="14"/>
  <c r="E4" i="14"/>
  <c r="F4" i="14"/>
  <c r="G4" i="14"/>
  <c r="H4" i="14"/>
  <c r="I4" i="14"/>
  <c r="J4" i="14"/>
  <c r="K4" i="14"/>
  <c r="L4" i="14"/>
  <c r="B5" i="14"/>
  <c r="C5" i="14"/>
  <c r="D5" i="14"/>
  <c r="E5" i="14"/>
  <c r="F5" i="14"/>
  <c r="G5" i="14"/>
  <c r="H5" i="14"/>
  <c r="I5" i="14"/>
  <c r="J5" i="14"/>
  <c r="K5" i="14"/>
  <c r="L5" i="14"/>
  <c r="B6" i="14"/>
  <c r="C6" i="14"/>
  <c r="D6" i="14"/>
  <c r="E6" i="14"/>
  <c r="F6" i="14"/>
  <c r="G6" i="14"/>
  <c r="H6" i="14"/>
  <c r="I6" i="14"/>
  <c r="J6" i="14"/>
  <c r="K6" i="14"/>
  <c r="L6" i="14"/>
  <c r="B7" i="14"/>
  <c r="C7" i="14"/>
  <c r="D7" i="14"/>
  <c r="E7" i="14"/>
  <c r="F7" i="14"/>
  <c r="G7" i="14"/>
  <c r="H7" i="14"/>
  <c r="I7" i="14"/>
  <c r="J7" i="14"/>
  <c r="K7" i="14"/>
  <c r="L7" i="14"/>
  <c r="B8" i="14"/>
  <c r="C8" i="14"/>
  <c r="D8" i="14"/>
  <c r="E8" i="14"/>
  <c r="F8" i="14"/>
  <c r="G8" i="14"/>
  <c r="H8" i="14"/>
  <c r="I8" i="14"/>
  <c r="J8" i="14"/>
  <c r="K8" i="14"/>
  <c r="L8" i="14"/>
  <c r="B9" i="14"/>
  <c r="C9" i="14"/>
  <c r="D9" i="14"/>
  <c r="E9" i="14"/>
  <c r="F9" i="14"/>
  <c r="G9" i="14"/>
  <c r="H9" i="14"/>
  <c r="I9" i="14"/>
  <c r="J9" i="14"/>
  <c r="K9" i="14"/>
  <c r="L9" i="14"/>
  <c r="B10" i="14"/>
  <c r="C10" i="14"/>
  <c r="D10" i="14"/>
  <c r="E10" i="14"/>
  <c r="F10" i="14"/>
  <c r="G10" i="14"/>
  <c r="H10" i="14"/>
  <c r="I10" i="14"/>
  <c r="J10" i="14"/>
  <c r="K10" i="14"/>
  <c r="L10" i="14"/>
  <c r="B11" i="14"/>
  <c r="C11" i="14"/>
  <c r="D11" i="14"/>
  <c r="E11" i="14"/>
  <c r="F11" i="14"/>
  <c r="G11" i="14"/>
  <c r="H11" i="14"/>
  <c r="I11" i="14"/>
  <c r="J11" i="14"/>
  <c r="K11" i="14"/>
  <c r="L11" i="14"/>
  <c r="C2" i="14"/>
  <c r="D2" i="14"/>
  <c r="E2" i="14"/>
  <c r="F2" i="14"/>
  <c r="G2" i="14"/>
  <c r="H2" i="14"/>
  <c r="I2" i="14"/>
  <c r="J2" i="14"/>
  <c r="K2" i="14"/>
  <c r="L2" i="14"/>
  <c r="B2" i="14"/>
  <c r="B3" i="13"/>
  <c r="C3" i="13"/>
  <c r="D3" i="13"/>
  <c r="E3" i="13"/>
  <c r="F3" i="13"/>
  <c r="G3" i="13"/>
  <c r="H3" i="13"/>
  <c r="I3" i="13"/>
  <c r="J3" i="13"/>
  <c r="K3" i="13"/>
  <c r="L3" i="13"/>
  <c r="B4" i="13"/>
  <c r="C4" i="13"/>
  <c r="D4" i="13"/>
  <c r="E4" i="13"/>
  <c r="F4" i="13"/>
  <c r="G4" i="13"/>
  <c r="H4" i="13"/>
  <c r="I4" i="13"/>
  <c r="J4" i="13"/>
  <c r="K4" i="13"/>
  <c r="L4" i="13"/>
  <c r="B5" i="13"/>
  <c r="C5" i="13"/>
  <c r="D5" i="13"/>
  <c r="E5" i="13"/>
  <c r="F5" i="13"/>
  <c r="G5" i="13"/>
  <c r="H5" i="13"/>
  <c r="I5" i="13"/>
  <c r="J5" i="13"/>
  <c r="K5" i="13"/>
  <c r="L5" i="13"/>
  <c r="B6" i="13"/>
  <c r="C6" i="13"/>
  <c r="D6" i="13"/>
  <c r="E6" i="13"/>
  <c r="F6" i="13"/>
  <c r="G6" i="13"/>
  <c r="H6" i="13"/>
  <c r="I6" i="13"/>
  <c r="J6" i="13"/>
  <c r="K6" i="13"/>
  <c r="L6" i="13"/>
  <c r="B7" i="13"/>
  <c r="C7" i="13"/>
  <c r="D7" i="13"/>
  <c r="E7" i="13"/>
  <c r="F7" i="13"/>
  <c r="G7" i="13"/>
  <c r="H7" i="13"/>
  <c r="I7" i="13"/>
  <c r="J7" i="13"/>
  <c r="K7" i="13"/>
  <c r="L7" i="13"/>
  <c r="B8" i="13"/>
  <c r="C8" i="13"/>
  <c r="D8" i="13"/>
  <c r="E8" i="13"/>
  <c r="F8" i="13"/>
  <c r="G8" i="13"/>
  <c r="H8" i="13"/>
  <c r="I8" i="13"/>
  <c r="J8" i="13"/>
  <c r="K8" i="13"/>
  <c r="L8" i="13"/>
  <c r="B9" i="13"/>
  <c r="C9" i="13"/>
  <c r="D9" i="13"/>
  <c r="E9" i="13"/>
  <c r="F9" i="13"/>
  <c r="G9" i="13"/>
  <c r="H9" i="13"/>
  <c r="I9" i="13"/>
  <c r="J9" i="13"/>
  <c r="K9" i="13"/>
  <c r="L9" i="13"/>
  <c r="B10" i="13"/>
  <c r="C10" i="13"/>
  <c r="D10" i="13"/>
  <c r="E10" i="13"/>
  <c r="F10" i="13"/>
  <c r="G10" i="13"/>
  <c r="H10" i="13"/>
  <c r="I10" i="13"/>
  <c r="J10" i="13"/>
  <c r="K10" i="13"/>
  <c r="L10" i="13"/>
  <c r="B11" i="13"/>
  <c r="C11" i="13"/>
  <c r="D11" i="13"/>
  <c r="E11" i="13"/>
  <c r="F11" i="13"/>
  <c r="G11" i="13"/>
  <c r="H11" i="13"/>
  <c r="I11" i="13"/>
  <c r="J11" i="13"/>
  <c r="K11" i="13"/>
  <c r="L11" i="13"/>
  <c r="C2" i="13"/>
  <c r="D2" i="13"/>
  <c r="E2" i="13"/>
  <c r="F2" i="13"/>
  <c r="G2" i="13"/>
  <c r="H2" i="13"/>
  <c r="I2" i="13"/>
  <c r="J2" i="13"/>
  <c r="K2" i="13"/>
  <c r="L2" i="13"/>
  <c r="B2" i="13"/>
  <c r="B3" i="12"/>
  <c r="C3" i="12"/>
  <c r="D3" i="12"/>
  <c r="E3" i="12"/>
  <c r="F3" i="12"/>
  <c r="G3" i="12"/>
  <c r="H3" i="12"/>
  <c r="I3" i="12"/>
  <c r="J3" i="12"/>
  <c r="K3" i="12"/>
  <c r="L3" i="12"/>
  <c r="B4" i="12"/>
  <c r="C4" i="12"/>
  <c r="D4" i="12"/>
  <c r="E4" i="12"/>
  <c r="F4" i="12"/>
  <c r="G4" i="12"/>
  <c r="H4" i="12"/>
  <c r="I4" i="12"/>
  <c r="J4" i="12"/>
  <c r="K4" i="12"/>
  <c r="L4" i="12"/>
  <c r="B5" i="12"/>
  <c r="C5" i="12"/>
  <c r="D5" i="12"/>
  <c r="E5" i="12"/>
  <c r="F5" i="12"/>
  <c r="G5" i="12"/>
  <c r="H5" i="12"/>
  <c r="I5" i="12"/>
  <c r="J5" i="12"/>
  <c r="K5" i="12"/>
  <c r="L5" i="12"/>
  <c r="B6" i="12"/>
  <c r="C6" i="12"/>
  <c r="D6" i="12"/>
  <c r="E6" i="12"/>
  <c r="F6" i="12"/>
  <c r="G6" i="12"/>
  <c r="H6" i="12"/>
  <c r="I6" i="12"/>
  <c r="J6" i="12"/>
  <c r="K6" i="12"/>
  <c r="L6" i="12"/>
  <c r="B7" i="12"/>
  <c r="C7" i="12"/>
  <c r="D7" i="12"/>
  <c r="E7" i="12"/>
  <c r="F7" i="12"/>
  <c r="G7" i="12"/>
  <c r="H7" i="12"/>
  <c r="I7" i="12"/>
  <c r="J7" i="12"/>
  <c r="K7" i="12"/>
  <c r="L7" i="12"/>
  <c r="B8" i="12"/>
  <c r="C8" i="12"/>
  <c r="D8" i="12"/>
  <c r="E8" i="12"/>
  <c r="F8" i="12"/>
  <c r="G8" i="12"/>
  <c r="H8" i="12"/>
  <c r="I8" i="12"/>
  <c r="J8" i="12"/>
  <c r="K8" i="12"/>
  <c r="L8" i="12"/>
  <c r="B9" i="12"/>
  <c r="C9" i="12"/>
  <c r="D9" i="12"/>
  <c r="E9" i="12"/>
  <c r="F9" i="12"/>
  <c r="G9" i="12"/>
  <c r="H9" i="12"/>
  <c r="I9" i="12"/>
  <c r="J9" i="12"/>
  <c r="K9" i="12"/>
  <c r="L9" i="12"/>
  <c r="B10" i="12"/>
  <c r="C10" i="12"/>
  <c r="D10" i="12"/>
  <c r="E10" i="12"/>
  <c r="F10" i="12"/>
  <c r="G10" i="12"/>
  <c r="H10" i="12"/>
  <c r="I10" i="12"/>
  <c r="J10" i="12"/>
  <c r="K10" i="12"/>
  <c r="L10" i="12"/>
  <c r="B11" i="12"/>
  <c r="C11" i="12"/>
  <c r="D11" i="12"/>
  <c r="E11" i="12"/>
  <c r="F11" i="12"/>
  <c r="G11" i="12"/>
  <c r="H11" i="12"/>
  <c r="I11" i="12"/>
  <c r="J11" i="12"/>
  <c r="K11" i="12"/>
  <c r="L11" i="12"/>
  <c r="C2" i="12"/>
  <c r="D2" i="12"/>
  <c r="E2" i="12"/>
  <c r="F2" i="12"/>
  <c r="G2" i="12"/>
  <c r="H2" i="12"/>
  <c r="I2" i="12"/>
  <c r="J2" i="12"/>
  <c r="K2" i="12"/>
  <c r="L2" i="12"/>
  <c r="B2" i="12"/>
  <c r="B3" i="11"/>
  <c r="C3" i="11"/>
  <c r="D3" i="11"/>
  <c r="E3" i="11"/>
  <c r="F3" i="11"/>
  <c r="G3" i="11"/>
  <c r="H3" i="11"/>
  <c r="I3" i="11"/>
  <c r="J3" i="11"/>
  <c r="K3" i="11"/>
  <c r="L3" i="11"/>
  <c r="B4" i="11"/>
  <c r="C4" i="11"/>
  <c r="D4" i="11"/>
  <c r="E4" i="11"/>
  <c r="F4" i="11"/>
  <c r="G4" i="11"/>
  <c r="H4" i="11"/>
  <c r="I4" i="11"/>
  <c r="J4" i="11"/>
  <c r="K4" i="11"/>
  <c r="L4" i="11"/>
  <c r="B5" i="11"/>
  <c r="C5" i="11"/>
  <c r="D5" i="11"/>
  <c r="E5" i="11"/>
  <c r="F5" i="11"/>
  <c r="G5" i="11"/>
  <c r="H5" i="11"/>
  <c r="I5" i="11"/>
  <c r="J5" i="11"/>
  <c r="K5" i="11"/>
  <c r="L5" i="11"/>
  <c r="B6" i="11"/>
  <c r="C6" i="11"/>
  <c r="D6" i="11"/>
  <c r="E6" i="11"/>
  <c r="F6" i="11"/>
  <c r="G6" i="11"/>
  <c r="H6" i="11"/>
  <c r="I6" i="11"/>
  <c r="J6" i="11"/>
  <c r="K6" i="11"/>
  <c r="L6" i="11"/>
  <c r="B7" i="11"/>
  <c r="C7" i="11"/>
  <c r="D7" i="11"/>
  <c r="E7" i="11"/>
  <c r="F7" i="11"/>
  <c r="G7" i="11"/>
  <c r="H7" i="11"/>
  <c r="I7" i="11"/>
  <c r="J7" i="11"/>
  <c r="K7" i="11"/>
  <c r="L7" i="11"/>
  <c r="B8" i="11"/>
  <c r="C8" i="11"/>
  <c r="D8" i="11"/>
  <c r="E8" i="11"/>
  <c r="F8" i="11"/>
  <c r="G8" i="11"/>
  <c r="H8" i="11"/>
  <c r="I8" i="11"/>
  <c r="J8" i="11"/>
  <c r="K8" i="11"/>
  <c r="L8" i="11"/>
  <c r="B9" i="11"/>
  <c r="C9" i="11"/>
  <c r="D9" i="11"/>
  <c r="E9" i="11"/>
  <c r="F9" i="11"/>
  <c r="G9" i="11"/>
  <c r="H9" i="11"/>
  <c r="I9" i="11"/>
  <c r="J9" i="11"/>
  <c r="K9" i="11"/>
  <c r="L9" i="11"/>
  <c r="B10" i="11"/>
  <c r="C10" i="11"/>
  <c r="D10" i="11"/>
  <c r="E10" i="11"/>
  <c r="F10" i="11"/>
  <c r="G10" i="11"/>
  <c r="H10" i="11"/>
  <c r="I10" i="11"/>
  <c r="J10" i="11"/>
  <c r="K10" i="11"/>
  <c r="L10" i="11"/>
  <c r="B11" i="11"/>
  <c r="C11" i="11"/>
  <c r="D11" i="11"/>
  <c r="E11" i="11"/>
  <c r="F11" i="11"/>
  <c r="G11" i="11"/>
  <c r="H11" i="11"/>
  <c r="I11" i="11"/>
  <c r="J11" i="11"/>
  <c r="K11" i="11"/>
  <c r="L11" i="11"/>
  <c r="C2" i="11"/>
  <c r="D2" i="11"/>
  <c r="E2" i="11"/>
  <c r="F2" i="11"/>
  <c r="G2" i="11"/>
  <c r="H2" i="11"/>
  <c r="I2" i="11"/>
  <c r="J2" i="11"/>
  <c r="K2" i="11"/>
  <c r="L2" i="11"/>
  <c r="B2" i="11"/>
  <c r="B3" i="10"/>
  <c r="C3" i="10"/>
  <c r="D3" i="10"/>
  <c r="E3" i="10"/>
  <c r="F3" i="10"/>
  <c r="G3" i="10"/>
  <c r="H3" i="10"/>
  <c r="I3" i="10"/>
  <c r="J3" i="10"/>
  <c r="K3" i="10"/>
  <c r="L3" i="10"/>
  <c r="B4" i="10"/>
  <c r="C4" i="10"/>
  <c r="D4" i="10"/>
  <c r="E4" i="10"/>
  <c r="F4" i="10"/>
  <c r="G4" i="10"/>
  <c r="H4" i="10"/>
  <c r="I4" i="10"/>
  <c r="J4" i="10"/>
  <c r="K4" i="10"/>
  <c r="L4" i="10"/>
  <c r="B5" i="10"/>
  <c r="C5" i="10"/>
  <c r="D5" i="10"/>
  <c r="E5" i="10"/>
  <c r="F5" i="10"/>
  <c r="G5" i="10"/>
  <c r="H5" i="10"/>
  <c r="I5" i="10"/>
  <c r="J5" i="10"/>
  <c r="K5" i="10"/>
  <c r="L5" i="10"/>
  <c r="B6" i="10"/>
  <c r="C6" i="10"/>
  <c r="D6" i="10"/>
  <c r="E6" i="10"/>
  <c r="F6" i="10"/>
  <c r="G6" i="10"/>
  <c r="H6" i="10"/>
  <c r="I6" i="10"/>
  <c r="J6" i="10"/>
  <c r="K6" i="10"/>
  <c r="L6" i="10"/>
  <c r="B7" i="10"/>
  <c r="C7" i="10"/>
  <c r="D7" i="10"/>
  <c r="E7" i="10"/>
  <c r="F7" i="10"/>
  <c r="G7" i="10"/>
  <c r="H7" i="10"/>
  <c r="I7" i="10"/>
  <c r="J7" i="10"/>
  <c r="K7" i="10"/>
  <c r="L7" i="10"/>
  <c r="B8" i="10"/>
  <c r="C8" i="10"/>
  <c r="D8" i="10"/>
  <c r="E8" i="10"/>
  <c r="F8" i="10"/>
  <c r="G8" i="10"/>
  <c r="H8" i="10"/>
  <c r="I8" i="10"/>
  <c r="J8" i="10"/>
  <c r="K8" i="10"/>
  <c r="L8" i="10"/>
  <c r="B9" i="10"/>
  <c r="C9" i="10"/>
  <c r="D9" i="10"/>
  <c r="E9" i="10"/>
  <c r="F9" i="10"/>
  <c r="G9" i="10"/>
  <c r="H9" i="10"/>
  <c r="I9" i="10"/>
  <c r="J9" i="10"/>
  <c r="K9" i="10"/>
  <c r="L9" i="10"/>
  <c r="B10" i="10"/>
  <c r="C10" i="10"/>
  <c r="D10" i="10"/>
  <c r="E10" i="10"/>
  <c r="F10" i="10"/>
  <c r="G10" i="10"/>
  <c r="H10" i="10"/>
  <c r="I10" i="10"/>
  <c r="J10" i="10"/>
  <c r="K10" i="10"/>
  <c r="L10" i="10"/>
  <c r="B11" i="10"/>
  <c r="C11" i="10"/>
  <c r="D11" i="10"/>
  <c r="E11" i="10"/>
  <c r="F11" i="10"/>
  <c r="G11" i="10"/>
  <c r="H11" i="10"/>
  <c r="I11" i="10"/>
  <c r="J11" i="10"/>
  <c r="K11" i="10"/>
  <c r="L11" i="10"/>
  <c r="C2" i="10"/>
  <c r="D2" i="10"/>
  <c r="E2" i="10"/>
  <c r="F2" i="10"/>
  <c r="G2" i="10"/>
  <c r="H2" i="10"/>
  <c r="I2" i="10"/>
  <c r="J2" i="10"/>
  <c r="K2" i="10"/>
  <c r="L2" i="10"/>
  <c r="B2" i="10"/>
  <c r="B3" i="9"/>
  <c r="C3" i="9"/>
  <c r="D3" i="9"/>
  <c r="E3" i="9"/>
  <c r="F3" i="9"/>
  <c r="G3" i="9"/>
  <c r="H3" i="9"/>
  <c r="I3" i="9"/>
  <c r="J3" i="9"/>
  <c r="K3" i="9"/>
  <c r="L3" i="9"/>
  <c r="B4" i="9"/>
  <c r="C4" i="9"/>
  <c r="D4" i="9"/>
  <c r="E4" i="9"/>
  <c r="F4" i="9"/>
  <c r="G4" i="9"/>
  <c r="H4" i="9"/>
  <c r="I4" i="9"/>
  <c r="J4" i="9"/>
  <c r="K4" i="9"/>
  <c r="L4" i="9"/>
  <c r="B5" i="9"/>
  <c r="C5" i="9"/>
  <c r="D5" i="9"/>
  <c r="E5" i="9"/>
  <c r="F5" i="9"/>
  <c r="G5" i="9"/>
  <c r="H5" i="9"/>
  <c r="I5" i="9"/>
  <c r="J5" i="9"/>
  <c r="K5" i="9"/>
  <c r="L5" i="9"/>
  <c r="B6" i="9"/>
  <c r="C6" i="9"/>
  <c r="D6" i="9"/>
  <c r="E6" i="9"/>
  <c r="F6" i="9"/>
  <c r="G6" i="9"/>
  <c r="H6" i="9"/>
  <c r="I6" i="9"/>
  <c r="J6" i="9"/>
  <c r="K6" i="9"/>
  <c r="L6" i="9"/>
  <c r="B7" i="9"/>
  <c r="C7" i="9"/>
  <c r="D7" i="9"/>
  <c r="E7" i="9"/>
  <c r="F7" i="9"/>
  <c r="G7" i="9"/>
  <c r="H7" i="9"/>
  <c r="I7" i="9"/>
  <c r="J7" i="9"/>
  <c r="K7" i="9"/>
  <c r="L7" i="9"/>
  <c r="B8" i="9"/>
  <c r="C8" i="9"/>
  <c r="D8" i="9"/>
  <c r="E8" i="9"/>
  <c r="F8" i="9"/>
  <c r="G8" i="9"/>
  <c r="H8" i="9"/>
  <c r="I8" i="9"/>
  <c r="J8" i="9"/>
  <c r="K8" i="9"/>
  <c r="L8" i="9"/>
  <c r="B9" i="9"/>
  <c r="C9" i="9"/>
  <c r="D9" i="9"/>
  <c r="E9" i="9"/>
  <c r="F9" i="9"/>
  <c r="G9" i="9"/>
  <c r="H9" i="9"/>
  <c r="I9" i="9"/>
  <c r="J9" i="9"/>
  <c r="K9" i="9"/>
  <c r="L9" i="9"/>
  <c r="B10" i="9"/>
  <c r="C10" i="9"/>
  <c r="D10" i="9"/>
  <c r="E10" i="9"/>
  <c r="F10" i="9"/>
  <c r="G10" i="9"/>
  <c r="H10" i="9"/>
  <c r="I10" i="9"/>
  <c r="J10" i="9"/>
  <c r="K10" i="9"/>
  <c r="L10" i="9"/>
  <c r="B11" i="9"/>
  <c r="C11" i="9"/>
  <c r="D11" i="9"/>
  <c r="E11" i="9"/>
  <c r="F11" i="9"/>
  <c r="G11" i="9"/>
  <c r="H11" i="9"/>
  <c r="I11" i="9"/>
  <c r="J11" i="9"/>
  <c r="K11" i="9"/>
  <c r="L11" i="9"/>
  <c r="C2" i="9"/>
  <c r="D2" i="9"/>
  <c r="E2" i="9"/>
  <c r="F2" i="9"/>
  <c r="G2" i="9"/>
  <c r="H2" i="9"/>
  <c r="I2" i="9"/>
  <c r="J2" i="9"/>
  <c r="K2" i="9"/>
  <c r="L2" i="9"/>
  <c r="B2" i="9"/>
  <c r="B3" i="8"/>
  <c r="C3" i="8"/>
  <c r="D3" i="8"/>
  <c r="E3" i="8"/>
  <c r="F3" i="8"/>
  <c r="G3" i="8"/>
  <c r="H3" i="8"/>
  <c r="I3" i="8"/>
  <c r="J3" i="8"/>
  <c r="K3" i="8"/>
  <c r="L3" i="8"/>
  <c r="B4" i="8"/>
  <c r="C4" i="8"/>
  <c r="D4" i="8"/>
  <c r="E4" i="8"/>
  <c r="F4" i="8"/>
  <c r="G4" i="8"/>
  <c r="H4" i="8"/>
  <c r="I4" i="8"/>
  <c r="J4" i="8"/>
  <c r="K4" i="8"/>
  <c r="L4" i="8"/>
  <c r="B5" i="8"/>
  <c r="C5" i="8"/>
  <c r="D5" i="8"/>
  <c r="E5" i="8"/>
  <c r="F5" i="8"/>
  <c r="G5" i="8"/>
  <c r="H5" i="8"/>
  <c r="I5" i="8"/>
  <c r="J5" i="8"/>
  <c r="K5" i="8"/>
  <c r="L5" i="8"/>
  <c r="B6" i="8"/>
  <c r="C6" i="8"/>
  <c r="D6" i="8"/>
  <c r="E6" i="8"/>
  <c r="F6" i="8"/>
  <c r="G6" i="8"/>
  <c r="H6" i="8"/>
  <c r="I6" i="8"/>
  <c r="J6" i="8"/>
  <c r="K6" i="8"/>
  <c r="L6" i="8"/>
  <c r="B7" i="8"/>
  <c r="C7" i="8"/>
  <c r="D7" i="8"/>
  <c r="E7" i="8"/>
  <c r="F7" i="8"/>
  <c r="G7" i="8"/>
  <c r="H7" i="8"/>
  <c r="I7" i="8"/>
  <c r="J7" i="8"/>
  <c r="K7" i="8"/>
  <c r="L7" i="8"/>
  <c r="B8" i="8"/>
  <c r="C8" i="8"/>
  <c r="D8" i="8"/>
  <c r="E8" i="8"/>
  <c r="F8" i="8"/>
  <c r="G8" i="8"/>
  <c r="H8" i="8"/>
  <c r="I8" i="8"/>
  <c r="J8" i="8"/>
  <c r="K8" i="8"/>
  <c r="L8" i="8"/>
  <c r="B9" i="8"/>
  <c r="C9" i="8"/>
  <c r="D9" i="8"/>
  <c r="E9" i="8"/>
  <c r="F9" i="8"/>
  <c r="G9" i="8"/>
  <c r="H9" i="8"/>
  <c r="I9" i="8"/>
  <c r="J9" i="8"/>
  <c r="K9" i="8"/>
  <c r="L9" i="8"/>
  <c r="B10" i="8"/>
  <c r="C10" i="8"/>
  <c r="D10" i="8"/>
  <c r="E10" i="8"/>
  <c r="F10" i="8"/>
  <c r="G10" i="8"/>
  <c r="H10" i="8"/>
  <c r="I10" i="8"/>
  <c r="J10" i="8"/>
  <c r="K10" i="8"/>
  <c r="L10" i="8"/>
  <c r="B11" i="8"/>
  <c r="C11" i="8"/>
  <c r="D11" i="8"/>
  <c r="E11" i="8"/>
  <c r="F11" i="8"/>
  <c r="G11" i="8"/>
  <c r="H11" i="8"/>
  <c r="I11" i="8"/>
  <c r="J11" i="8"/>
  <c r="K11" i="8"/>
  <c r="L11" i="8"/>
  <c r="C2" i="8"/>
  <c r="D2" i="8"/>
  <c r="E2" i="8"/>
  <c r="F2" i="8"/>
  <c r="G2" i="8"/>
  <c r="H2" i="8"/>
  <c r="I2" i="8"/>
  <c r="J2" i="8"/>
  <c r="K2" i="8"/>
  <c r="L2" i="8"/>
  <c r="B2" i="8"/>
  <c r="B3" i="7"/>
  <c r="C3" i="7"/>
  <c r="D3" i="7"/>
  <c r="E3" i="7"/>
  <c r="F3" i="7"/>
  <c r="G3" i="7"/>
  <c r="H3" i="7"/>
  <c r="I3" i="7"/>
  <c r="J3" i="7"/>
  <c r="K3" i="7"/>
  <c r="L3" i="7"/>
  <c r="B4" i="7"/>
  <c r="C4" i="7"/>
  <c r="D4" i="7"/>
  <c r="E4" i="7"/>
  <c r="F4" i="7"/>
  <c r="G4" i="7"/>
  <c r="H4" i="7"/>
  <c r="I4" i="7"/>
  <c r="J4" i="7"/>
  <c r="K4" i="7"/>
  <c r="L4" i="7"/>
  <c r="B5" i="7"/>
  <c r="C5" i="7"/>
  <c r="D5" i="7"/>
  <c r="E5" i="7"/>
  <c r="F5" i="7"/>
  <c r="G5" i="7"/>
  <c r="H5" i="7"/>
  <c r="I5" i="7"/>
  <c r="J5" i="7"/>
  <c r="K5" i="7"/>
  <c r="L5" i="7"/>
  <c r="B6" i="7"/>
  <c r="C6" i="7"/>
  <c r="D6" i="7"/>
  <c r="E6" i="7"/>
  <c r="F6" i="7"/>
  <c r="G6" i="7"/>
  <c r="H6" i="7"/>
  <c r="I6" i="7"/>
  <c r="J6" i="7"/>
  <c r="K6" i="7"/>
  <c r="L6" i="7"/>
  <c r="B7" i="7"/>
  <c r="C7" i="7"/>
  <c r="D7" i="7"/>
  <c r="E7" i="7"/>
  <c r="F7" i="7"/>
  <c r="G7" i="7"/>
  <c r="H7" i="7"/>
  <c r="I7" i="7"/>
  <c r="J7" i="7"/>
  <c r="K7" i="7"/>
  <c r="L7" i="7"/>
  <c r="B8" i="7"/>
  <c r="C8" i="7"/>
  <c r="D8" i="7"/>
  <c r="E8" i="7"/>
  <c r="F8" i="7"/>
  <c r="G8" i="7"/>
  <c r="H8" i="7"/>
  <c r="I8" i="7"/>
  <c r="J8" i="7"/>
  <c r="K8" i="7"/>
  <c r="L8" i="7"/>
  <c r="B9" i="7"/>
  <c r="C9" i="7"/>
  <c r="D9" i="7"/>
  <c r="E9" i="7"/>
  <c r="F9" i="7"/>
  <c r="G9" i="7"/>
  <c r="H9" i="7"/>
  <c r="I9" i="7"/>
  <c r="J9" i="7"/>
  <c r="K9" i="7"/>
  <c r="L9" i="7"/>
  <c r="B10" i="7"/>
  <c r="C10" i="7"/>
  <c r="D10" i="7"/>
  <c r="E10" i="7"/>
  <c r="F10" i="7"/>
  <c r="G10" i="7"/>
  <c r="H10" i="7"/>
  <c r="I10" i="7"/>
  <c r="J10" i="7"/>
  <c r="K10" i="7"/>
  <c r="L10" i="7"/>
  <c r="B11" i="7"/>
  <c r="C11" i="7"/>
  <c r="D11" i="7"/>
  <c r="E11" i="7"/>
  <c r="F11" i="7"/>
  <c r="G11" i="7"/>
  <c r="H11" i="7"/>
  <c r="I11" i="7"/>
  <c r="J11" i="7"/>
  <c r="K11" i="7"/>
  <c r="L11" i="7"/>
  <c r="C2" i="7"/>
  <c r="D2" i="7"/>
  <c r="E2" i="7"/>
  <c r="F2" i="7"/>
  <c r="G2" i="7"/>
  <c r="H2" i="7"/>
  <c r="I2" i="7"/>
  <c r="J2" i="7"/>
  <c r="K2" i="7"/>
  <c r="L2" i="7"/>
  <c r="B2" i="7"/>
  <c r="B3" i="6"/>
  <c r="C3" i="6"/>
  <c r="D3" i="6"/>
  <c r="E3" i="6"/>
  <c r="F3" i="6"/>
  <c r="G3" i="6"/>
  <c r="H3" i="6"/>
  <c r="I3" i="6"/>
  <c r="J3" i="6"/>
  <c r="K3" i="6"/>
  <c r="L3" i="6"/>
  <c r="B4" i="6"/>
  <c r="C4" i="6"/>
  <c r="D4" i="6"/>
  <c r="E4" i="6"/>
  <c r="F4" i="6"/>
  <c r="G4" i="6"/>
  <c r="H4" i="6"/>
  <c r="I4" i="6"/>
  <c r="J4" i="6"/>
  <c r="K4" i="6"/>
  <c r="L4" i="6"/>
  <c r="B5" i="6"/>
  <c r="C5" i="6"/>
  <c r="D5" i="6"/>
  <c r="E5" i="6"/>
  <c r="F5" i="6"/>
  <c r="G5" i="6"/>
  <c r="H5" i="6"/>
  <c r="I5" i="6"/>
  <c r="J5" i="6"/>
  <c r="K5" i="6"/>
  <c r="L5" i="6"/>
  <c r="B6" i="6"/>
  <c r="C6" i="6"/>
  <c r="D6" i="6"/>
  <c r="E6" i="6"/>
  <c r="F6" i="6"/>
  <c r="G6" i="6"/>
  <c r="H6" i="6"/>
  <c r="I6" i="6"/>
  <c r="J6" i="6"/>
  <c r="K6" i="6"/>
  <c r="L6" i="6"/>
  <c r="B7" i="6"/>
  <c r="C7" i="6"/>
  <c r="D7" i="6"/>
  <c r="E7" i="6"/>
  <c r="F7" i="6"/>
  <c r="G7" i="6"/>
  <c r="H7" i="6"/>
  <c r="I7" i="6"/>
  <c r="J7" i="6"/>
  <c r="K7" i="6"/>
  <c r="L7" i="6"/>
  <c r="B8" i="6"/>
  <c r="C8" i="6"/>
  <c r="D8" i="6"/>
  <c r="E8" i="6"/>
  <c r="F8" i="6"/>
  <c r="G8" i="6"/>
  <c r="H8" i="6"/>
  <c r="I8" i="6"/>
  <c r="J8" i="6"/>
  <c r="K8" i="6"/>
  <c r="L8" i="6"/>
  <c r="B9" i="6"/>
  <c r="C9" i="6"/>
  <c r="D9" i="6"/>
  <c r="E9" i="6"/>
  <c r="F9" i="6"/>
  <c r="G9" i="6"/>
  <c r="H9" i="6"/>
  <c r="I9" i="6"/>
  <c r="J9" i="6"/>
  <c r="K9" i="6"/>
  <c r="L9" i="6"/>
  <c r="B10" i="6"/>
  <c r="C10" i="6"/>
  <c r="D10" i="6"/>
  <c r="E10" i="6"/>
  <c r="F10" i="6"/>
  <c r="G10" i="6"/>
  <c r="H10" i="6"/>
  <c r="I10" i="6"/>
  <c r="J10" i="6"/>
  <c r="K10" i="6"/>
  <c r="L10" i="6"/>
  <c r="B11" i="6"/>
  <c r="C11" i="6"/>
  <c r="D11" i="6"/>
  <c r="E11" i="6"/>
  <c r="F11" i="6"/>
  <c r="G11" i="6"/>
  <c r="H11" i="6"/>
  <c r="I11" i="6"/>
  <c r="J11" i="6"/>
  <c r="K11" i="6"/>
  <c r="L11" i="6"/>
  <c r="C2" i="6"/>
  <c r="D2" i="6"/>
  <c r="E2" i="6"/>
  <c r="F2" i="6"/>
  <c r="G2" i="6"/>
  <c r="H2" i="6"/>
  <c r="I2" i="6"/>
  <c r="J2" i="6"/>
  <c r="K2" i="6"/>
  <c r="L2" i="6"/>
  <c r="B2" i="6"/>
  <c r="B3" i="5"/>
  <c r="C3" i="5"/>
  <c r="D3" i="5"/>
  <c r="E3" i="5"/>
  <c r="F3" i="5"/>
  <c r="G3" i="5"/>
  <c r="H3" i="5"/>
  <c r="I3" i="5"/>
  <c r="J3" i="5"/>
  <c r="K3" i="5"/>
  <c r="L3" i="5"/>
  <c r="B4" i="5"/>
  <c r="C4" i="5"/>
  <c r="D4" i="5"/>
  <c r="E4" i="5"/>
  <c r="F4" i="5"/>
  <c r="G4" i="5"/>
  <c r="H4" i="5"/>
  <c r="I4" i="5"/>
  <c r="J4" i="5"/>
  <c r="K4" i="5"/>
  <c r="L4" i="5"/>
  <c r="B5" i="5"/>
  <c r="C5" i="5"/>
  <c r="D5" i="5"/>
  <c r="E5" i="5"/>
  <c r="F5" i="5"/>
  <c r="G5" i="5"/>
  <c r="H5" i="5"/>
  <c r="I5" i="5"/>
  <c r="J5" i="5"/>
  <c r="K5" i="5"/>
  <c r="L5" i="5"/>
  <c r="B6" i="5"/>
  <c r="C6" i="5"/>
  <c r="D6" i="5"/>
  <c r="E6" i="5"/>
  <c r="F6" i="5"/>
  <c r="G6" i="5"/>
  <c r="H6" i="5"/>
  <c r="I6" i="5"/>
  <c r="J6" i="5"/>
  <c r="K6" i="5"/>
  <c r="L6" i="5"/>
  <c r="B7" i="5"/>
  <c r="C7" i="5"/>
  <c r="D7" i="5"/>
  <c r="E7" i="5"/>
  <c r="F7" i="5"/>
  <c r="G7" i="5"/>
  <c r="H7" i="5"/>
  <c r="I7" i="5"/>
  <c r="J7" i="5"/>
  <c r="K7" i="5"/>
  <c r="L7" i="5"/>
  <c r="B8" i="5"/>
  <c r="C8" i="5"/>
  <c r="D8" i="5"/>
  <c r="E8" i="5"/>
  <c r="F8" i="5"/>
  <c r="G8" i="5"/>
  <c r="H8" i="5"/>
  <c r="I8" i="5"/>
  <c r="J8" i="5"/>
  <c r="K8" i="5"/>
  <c r="L8" i="5"/>
  <c r="B9" i="5"/>
  <c r="C9" i="5"/>
  <c r="D9" i="5"/>
  <c r="E9" i="5"/>
  <c r="F9" i="5"/>
  <c r="G9" i="5"/>
  <c r="H9" i="5"/>
  <c r="I9" i="5"/>
  <c r="J9" i="5"/>
  <c r="K9" i="5"/>
  <c r="L9" i="5"/>
  <c r="B10" i="5"/>
  <c r="C10" i="5"/>
  <c r="D10" i="5"/>
  <c r="E10" i="5"/>
  <c r="F10" i="5"/>
  <c r="G10" i="5"/>
  <c r="H10" i="5"/>
  <c r="I10" i="5"/>
  <c r="J10" i="5"/>
  <c r="K10" i="5"/>
  <c r="L10" i="5"/>
  <c r="B11" i="5"/>
  <c r="C11" i="5"/>
  <c r="D11" i="5"/>
  <c r="E11" i="5"/>
  <c r="F11" i="5"/>
  <c r="G11" i="5"/>
  <c r="H11" i="5"/>
  <c r="I11" i="5"/>
  <c r="J11" i="5"/>
  <c r="K11" i="5"/>
  <c r="L11" i="5"/>
  <c r="C2" i="5"/>
  <c r="D2" i="5"/>
  <c r="E2" i="5"/>
  <c r="F2" i="5"/>
  <c r="G2" i="5"/>
  <c r="H2" i="5"/>
  <c r="I2" i="5"/>
  <c r="J2" i="5"/>
  <c r="K2" i="5"/>
  <c r="L2" i="5"/>
  <c r="B2" i="5"/>
  <c r="B3" i="4"/>
  <c r="C3" i="4"/>
  <c r="D3" i="4"/>
  <c r="E3" i="4"/>
  <c r="F3" i="4"/>
  <c r="G3" i="4"/>
  <c r="H3" i="4"/>
  <c r="I3" i="4"/>
  <c r="J3" i="4"/>
  <c r="K3" i="4"/>
  <c r="L3" i="4"/>
  <c r="B4" i="4"/>
  <c r="C4" i="4"/>
  <c r="D4" i="4"/>
  <c r="E4" i="4"/>
  <c r="F4" i="4"/>
  <c r="G4" i="4"/>
  <c r="H4" i="4"/>
  <c r="I4" i="4"/>
  <c r="J4" i="4"/>
  <c r="K4" i="4"/>
  <c r="L4" i="4"/>
  <c r="B5" i="4"/>
  <c r="C5" i="4"/>
  <c r="D5" i="4"/>
  <c r="E5" i="4"/>
  <c r="F5" i="4"/>
  <c r="G5" i="4"/>
  <c r="H5" i="4"/>
  <c r="I5" i="4"/>
  <c r="J5" i="4"/>
  <c r="K5" i="4"/>
  <c r="L5" i="4"/>
  <c r="B6" i="4"/>
  <c r="C6" i="4"/>
  <c r="D6" i="4"/>
  <c r="E6" i="4"/>
  <c r="F6" i="4"/>
  <c r="G6" i="4"/>
  <c r="H6" i="4"/>
  <c r="I6" i="4"/>
  <c r="J6" i="4"/>
  <c r="K6" i="4"/>
  <c r="L6" i="4"/>
  <c r="B7" i="4"/>
  <c r="C7" i="4"/>
  <c r="D7" i="4"/>
  <c r="E7" i="4"/>
  <c r="F7" i="4"/>
  <c r="G7" i="4"/>
  <c r="H7" i="4"/>
  <c r="I7" i="4"/>
  <c r="J7" i="4"/>
  <c r="K7" i="4"/>
  <c r="L7" i="4"/>
  <c r="B8" i="4"/>
  <c r="C8" i="4"/>
  <c r="D8" i="4"/>
  <c r="E8" i="4"/>
  <c r="F8" i="4"/>
  <c r="G8" i="4"/>
  <c r="H8" i="4"/>
  <c r="I8" i="4"/>
  <c r="J8" i="4"/>
  <c r="K8" i="4"/>
  <c r="L8" i="4"/>
  <c r="B9" i="4"/>
  <c r="C9" i="4"/>
  <c r="D9" i="4"/>
  <c r="E9" i="4"/>
  <c r="F9" i="4"/>
  <c r="G9" i="4"/>
  <c r="H9" i="4"/>
  <c r="I9" i="4"/>
  <c r="J9" i="4"/>
  <c r="K9" i="4"/>
  <c r="L9" i="4"/>
  <c r="B10" i="4"/>
  <c r="C10" i="4"/>
  <c r="D10" i="4"/>
  <c r="E10" i="4"/>
  <c r="F10" i="4"/>
  <c r="G10" i="4"/>
  <c r="H10" i="4"/>
  <c r="I10" i="4"/>
  <c r="J10" i="4"/>
  <c r="K10" i="4"/>
  <c r="L10" i="4"/>
  <c r="B11" i="4"/>
  <c r="C11" i="4"/>
  <c r="D11" i="4"/>
  <c r="E11" i="4"/>
  <c r="F11" i="4"/>
  <c r="G11" i="4"/>
  <c r="H11" i="4"/>
  <c r="I11" i="4"/>
  <c r="J11" i="4"/>
  <c r="K11" i="4"/>
  <c r="L11" i="4"/>
  <c r="C2" i="4"/>
  <c r="D2" i="4"/>
  <c r="E2" i="4"/>
  <c r="F2" i="4"/>
  <c r="G2" i="4"/>
  <c r="H2" i="4"/>
  <c r="I2" i="4"/>
  <c r="J2" i="4"/>
  <c r="K2" i="4"/>
  <c r="L2" i="4"/>
  <c r="B2" i="4"/>
  <c r="L11" i="3"/>
  <c r="K11" i="3"/>
  <c r="J11" i="3"/>
  <c r="I11" i="3"/>
  <c r="H11" i="3"/>
  <c r="G11" i="3"/>
  <c r="F11" i="3"/>
  <c r="E11" i="3"/>
  <c r="D11" i="3"/>
  <c r="C11" i="3"/>
  <c r="B11" i="3"/>
  <c r="L10" i="3"/>
  <c r="K10" i="3"/>
  <c r="J10" i="3"/>
  <c r="I10" i="3"/>
  <c r="H10" i="3"/>
  <c r="G10" i="3"/>
  <c r="F10" i="3"/>
  <c r="E10" i="3"/>
  <c r="D10" i="3"/>
  <c r="C10" i="3"/>
  <c r="B10" i="3"/>
  <c r="L9" i="3"/>
  <c r="K9" i="3"/>
  <c r="J9" i="3"/>
  <c r="I9" i="3"/>
  <c r="H9" i="3"/>
  <c r="G9" i="3"/>
  <c r="F9" i="3"/>
  <c r="E9" i="3"/>
  <c r="D9" i="3"/>
  <c r="C9" i="3"/>
  <c r="B9" i="3"/>
  <c r="L8" i="3"/>
  <c r="K8" i="3"/>
  <c r="J8" i="3"/>
  <c r="I8" i="3"/>
  <c r="H8" i="3"/>
  <c r="G8" i="3"/>
  <c r="F8" i="3"/>
  <c r="E8" i="3"/>
  <c r="D8" i="3"/>
  <c r="C8" i="3"/>
  <c r="B8" i="3"/>
  <c r="L7" i="3"/>
  <c r="K7" i="3"/>
  <c r="J7" i="3"/>
  <c r="I7" i="3"/>
  <c r="H7" i="3"/>
  <c r="G7" i="3"/>
  <c r="F7" i="3"/>
  <c r="E7" i="3"/>
  <c r="D7" i="3"/>
  <c r="C7" i="3"/>
  <c r="B7" i="3"/>
  <c r="L6" i="3"/>
  <c r="K6" i="3"/>
  <c r="J6" i="3"/>
  <c r="I6" i="3"/>
  <c r="H6" i="3"/>
  <c r="G6" i="3"/>
  <c r="F6" i="3"/>
  <c r="E6" i="3"/>
  <c r="D6" i="3"/>
  <c r="C6" i="3"/>
  <c r="B6" i="3"/>
  <c r="L5" i="3"/>
  <c r="K5" i="3"/>
  <c r="J5" i="3"/>
  <c r="I5" i="3"/>
  <c r="H5" i="3"/>
  <c r="G5" i="3"/>
  <c r="F5" i="3"/>
  <c r="E5" i="3"/>
  <c r="D5" i="3"/>
  <c r="C5" i="3"/>
  <c r="B5" i="3"/>
  <c r="L4" i="3"/>
  <c r="K4" i="3"/>
  <c r="J4" i="3"/>
  <c r="I4" i="3"/>
  <c r="H4" i="3"/>
  <c r="G4" i="3"/>
  <c r="F4" i="3"/>
  <c r="E4" i="3"/>
  <c r="D4" i="3"/>
  <c r="C4" i="3"/>
  <c r="B4" i="3"/>
  <c r="L3" i="3"/>
  <c r="K3" i="3"/>
  <c r="J3" i="3"/>
  <c r="I3" i="3"/>
  <c r="H3" i="3"/>
  <c r="G3" i="3"/>
  <c r="F3" i="3"/>
  <c r="E3" i="3"/>
  <c r="D3" i="3"/>
  <c r="C3" i="3"/>
  <c r="B3" i="3"/>
  <c r="L2" i="3"/>
  <c r="K2" i="3"/>
  <c r="J2" i="3"/>
  <c r="I2" i="3"/>
  <c r="H2" i="3"/>
  <c r="G2" i="3"/>
  <c r="F2" i="3"/>
  <c r="E2" i="3"/>
  <c r="D2" i="3"/>
  <c r="C2" i="3"/>
  <c r="B2" i="3"/>
  <c r="L11" i="2"/>
  <c r="K11" i="2"/>
  <c r="J11" i="2"/>
  <c r="I11" i="2"/>
  <c r="H11" i="2"/>
  <c r="G11" i="2"/>
  <c r="F11" i="2"/>
  <c r="E11" i="2"/>
  <c r="D11" i="2"/>
  <c r="C11" i="2"/>
  <c r="B11" i="2"/>
  <c r="C10" i="2"/>
  <c r="D10" i="2"/>
  <c r="E10" i="2"/>
  <c r="F10" i="2"/>
  <c r="G10" i="2"/>
  <c r="H10" i="2"/>
  <c r="I10" i="2"/>
  <c r="J10" i="2"/>
  <c r="K10" i="2"/>
  <c r="L10" i="2"/>
  <c r="B10" i="2"/>
  <c r="L8" i="2" l="1"/>
  <c r="K8" i="2"/>
  <c r="J8" i="2"/>
  <c r="I8" i="2"/>
  <c r="H8" i="2"/>
  <c r="G8" i="2"/>
  <c r="F8" i="2"/>
  <c r="E8" i="2"/>
  <c r="D8" i="2"/>
  <c r="C8" i="2"/>
  <c r="B8" i="2"/>
  <c r="K3" i="2" l="1"/>
  <c r="K4" i="2"/>
  <c r="K5" i="2"/>
  <c r="K6" i="2"/>
  <c r="K7" i="2"/>
  <c r="K9" i="2"/>
  <c r="L9" i="2"/>
  <c r="L2" i="2" l="1"/>
  <c r="L3" i="2"/>
  <c r="L4" i="2"/>
  <c r="L5" i="2"/>
  <c r="L6" i="2"/>
  <c r="L7" i="2"/>
  <c r="B3" i="2"/>
  <c r="C3" i="2"/>
  <c r="D3" i="2"/>
  <c r="E3" i="2"/>
  <c r="F3" i="2"/>
  <c r="G3" i="2"/>
  <c r="H3" i="2"/>
  <c r="I3" i="2"/>
  <c r="J3" i="2"/>
  <c r="B4" i="2"/>
  <c r="C4" i="2"/>
  <c r="D4" i="2"/>
  <c r="E4" i="2"/>
  <c r="F4" i="2"/>
  <c r="G4" i="2"/>
  <c r="H4" i="2"/>
  <c r="I4" i="2"/>
  <c r="J4" i="2"/>
  <c r="B5" i="2"/>
  <c r="C5" i="2"/>
  <c r="D5" i="2"/>
  <c r="E5" i="2"/>
  <c r="F5" i="2"/>
  <c r="G5" i="2"/>
  <c r="H5" i="2"/>
  <c r="I5" i="2"/>
  <c r="J5" i="2"/>
  <c r="B6" i="2"/>
  <c r="C6" i="2"/>
  <c r="D6" i="2"/>
  <c r="E6" i="2"/>
  <c r="F6" i="2"/>
  <c r="G6" i="2"/>
  <c r="H6" i="2"/>
  <c r="I6" i="2"/>
  <c r="J6" i="2"/>
  <c r="B7" i="2"/>
  <c r="C7" i="2"/>
  <c r="D7" i="2"/>
  <c r="E7" i="2"/>
  <c r="F7" i="2"/>
  <c r="G7" i="2"/>
  <c r="H7" i="2"/>
  <c r="I7" i="2"/>
  <c r="J7" i="2"/>
  <c r="B9" i="2"/>
  <c r="C9" i="2"/>
  <c r="D9" i="2"/>
  <c r="E9" i="2"/>
  <c r="F9" i="2"/>
  <c r="G9" i="2"/>
  <c r="H9" i="2"/>
  <c r="I9" i="2"/>
  <c r="J9" i="2"/>
  <c r="C2" i="2"/>
  <c r="D2" i="2"/>
  <c r="E2" i="2"/>
  <c r="F2" i="2"/>
  <c r="G2" i="2"/>
  <c r="H2" i="2"/>
  <c r="I2" i="2"/>
  <c r="J2" i="2"/>
  <c r="K2" i="2"/>
  <c r="B2" i="2" l="1"/>
</calcChain>
</file>

<file path=xl/sharedStrings.xml><?xml version="1.0" encoding="utf-8"?>
<sst xmlns="http://schemas.openxmlformats.org/spreadsheetml/2006/main" count="739" uniqueCount="46">
  <si>
    <t>Año</t>
  </si>
  <si>
    <t>Entidad Federativa</t>
  </si>
  <si>
    <t>Nacional</t>
  </si>
  <si>
    <t>Aguascalientes</t>
  </si>
  <si>
    <t>Baja California</t>
  </si>
  <si>
    <t>Baja California Sur</t>
  </si>
  <si>
    <t>Campeche</t>
  </si>
  <si>
    <t>Colima</t>
  </si>
  <si>
    <t>Chiapas</t>
  </si>
  <si>
    <t>Chihuahua</t>
  </si>
  <si>
    <t>Durango</t>
  </si>
  <si>
    <t>Guanajuato</t>
  </si>
  <si>
    <t>Guerrero</t>
  </si>
  <si>
    <t>Hidalgo</t>
  </si>
  <si>
    <t>Jalisco</t>
  </si>
  <si>
    <t>México</t>
  </si>
  <si>
    <t>Morelos</t>
  </si>
  <si>
    <t>Nayarit</t>
  </si>
  <si>
    <t>Nuevo León</t>
  </si>
  <si>
    <t>Oaxaca</t>
  </si>
  <si>
    <t>Puebla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</si>
  <si>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</si>
  <si>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</si>
  <si>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</si>
  <si>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</si>
  <si>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</si>
  <si>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</si>
  <si>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</si>
  <si>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Yucatán</t>
  </si>
  <si>
    <t>Zacatecas</t>
  </si>
  <si>
    <t>CDMX</t>
  </si>
  <si>
    <t>Coahuila</t>
  </si>
  <si>
    <t>Michoacán</t>
  </si>
  <si>
    <t>Querétaro</t>
  </si>
  <si>
    <t>Veracruz</t>
  </si>
  <si>
    <t>Médicos generales, especialistas y Odontólogos</t>
  </si>
  <si>
    <t>Personal médico en formación</t>
  </si>
  <si>
    <t>Pasantes de enfermería</t>
  </si>
  <si>
    <t>Auxiliares de enfermería</t>
  </si>
  <si>
    <t>Personal de enfermería en otras labores</t>
  </si>
  <si>
    <t>Personal profesional</t>
  </si>
  <si>
    <t>Personal técnico</t>
  </si>
  <si>
    <t>Otro personal</t>
  </si>
  <si>
    <t>TOTAL</t>
  </si>
  <si>
    <t>Enfermeras generales y especialistas</t>
  </si>
  <si>
    <t>Médicos en otras labores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</si>
</sst>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D2449"/>
        <bgColor indexed="64"/>
      </patternFill>
    </fill>
    <fill>
      <patternFill patternType="solid">
        <fgColor rgb="FFD4C19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4" fontId="2" fillId="0" borderId="1" xfId="0" applyNumberFormat="1" applyFont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M331"/>
  <sheetViews>
    <sheetView tabSelected="1" topLeftCell="C1" zoomScale="85" zoomScaleNormal="85" workbookViewId="0">
      <pane ySplit="1" topLeftCell="A289" activePane="bottomLeft" state="frozen"/>
      <selection pane="bottomLeft" activeCell="M331" sqref="M331"/>
    </sheetView>
  </sheetViews>
  <sheetFormatPr baseColWidth="10" defaultColWidth="11.44140625" defaultRowHeight="14.4" x14ac:dyDescent="0.3"/>
  <cols>
    <col min="1" max="1" width="12.109375" style="3" customWidth="1"/>
    <col min="2" max="2" width="24.5546875" style="3" customWidth="1"/>
    <col min="3" max="3" width="13.33203125" style="5" bestFit="1" customWidth="1"/>
    <col min="4" max="4" width="12.44140625" style="2" bestFit="1" customWidth="1"/>
    <col min="5" max="5" width="12.44140625" style="2" customWidth="1"/>
    <col min="6" max="6" width="12.33203125" style="2" bestFit="1" customWidth="1"/>
    <col min="7" max="7" width="12" style="4" bestFit="1" customWidth="1"/>
    <col min="8" max="8" width="11.44140625" style="4" customWidth="1"/>
    <col min="9" max="9" width="11.88671875" style="4" bestFit="1" customWidth="1"/>
    <col min="10" max="13" width="12.5546875" style="4" bestFit="1" customWidth="1"/>
    <col min="14" max="16384" width="11.44140625" style="4"/>
  </cols>
  <sheetData>
    <row r="1" spans="1:13" ht="69" x14ac:dyDescent="0.25">
      <c r="A1" s="1" t="s">
        <v>0</v>
      </c>
      <c r="B1" s="1" t="s">
        <v>1</v>
      </c>
      <c r="C1" s="1" t="s">
        <v>35</v>
      </c>
      <c r="D1" s="1" t="s">
        <v>36</v>
      </c>
      <c r="E1" s="1" t="s">
        <v>45</v>
      </c>
      <c r="F1" s="1" t="s">
        <v>44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</row>
    <row r="2" spans="1:13" ht="13.8" x14ac:dyDescent="0.25">
      <c r="A2" s="9">
        <v>2021</v>
      </c>
      <c r="B2" s="7" t="s">
        <v>2</v>
      </c>
      <c r="C2" s="10">
        <v>183923</v>
      </c>
      <c r="D2" s="10">
        <v>63710</v>
      </c>
      <c r="E2" s="10">
        <v>17139</v>
      </c>
      <c r="F2" s="10">
        <v>196423</v>
      </c>
      <c r="G2" s="10">
        <v>24395</v>
      </c>
      <c r="H2" s="10">
        <v>108521</v>
      </c>
      <c r="I2" s="10">
        <v>23387</v>
      </c>
      <c r="J2" s="10">
        <v>47779</v>
      </c>
      <c r="K2" s="10">
        <v>121373</v>
      </c>
      <c r="L2" s="10">
        <v>219675</v>
      </c>
      <c r="M2" s="10">
        <v>1006325</v>
      </c>
    </row>
    <row r="3" spans="1:13" ht="13.8" x14ac:dyDescent="0.25">
      <c r="A3" s="8">
        <v>2021</v>
      </c>
      <c r="B3" s="6" t="s">
        <v>3</v>
      </c>
      <c r="C3" s="11">
        <v>2479</v>
      </c>
      <c r="D3" s="11">
        <v>763</v>
      </c>
      <c r="E3" s="11">
        <v>236</v>
      </c>
      <c r="F3" s="11">
        <v>2695</v>
      </c>
      <c r="G3" s="11">
        <v>388</v>
      </c>
      <c r="H3" s="11">
        <v>1477</v>
      </c>
      <c r="I3" s="11">
        <v>273</v>
      </c>
      <c r="J3" s="11">
        <v>615</v>
      </c>
      <c r="K3" s="11">
        <v>1722</v>
      </c>
      <c r="L3" s="11">
        <v>3085</v>
      </c>
      <c r="M3" s="11">
        <v>13733</v>
      </c>
    </row>
    <row r="4" spans="1:13" ht="13.8" x14ac:dyDescent="0.25">
      <c r="A4" s="8">
        <v>2021</v>
      </c>
      <c r="B4" s="6" t="s">
        <v>4</v>
      </c>
      <c r="C4" s="11">
        <v>4241</v>
      </c>
      <c r="D4" s="11">
        <v>1763</v>
      </c>
      <c r="E4" s="11">
        <v>477</v>
      </c>
      <c r="F4" s="11">
        <v>4531</v>
      </c>
      <c r="G4" s="11">
        <v>388</v>
      </c>
      <c r="H4" s="11">
        <v>2659</v>
      </c>
      <c r="I4" s="11">
        <v>553</v>
      </c>
      <c r="J4" s="11">
        <v>760</v>
      </c>
      <c r="K4" s="11">
        <v>2860</v>
      </c>
      <c r="L4" s="11">
        <v>4990</v>
      </c>
      <c r="M4" s="11">
        <v>23222</v>
      </c>
    </row>
    <row r="5" spans="1:13" ht="13.8" x14ac:dyDescent="0.25">
      <c r="A5" s="8">
        <v>2021</v>
      </c>
      <c r="B5" s="6" t="s">
        <v>5</v>
      </c>
      <c r="C5" s="11">
        <v>1668</v>
      </c>
      <c r="D5" s="11">
        <v>341</v>
      </c>
      <c r="E5" s="11">
        <v>165</v>
      </c>
      <c r="F5" s="11">
        <v>1478</v>
      </c>
      <c r="G5" s="11">
        <v>72</v>
      </c>
      <c r="H5" s="11">
        <v>921</v>
      </c>
      <c r="I5" s="11">
        <v>148</v>
      </c>
      <c r="J5" s="11">
        <v>309</v>
      </c>
      <c r="K5" s="11">
        <v>1066</v>
      </c>
      <c r="L5" s="11">
        <v>1930</v>
      </c>
      <c r="M5" s="11">
        <v>8098</v>
      </c>
    </row>
    <row r="6" spans="1:13" ht="13.8" x14ac:dyDescent="0.25">
      <c r="A6" s="8">
        <v>2021</v>
      </c>
      <c r="B6" s="6" t="s">
        <v>6</v>
      </c>
      <c r="C6" s="11">
        <v>1738</v>
      </c>
      <c r="D6" s="11">
        <v>457</v>
      </c>
      <c r="E6" s="11">
        <v>306</v>
      </c>
      <c r="F6" s="11">
        <v>1647</v>
      </c>
      <c r="G6" s="11">
        <v>121</v>
      </c>
      <c r="H6" s="11">
        <v>1196</v>
      </c>
      <c r="I6" s="11">
        <v>195</v>
      </c>
      <c r="J6" s="11">
        <v>566</v>
      </c>
      <c r="K6" s="11">
        <v>843</v>
      </c>
      <c r="L6" s="11">
        <v>2052</v>
      </c>
      <c r="M6" s="11">
        <v>9121</v>
      </c>
    </row>
    <row r="7" spans="1:13" ht="13.8" x14ac:dyDescent="0.25">
      <c r="A7" s="8">
        <v>2021</v>
      </c>
      <c r="B7" s="6" t="s">
        <v>31</v>
      </c>
      <c r="C7" s="11">
        <v>4895</v>
      </c>
      <c r="D7" s="11">
        <v>1318</v>
      </c>
      <c r="E7" s="11">
        <v>471</v>
      </c>
      <c r="F7" s="11">
        <v>5390</v>
      </c>
      <c r="G7" s="11">
        <v>908</v>
      </c>
      <c r="H7" s="11">
        <v>3282</v>
      </c>
      <c r="I7" s="11">
        <v>684</v>
      </c>
      <c r="J7" s="11">
        <v>1023</v>
      </c>
      <c r="K7" s="11">
        <v>3827</v>
      </c>
      <c r="L7" s="11">
        <v>6047</v>
      </c>
      <c r="M7" s="11">
        <v>27845</v>
      </c>
    </row>
    <row r="8" spans="1:13" ht="13.8" x14ac:dyDescent="0.25">
      <c r="A8" s="8">
        <v>2021</v>
      </c>
      <c r="B8" s="6" t="s">
        <v>7</v>
      </c>
      <c r="C8" s="11">
        <v>1505</v>
      </c>
      <c r="D8" s="11">
        <v>491</v>
      </c>
      <c r="E8" s="11">
        <v>167</v>
      </c>
      <c r="F8" s="11">
        <v>1551</v>
      </c>
      <c r="G8" s="11">
        <v>185</v>
      </c>
      <c r="H8" s="11">
        <v>896</v>
      </c>
      <c r="I8" s="11">
        <v>211</v>
      </c>
      <c r="J8" s="11">
        <v>335</v>
      </c>
      <c r="K8" s="11">
        <v>882</v>
      </c>
      <c r="L8" s="11">
        <v>1656</v>
      </c>
      <c r="M8" s="11">
        <v>7879</v>
      </c>
    </row>
    <row r="9" spans="1:13" ht="13.8" x14ac:dyDescent="0.25">
      <c r="A9" s="8">
        <v>2021</v>
      </c>
      <c r="B9" s="6" t="s">
        <v>8</v>
      </c>
      <c r="C9" s="11">
        <v>6566</v>
      </c>
      <c r="D9" s="11">
        <v>1380</v>
      </c>
      <c r="E9" s="11">
        <v>502</v>
      </c>
      <c r="F9" s="11">
        <v>7780</v>
      </c>
      <c r="G9" s="11">
        <v>1985</v>
      </c>
      <c r="H9" s="11">
        <v>3784</v>
      </c>
      <c r="I9" s="11">
        <v>527</v>
      </c>
      <c r="J9" s="11">
        <v>1790</v>
      </c>
      <c r="K9" s="11">
        <v>3094</v>
      </c>
      <c r="L9" s="11">
        <v>7280</v>
      </c>
      <c r="M9" s="11">
        <v>34688</v>
      </c>
    </row>
    <row r="10" spans="1:13" ht="13.8" x14ac:dyDescent="0.25">
      <c r="A10" s="8">
        <v>2021</v>
      </c>
      <c r="B10" s="6" t="s">
        <v>9</v>
      </c>
      <c r="C10" s="11">
        <v>5662</v>
      </c>
      <c r="D10" s="11">
        <v>1524</v>
      </c>
      <c r="E10" s="11">
        <v>512</v>
      </c>
      <c r="F10" s="11">
        <v>6518</v>
      </c>
      <c r="G10" s="11">
        <v>913</v>
      </c>
      <c r="H10" s="11">
        <v>3594</v>
      </c>
      <c r="I10" s="11">
        <v>635</v>
      </c>
      <c r="J10" s="11">
        <v>1331</v>
      </c>
      <c r="K10" s="11">
        <v>3912</v>
      </c>
      <c r="L10" s="11">
        <v>7022</v>
      </c>
      <c r="M10" s="11">
        <v>31623</v>
      </c>
    </row>
    <row r="11" spans="1:13" ht="13.8" x14ac:dyDescent="0.25">
      <c r="A11" s="8">
        <v>2021</v>
      </c>
      <c r="B11" s="6" t="s">
        <v>30</v>
      </c>
      <c r="C11" s="11">
        <v>26578</v>
      </c>
      <c r="D11" s="11">
        <v>10646</v>
      </c>
      <c r="E11" s="11">
        <v>2808</v>
      </c>
      <c r="F11" s="11">
        <v>34908</v>
      </c>
      <c r="G11" s="11">
        <v>419</v>
      </c>
      <c r="H11" s="11">
        <v>12181</v>
      </c>
      <c r="I11" s="11">
        <v>3637</v>
      </c>
      <c r="J11" s="11">
        <v>9596</v>
      </c>
      <c r="K11" s="11">
        <v>22429</v>
      </c>
      <c r="L11" s="11">
        <v>41755</v>
      </c>
      <c r="M11" s="11">
        <v>164957</v>
      </c>
    </row>
    <row r="12" spans="1:13" ht="13.8" x14ac:dyDescent="0.25">
      <c r="A12" s="8">
        <v>2021</v>
      </c>
      <c r="B12" s="6" t="s">
        <v>10</v>
      </c>
      <c r="C12" s="11">
        <v>2888</v>
      </c>
      <c r="D12" s="11">
        <v>1250</v>
      </c>
      <c r="E12" s="11">
        <v>210</v>
      </c>
      <c r="F12" s="11">
        <v>3214</v>
      </c>
      <c r="G12" s="11">
        <v>120</v>
      </c>
      <c r="H12" s="11">
        <v>1398</v>
      </c>
      <c r="I12" s="11">
        <v>274</v>
      </c>
      <c r="J12" s="11">
        <v>781</v>
      </c>
      <c r="K12" s="11">
        <v>1683</v>
      </c>
      <c r="L12" s="11">
        <v>3199</v>
      </c>
      <c r="M12" s="11">
        <v>15017</v>
      </c>
    </row>
    <row r="13" spans="1:13" ht="13.8" x14ac:dyDescent="0.25">
      <c r="A13" s="8">
        <v>2021</v>
      </c>
      <c r="B13" s="6" t="s">
        <v>11</v>
      </c>
      <c r="C13" s="11">
        <v>7914</v>
      </c>
      <c r="D13" s="11">
        <v>2263</v>
      </c>
      <c r="E13" s="11">
        <v>857</v>
      </c>
      <c r="F13" s="11">
        <v>9148</v>
      </c>
      <c r="G13" s="11">
        <v>795</v>
      </c>
      <c r="H13" s="11">
        <v>4870</v>
      </c>
      <c r="I13" s="11">
        <v>970</v>
      </c>
      <c r="J13" s="11">
        <v>1906</v>
      </c>
      <c r="K13" s="11">
        <v>5081</v>
      </c>
      <c r="L13" s="11">
        <v>6874</v>
      </c>
      <c r="M13" s="11">
        <v>40678</v>
      </c>
    </row>
    <row r="14" spans="1:13" ht="13.8" x14ac:dyDescent="0.25">
      <c r="A14" s="8">
        <v>2021</v>
      </c>
      <c r="B14" s="6" t="s">
        <v>12</v>
      </c>
      <c r="C14" s="11">
        <v>6125</v>
      </c>
      <c r="D14" s="11">
        <v>997</v>
      </c>
      <c r="E14" s="11">
        <v>309</v>
      </c>
      <c r="F14" s="11">
        <v>6024</v>
      </c>
      <c r="G14" s="11">
        <v>820</v>
      </c>
      <c r="H14" s="11">
        <v>3525</v>
      </c>
      <c r="I14" s="11">
        <v>452</v>
      </c>
      <c r="J14" s="11">
        <v>1538</v>
      </c>
      <c r="K14" s="11">
        <v>2847</v>
      </c>
      <c r="L14" s="11">
        <v>5913</v>
      </c>
      <c r="M14" s="11">
        <v>28550</v>
      </c>
    </row>
    <row r="15" spans="1:13" ht="13.8" x14ac:dyDescent="0.25">
      <c r="A15" s="8">
        <v>2021</v>
      </c>
      <c r="B15" s="6" t="s">
        <v>13</v>
      </c>
      <c r="C15" s="11">
        <v>4299</v>
      </c>
      <c r="D15" s="11">
        <v>1128</v>
      </c>
      <c r="E15" s="11">
        <v>295</v>
      </c>
      <c r="F15" s="11">
        <v>4111</v>
      </c>
      <c r="G15" s="11">
        <v>864</v>
      </c>
      <c r="H15" s="11">
        <v>2629</v>
      </c>
      <c r="I15" s="11">
        <v>337</v>
      </c>
      <c r="J15" s="11">
        <v>1000</v>
      </c>
      <c r="K15" s="11">
        <v>2117</v>
      </c>
      <c r="L15" s="11">
        <v>4591</v>
      </c>
      <c r="M15" s="11">
        <v>21371</v>
      </c>
    </row>
    <row r="16" spans="1:13" ht="13.8" x14ac:dyDescent="0.25">
      <c r="A16" s="8">
        <v>2021</v>
      </c>
      <c r="B16" s="6" t="s">
        <v>14</v>
      </c>
      <c r="C16" s="11">
        <v>10339</v>
      </c>
      <c r="D16" s="11">
        <v>5166</v>
      </c>
      <c r="E16" s="11">
        <v>975</v>
      </c>
      <c r="F16" s="11">
        <v>10789</v>
      </c>
      <c r="G16" s="11">
        <v>1753</v>
      </c>
      <c r="H16" s="11">
        <v>7434</v>
      </c>
      <c r="I16" s="11">
        <v>1447</v>
      </c>
      <c r="J16" s="11">
        <v>2007</v>
      </c>
      <c r="K16" s="11">
        <v>7080</v>
      </c>
      <c r="L16" s="11">
        <v>11464</v>
      </c>
      <c r="M16" s="11">
        <v>58454</v>
      </c>
    </row>
    <row r="17" spans="1:13" ht="13.8" x14ac:dyDescent="0.25">
      <c r="A17" s="8">
        <v>2021</v>
      </c>
      <c r="B17" s="6" t="s">
        <v>15</v>
      </c>
      <c r="C17" s="11">
        <v>18108</v>
      </c>
      <c r="D17" s="11">
        <v>6030</v>
      </c>
      <c r="E17" s="11">
        <v>1920</v>
      </c>
      <c r="F17" s="11">
        <v>21552</v>
      </c>
      <c r="G17" s="11">
        <v>3098</v>
      </c>
      <c r="H17" s="11">
        <v>8384</v>
      </c>
      <c r="I17" s="11">
        <v>3805</v>
      </c>
      <c r="J17" s="11">
        <v>4542</v>
      </c>
      <c r="K17" s="11">
        <v>14382</v>
      </c>
      <c r="L17" s="11">
        <v>21890</v>
      </c>
      <c r="M17" s="11">
        <v>103711</v>
      </c>
    </row>
    <row r="18" spans="1:13" ht="13.8" x14ac:dyDescent="0.25">
      <c r="A18" s="8">
        <v>2021</v>
      </c>
      <c r="B18" s="6" t="s">
        <v>32</v>
      </c>
      <c r="C18" s="11">
        <v>6008</v>
      </c>
      <c r="D18" s="11">
        <v>1931</v>
      </c>
      <c r="E18" s="11">
        <v>502</v>
      </c>
      <c r="F18" s="11">
        <v>4933</v>
      </c>
      <c r="G18" s="11">
        <v>1144</v>
      </c>
      <c r="H18" s="11">
        <v>3391</v>
      </c>
      <c r="I18" s="11">
        <v>606</v>
      </c>
      <c r="J18" s="11">
        <v>1343</v>
      </c>
      <c r="K18" s="11">
        <v>2657</v>
      </c>
      <c r="L18" s="11">
        <v>6601</v>
      </c>
      <c r="M18" s="11">
        <v>29116</v>
      </c>
    </row>
    <row r="19" spans="1:13" ht="13.8" x14ac:dyDescent="0.25">
      <c r="A19" s="8">
        <v>2021</v>
      </c>
      <c r="B19" s="6" t="s">
        <v>16</v>
      </c>
      <c r="C19" s="11">
        <v>2795</v>
      </c>
      <c r="D19" s="11">
        <v>538</v>
      </c>
      <c r="E19" s="11">
        <v>224</v>
      </c>
      <c r="F19" s="11">
        <v>2724</v>
      </c>
      <c r="G19" s="11">
        <v>417</v>
      </c>
      <c r="H19" s="11">
        <v>1412</v>
      </c>
      <c r="I19" s="11">
        <v>290</v>
      </c>
      <c r="J19" s="11">
        <v>536</v>
      </c>
      <c r="K19" s="11">
        <v>1698</v>
      </c>
      <c r="L19" s="11">
        <v>3278</v>
      </c>
      <c r="M19" s="11">
        <v>13912</v>
      </c>
    </row>
    <row r="20" spans="1:13" ht="13.8" x14ac:dyDescent="0.25">
      <c r="A20" s="8">
        <v>2021</v>
      </c>
      <c r="B20" s="6" t="s">
        <v>17</v>
      </c>
      <c r="C20" s="11">
        <v>2519</v>
      </c>
      <c r="D20" s="11">
        <v>754</v>
      </c>
      <c r="E20" s="11">
        <v>163</v>
      </c>
      <c r="F20" s="11">
        <v>2208</v>
      </c>
      <c r="G20" s="11">
        <v>443</v>
      </c>
      <c r="H20" s="11">
        <v>1288</v>
      </c>
      <c r="I20" s="11">
        <v>225</v>
      </c>
      <c r="J20" s="11">
        <v>540</v>
      </c>
      <c r="K20" s="11">
        <v>1326</v>
      </c>
      <c r="L20" s="11">
        <v>2658</v>
      </c>
      <c r="M20" s="11">
        <v>12124</v>
      </c>
    </row>
    <row r="21" spans="1:13" ht="13.8" x14ac:dyDescent="0.25">
      <c r="A21" s="8">
        <v>2021</v>
      </c>
      <c r="B21" s="6" t="s">
        <v>18</v>
      </c>
      <c r="C21" s="11">
        <v>6768</v>
      </c>
      <c r="D21" s="11">
        <v>4072</v>
      </c>
      <c r="E21" s="11">
        <v>673</v>
      </c>
      <c r="F21" s="11">
        <v>7690</v>
      </c>
      <c r="G21" s="11">
        <v>1246</v>
      </c>
      <c r="H21" s="11">
        <v>4559</v>
      </c>
      <c r="I21" s="11">
        <v>944</v>
      </c>
      <c r="J21" s="11">
        <v>2081</v>
      </c>
      <c r="K21" s="11">
        <v>6066</v>
      </c>
      <c r="L21" s="11">
        <v>7629</v>
      </c>
      <c r="M21" s="11">
        <v>41728</v>
      </c>
    </row>
    <row r="22" spans="1:13" ht="13.8" x14ac:dyDescent="0.25">
      <c r="A22" s="8">
        <v>2021</v>
      </c>
      <c r="B22" s="6" t="s">
        <v>19</v>
      </c>
      <c r="C22" s="11">
        <v>5403</v>
      </c>
      <c r="D22" s="11">
        <v>1319</v>
      </c>
      <c r="E22" s="11">
        <v>345</v>
      </c>
      <c r="F22" s="11">
        <v>5654</v>
      </c>
      <c r="G22" s="11">
        <v>769</v>
      </c>
      <c r="H22" s="11">
        <v>2898</v>
      </c>
      <c r="I22" s="11">
        <v>404</v>
      </c>
      <c r="J22" s="11">
        <v>961</v>
      </c>
      <c r="K22" s="11">
        <v>2100</v>
      </c>
      <c r="L22" s="11">
        <v>5357</v>
      </c>
      <c r="M22" s="11">
        <v>25210</v>
      </c>
    </row>
    <row r="23" spans="1:13" ht="13.8" x14ac:dyDescent="0.25">
      <c r="A23" s="8">
        <v>2021</v>
      </c>
      <c r="B23" s="6" t="s">
        <v>20</v>
      </c>
      <c r="C23" s="11">
        <v>7166</v>
      </c>
      <c r="D23" s="11">
        <v>3157</v>
      </c>
      <c r="E23" s="11">
        <v>583</v>
      </c>
      <c r="F23" s="11">
        <v>5645</v>
      </c>
      <c r="G23" s="11">
        <v>1653</v>
      </c>
      <c r="H23" s="11">
        <v>5294</v>
      </c>
      <c r="I23" s="11">
        <v>628</v>
      </c>
      <c r="J23" s="11">
        <v>1419</v>
      </c>
      <c r="K23" s="11">
        <v>3637</v>
      </c>
      <c r="L23" s="11">
        <v>8290</v>
      </c>
      <c r="M23" s="11">
        <v>37472</v>
      </c>
    </row>
    <row r="24" spans="1:13" ht="13.8" x14ac:dyDescent="0.25">
      <c r="A24" s="8">
        <v>2021</v>
      </c>
      <c r="B24" s="6" t="s">
        <v>33</v>
      </c>
      <c r="C24" s="11">
        <v>3082</v>
      </c>
      <c r="D24" s="11">
        <v>1420</v>
      </c>
      <c r="E24" s="11">
        <v>222</v>
      </c>
      <c r="F24" s="11">
        <v>3038</v>
      </c>
      <c r="G24" s="11">
        <v>190</v>
      </c>
      <c r="H24" s="11">
        <v>1919</v>
      </c>
      <c r="I24" s="11">
        <v>269</v>
      </c>
      <c r="J24" s="11">
        <v>561</v>
      </c>
      <c r="K24" s="11">
        <v>2053</v>
      </c>
      <c r="L24" s="11">
        <v>2552</v>
      </c>
      <c r="M24" s="11">
        <v>15306</v>
      </c>
    </row>
    <row r="25" spans="1:13" ht="13.8" x14ac:dyDescent="0.25">
      <c r="A25" s="8">
        <v>2021</v>
      </c>
      <c r="B25" s="6" t="s">
        <v>21</v>
      </c>
      <c r="C25" s="11">
        <v>2453</v>
      </c>
      <c r="D25" s="11">
        <v>244</v>
      </c>
      <c r="E25" s="11">
        <v>228</v>
      </c>
      <c r="F25" s="11">
        <v>2806</v>
      </c>
      <c r="G25" s="11">
        <v>252</v>
      </c>
      <c r="H25" s="11">
        <v>1401</v>
      </c>
      <c r="I25" s="11">
        <v>270</v>
      </c>
      <c r="J25" s="11">
        <v>532</v>
      </c>
      <c r="K25" s="11">
        <v>1406</v>
      </c>
      <c r="L25" s="11">
        <v>3012</v>
      </c>
      <c r="M25" s="11">
        <v>12604</v>
      </c>
    </row>
    <row r="26" spans="1:13" ht="13.8" x14ac:dyDescent="0.25">
      <c r="A26" s="8">
        <v>2021</v>
      </c>
      <c r="B26" s="6" t="s">
        <v>22</v>
      </c>
      <c r="C26" s="11">
        <v>3228</v>
      </c>
      <c r="D26" s="11">
        <v>1434</v>
      </c>
      <c r="E26" s="11">
        <v>292</v>
      </c>
      <c r="F26" s="11">
        <v>3303</v>
      </c>
      <c r="G26" s="11">
        <v>512</v>
      </c>
      <c r="H26" s="11">
        <v>2598</v>
      </c>
      <c r="I26" s="11">
        <v>358</v>
      </c>
      <c r="J26" s="11">
        <v>943</v>
      </c>
      <c r="K26" s="11">
        <v>2163</v>
      </c>
      <c r="L26" s="11">
        <v>3619</v>
      </c>
      <c r="M26" s="11">
        <v>18450</v>
      </c>
    </row>
    <row r="27" spans="1:13" ht="13.8" x14ac:dyDescent="0.25">
      <c r="A27" s="8">
        <v>2021</v>
      </c>
      <c r="B27" s="6" t="s">
        <v>23</v>
      </c>
      <c r="C27" s="11">
        <v>4988</v>
      </c>
      <c r="D27" s="11">
        <v>1807</v>
      </c>
      <c r="E27" s="11">
        <v>612</v>
      </c>
      <c r="F27" s="11">
        <v>5229</v>
      </c>
      <c r="G27" s="11">
        <v>749</v>
      </c>
      <c r="H27" s="11">
        <v>2585</v>
      </c>
      <c r="I27" s="11">
        <v>556</v>
      </c>
      <c r="J27" s="11">
        <v>1330</v>
      </c>
      <c r="K27" s="11">
        <v>2959</v>
      </c>
      <c r="L27" s="11">
        <v>5215</v>
      </c>
      <c r="M27" s="11">
        <v>26030</v>
      </c>
    </row>
    <row r="28" spans="1:13" ht="13.8" x14ac:dyDescent="0.25">
      <c r="A28" s="8">
        <v>2021</v>
      </c>
      <c r="B28" s="6" t="s">
        <v>24</v>
      </c>
      <c r="C28" s="11">
        <v>4804</v>
      </c>
      <c r="D28" s="11">
        <v>2249</v>
      </c>
      <c r="E28" s="11">
        <v>502</v>
      </c>
      <c r="F28" s="11">
        <v>5880</v>
      </c>
      <c r="G28" s="11">
        <v>376</v>
      </c>
      <c r="H28" s="11">
        <v>2354</v>
      </c>
      <c r="I28" s="11">
        <v>850</v>
      </c>
      <c r="J28" s="11">
        <v>1462</v>
      </c>
      <c r="K28" s="11">
        <v>3401</v>
      </c>
      <c r="L28" s="11">
        <v>6096</v>
      </c>
      <c r="M28" s="11">
        <v>27974</v>
      </c>
    </row>
    <row r="29" spans="1:13" ht="13.8" x14ac:dyDescent="0.25">
      <c r="A29" s="8">
        <v>2021</v>
      </c>
      <c r="B29" s="6" t="s">
        <v>25</v>
      </c>
      <c r="C29" s="11">
        <v>4886</v>
      </c>
      <c r="D29" s="11">
        <v>1597</v>
      </c>
      <c r="E29" s="11">
        <v>447</v>
      </c>
      <c r="F29" s="11">
        <v>4352</v>
      </c>
      <c r="G29" s="11">
        <v>588</v>
      </c>
      <c r="H29" s="11">
        <v>2207</v>
      </c>
      <c r="I29" s="11">
        <v>354</v>
      </c>
      <c r="J29" s="11">
        <v>1414</v>
      </c>
      <c r="K29" s="11">
        <v>2614</v>
      </c>
      <c r="L29" s="11">
        <v>5426</v>
      </c>
      <c r="M29" s="11">
        <v>23885</v>
      </c>
    </row>
    <row r="30" spans="1:13" ht="13.8" x14ac:dyDescent="0.25">
      <c r="A30" s="8">
        <v>2021</v>
      </c>
      <c r="B30" s="6" t="s">
        <v>26</v>
      </c>
      <c r="C30" s="11">
        <v>5517</v>
      </c>
      <c r="D30" s="11">
        <v>1834</v>
      </c>
      <c r="E30" s="11">
        <v>544</v>
      </c>
      <c r="F30" s="11">
        <v>5989</v>
      </c>
      <c r="G30" s="11">
        <v>961</v>
      </c>
      <c r="H30" s="11">
        <v>3209</v>
      </c>
      <c r="I30" s="11">
        <v>1587</v>
      </c>
      <c r="J30" s="11">
        <v>1690</v>
      </c>
      <c r="K30" s="11">
        <v>3845</v>
      </c>
      <c r="L30" s="11">
        <v>8643</v>
      </c>
      <c r="M30" s="11">
        <v>33819</v>
      </c>
    </row>
    <row r="31" spans="1:13" ht="13.8" x14ac:dyDescent="0.25">
      <c r="A31" s="8">
        <v>2021</v>
      </c>
      <c r="B31" s="6" t="s">
        <v>27</v>
      </c>
      <c r="C31" s="11">
        <v>2007</v>
      </c>
      <c r="D31" s="11">
        <v>461</v>
      </c>
      <c r="E31" s="11">
        <v>146</v>
      </c>
      <c r="F31" s="11">
        <v>1696</v>
      </c>
      <c r="G31" s="11">
        <v>279</v>
      </c>
      <c r="H31" s="11">
        <v>1060</v>
      </c>
      <c r="I31" s="11">
        <v>187</v>
      </c>
      <c r="J31" s="11">
        <v>575</v>
      </c>
      <c r="K31" s="11">
        <v>794</v>
      </c>
      <c r="L31" s="11">
        <v>2165</v>
      </c>
      <c r="M31" s="11">
        <v>9370</v>
      </c>
    </row>
    <row r="32" spans="1:13" ht="13.8" x14ac:dyDescent="0.25">
      <c r="A32" s="8">
        <v>2021</v>
      </c>
      <c r="B32" s="6" t="s">
        <v>34</v>
      </c>
      <c r="C32" s="11">
        <v>10882</v>
      </c>
      <c r="D32" s="11">
        <v>2757</v>
      </c>
      <c r="E32" s="11">
        <v>878</v>
      </c>
      <c r="F32" s="11">
        <v>7834</v>
      </c>
      <c r="G32" s="11">
        <v>946</v>
      </c>
      <c r="H32" s="11">
        <v>9304</v>
      </c>
      <c r="I32" s="11">
        <v>902</v>
      </c>
      <c r="J32" s="11">
        <v>2477</v>
      </c>
      <c r="K32" s="11">
        <v>7331</v>
      </c>
      <c r="L32" s="11">
        <v>12214</v>
      </c>
      <c r="M32" s="11">
        <v>55525</v>
      </c>
    </row>
    <row r="33" spans="1:13" ht="13.8" x14ac:dyDescent="0.25">
      <c r="A33" s="8">
        <v>2021</v>
      </c>
      <c r="B33" s="6" t="s">
        <v>28</v>
      </c>
      <c r="C33" s="11">
        <v>3896</v>
      </c>
      <c r="D33" s="11">
        <v>1824</v>
      </c>
      <c r="E33" s="11">
        <v>372</v>
      </c>
      <c r="F33" s="11">
        <v>3756</v>
      </c>
      <c r="G33" s="11">
        <v>669</v>
      </c>
      <c r="H33" s="11">
        <v>2614</v>
      </c>
      <c r="I33" s="11">
        <v>591</v>
      </c>
      <c r="J33" s="11">
        <v>1179</v>
      </c>
      <c r="K33" s="11">
        <v>2272</v>
      </c>
      <c r="L33" s="11">
        <v>4493</v>
      </c>
      <c r="M33" s="11">
        <v>21666</v>
      </c>
    </row>
    <row r="34" spans="1:13" ht="13.8" x14ac:dyDescent="0.25">
      <c r="A34" s="8">
        <v>2021</v>
      </c>
      <c r="B34" s="6" t="s">
        <v>29</v>
      </c>
      <c r="C34" s="11">
        <v>2516</v>
      </c>
      <c r="D34" s="11">
        <v>795</v>
      </c>
      <c r="E34" s="11">
        <v>196</v>
      </c>
      <c r="F34" s="11">
        <v>2350</v>
      </c>
      <c r="G34" s="11">
        <v>372</v>
      </c>
      <c r="H34" s="11">
        <v>2198</v>
      </c>
      <c r="I34" s="11">
        <v>218</v>
      </c>
      <c r="J34" s="11">
        <v>637</v>
      </c>
      <c r="K34" s="11">
        <v>1226</v>
      </c>
      <c r="L34" s="11">
        <v>2679</v>
      </c>
      <c r="M34" s="11">
        <v>13187</v>
      </c>
    </row>
    <row r="35" spans="1:13" ht="13.8" x14ac:dyDescent="0.25">
      <c r="A35" s="9">
        <v>2020</v>
      </c>
      <c r="B35" s="7" t="s">
        <v>2</v>
      </c>
      <c r="C35" s="10">
        <v>180423</v>
      </c>
      <c r="D35" s="10">
        <v>57362</v>
      </c>
      <c r="E35" s="10">
        <v>16290</v>
      </c>
      <c r="F35" s="10">
        <v>191731</v>
      </c>
      <c r="G35" s="10">
        <v>26017</v>
      </c>
      <c r="H35" s="10">
        <v>108073</v>
      </c>
      <c r="I35" s="10">
        <v>20156</v>
      </c>
      <c r="J35" s="10">
        <v>45527</v>
      </c>
      <c r="K35" s="10">
        <v>120989</v>
      </c>
      <c r="L35" s="10">
        <v>220422</v>
      </c>
      <c r="M35" s="10">
        <v>986990</v>
      </c>
    </row>
    <row r="36" spans="1:13" ht="13.8" x14ac:dyDescent="0.25">
      <c r="A36" s="8">
        <v>2020</v>
      </c>
      <c r="B36" s="6" t="s">
        <v>3</v>
      </c>
      <c r="C36" s="11">
        <v>2442</v>
      </c>
      <c r="D36" s="11">
        <v>670</v>
      </c>
      <c r="E36" s="11">
        <v>212</v>
      </c>
      <c r="F36" s="11">
        <v>2701</v>
      </c>
      <c r="G36" s="11">
        <v>446</v>
      </c>
      <c r="H36" s="11">
        <v>1443</v>
      </c>
      <c r="I36" s="11">
        <v>261</v>
      </c>
      <c r="J36" s="11">
        <v>617</v>
      </c>
      <c r="K36" s="11">
        <v>1703</v>
      </c>
      <c r="L36" s="11">
        <v>3030</v>
      </c>
      <c r="M36" s="11">
        <v>13525</v>
      </c>
    </row>
    <row r="37" spans="1:13" ht="13.8" x14ac:dyDescent="0.25">
      <c r="A37" s="8">
        <v>2020</v>
      </c>
      <c r="B37" s="6" t="s">
        <v>4</v>
      </c>
      <c r="C37" s="11">
        <v>4187</v>
      </c>
      <c r="D37" s="11">
        <v>1797</v>
      </c>
      <c r="E37" s="11">
        <v>462</v>
      </c>
      <c r="F37" s="11">
        <v>4692</v>
      </c>
      <c r="G37" s="11">
        <v>570</v>
      </c>
      <c r="H37" s="11">
        <v>2409</v>
      </c>
      <c r="I37" s="11">
        <v>530</v>
      </c>
      <c r="J37" s="11">
        <v>743</v>
      </c>
      <c r="K37" s="11">
        <v>2888</v>
      </c>
      <c r="L37" s="11">
        <v>5051</v>
      </c>
      <c r="M37" s="11">
        <v>23329</v>
      </c>
    </row>
    <row r="38" spans="1:13" ht="13.8" x14ac:dyDescent="0.25">
      <c r="A38" s="8">
        <v>2020</v>
      </c>
      <c r="B38" s="6" t="s">
        <v>5</v>
      </c>
      <c r="C38" s="11">
        <v>1703</v>
      </c>
      <c r="D38" s="11">
        <v>253</v>
      </c>
      <c r="E38" s="11">
        <v>138</v>
      </c>
      <c r="F38" s="11">
        <v>1494</v>
      </c>
      <c r="G38" s="11">
        <v>76</v>
      </c>
      <c r="H38" s="11">
        <v>970</v>
      </c>
      <c r="I38" s="11">
        <v>128</v>
      </c>
      <c r="J38" s="11">
        <v>304</v>
      </c>
      <c r="K38" s="11">
        <v>1075</v>
      </c>
      <c r="L38" s="11">
        <v>2009</v>
      </c>
      <c r="M38" s="11">
        <v>8150</v>
      </c>
    </row>
    <row r="39" spans="1:13" ht="13.8" x14ac:dyDescent="0.25">
      <c r="A39" s="8">
        <v>2020</v>
      </c>
      <c r="B39" s="6" t="s">
        <v>6</v>
      </c>
      <c r="C39" s="11">
        <v>1900</v>
      </c>
      <c r="D39" s="11">
        <v>375</v>
      </c>
      <c r="E39" s="11">
        <v>217</v>
      </c>
      <c r="F39" s="11">
        <v>1730</v>
      </c>
      <c r="G39" s="11">
        <v>130</v>
      </c>
      <c r="H39" s="11">
        <v>1107</v>
      </c>
      <c r="I39" s="11">
        <v>179</v>
      </c>
      <c r="J39" s="11">
        <v>525</v>
      </c>
      <c r="K39" s="11">
        <v>791</v>
      </c>
      <c r="L39" s="11">
        <v>2142</v>
      </c>
      <c r="M39" s="11">
        <v>9096</v>
      </c>
    </row>
    <row r="40" spans="1:13" ht="13.8" x14ac:dyDescent="0.25">
      <c r="A40" s="8">
        <v>2020</v>
      </c>
      <c r="B40" s="6" t="s">
        <v>31</v>
      </c>
      <c r="C40" s="11">
        <v>4800</v>
      </c>
      <c r="D40" s="11">
        <v>1194</v>
      </c>
      <c r="E40" s="11">
        <v>451</v>
      </c>
      <c r="F40" s="11">
        <v>5442</v>
      </c>
      <c r="G40" s="11">
        <v>799</v>
      </c>
      <c r="H40" s="11">
        <v>2997</v>
      </c>
      <c r="I40" s="11">
        <v>686</v>
      </c>
      <c r="J40" s="11">
        <v>1006</v>
      </c>
      <c r="K40" s="11">
        <v>3688</v>
      </c>
      <c r="L40" s="11">
        <v>5998</v>
      </c>
      <c r="M40" s="11">
        <v>27061</v>
      </c>
    </row>
    <row r="41" spans="1:13" ht="13.8" x14ac:dyDescent="0.25">
      <c r="A41" s="8">
        <v>2020</v>
      </c>
      <c r="B41" s="6" t="s">
        <v>7</v>
      </c>
      <c r="C41" s="11">
        <v>1573</v>
      </c>
      <c r="D41" s="11">
        <v>446</v>
      </c>
      <c r="E41" s="11">
        <v>153</v>
      </c>
      <c r="F41" s="11">
        <v>1527</v>
      </c>
      <c r="G41" s="11">
        <v>173</v>
      </c>
      <c r="H41" s="11">
        <v>1030</v>
      </c>
      <c r="I41" s="11">
        <v>195</v>
      </c>
      <c r="J41" s="11">
        <v>320</v>
      </c>
      <c r="K41" s="11">
        <v>882</v>
      </c>
      <c r="L41" s="11">
        <v>1620</v>
      </c>
      <c r="M41" s="11">
        <v>7919</v>
      </c>
    </row>
    <row r="42" spans="1:13" ht="13.8" x14ac:dyDescent="0.25">
      <c r="A42" s="8">
        <v>2020</v>
      </c>
      <c r="B42" s="6" t="s">
        <v>8</v>
      </c>
      <c r="C42" s="11">
        <v>6473</v>
      </c>
      <c r="D42" s="11">
        <v>1246</v>
      </c>
      <c r="E42" s="11">
        <v>471</v>
      </c>
      <c r="F42" s="11">
        <v>7648</v>
      </c>
      <c r="G42" s="11">
        <v>1785</v>
      </c>
      <c r="H42" s="11">
        <v>3705</v>
      </c>
      <c r="I42" s="11">
        <v>494</v>
      </c>
      <c r="J42" s="11">
        <v>1785</v>
      </c>
      <c r="K42" s="11">
        <v>3167</v>
      </c>
      <c r="L42" s="11">
        <v>7048</v>
      </c>
      <c r="M42" s="11">
        <v>33822</v>
      </c>
    </row>
    <row r="43" spans="1:13" ht="13.8" x14ac:dyDescent="0.25">
      <c r="A43" s="8">
        <v>2020</v>
      </c>
      <c r="B43" s="6" t="s">
        <v>9</v>
      </c>
      <c r="C43" s="11">
        <v>4992</v>
      </c>
      <c r="D43" s="11">
        <v>1367</v>
      </c>
      <c r="E43" s="11">
        <v>435</v>
      </c>
      <c r="F43" s="11">
        <v>6046</v>
      </c>
      <c r="G43" s="11">
        <v>900</v>
      </c>
      <c r="H43" s="11">
        <v>3701</v>
      </c>
      <c r="I43" s="11">
        <v>631</v>
      </c>
      <c r="J43" s="11">
        <v>1362</v>
      </c>
      <c r="K43" s="11">
        <v>3810</v>
      </c>
      <c r="L43" s="11">
        <v>6779</v>
      </c>
      <c r="M43" s="11">
        <v>30023</v>
      </c>
    </row>
    <row r="44" spans="1:13" ht="13.8" x14ac:dyDescent="0.25">
      <c r="A44" s="8">
        <v>2020</v>
      </c>
      <c r="B44" s="6" t="s">
        <v>30</v>
      </c>
      <c r="C44" s="11">
        <v>25573</v>
      </c>
      <c r="D44" s="11">
        <v>10692</v>
      </c>
      <c r="E44" s="11">
        <v>2717</v>
      </c>
      <c r="F44" s="11">
        <v>33161</v>
      </c>
      <c r="G44" s="11">
        <v>530</v>
      </c>
      <c r="H44" s="11">
        <v>11985</v>
      </c>
      <c r="I44" s="11">
        <v>3706</v>
      </c>
      <c r="J44" s="11">
        <v>9568</v>
      </c>
      <c r="K44" s="11">
        <v>21458</v>
      </c>
      <c r="L44" s="11">
        <v>42611</v>
      </c>
      <c r="M44" s="11">
        <v>162001</v>
      </c>
    </row>
    <row r="45" spans="1:13" ht="13.8" x14ac:dyDescent="0.25">
      <c r="A45" s="8">
        <v>2020</v>
      </c>
      <c r="B45" s="6" t="s">
        <v>10</v>
      </c>
      <c r="C45" s="11">
        <v>2771</v>
      </c>
      <c r="D45" s="11">
        <v>996</v>
      </c>
      <c r="E45" s="11">
        <v>187</v>
      </c>
      <c r="F45" s="11">
        <v>2952</v>
      </c>
      <c r="G45" s="11">
        <v>246</v>
      </c>
      <c r="H45" s="11">
        <v>1393</v>
      </c>
      <c r="I45" s="11">
        <v>253</v>
      </c>
      <c r="J45" s="11">
        <v>724</v>
      </c>
      <c r="K45" s="11">
        <v>1586</v>
      </c>
      <c r="L45" s="11">
        <v>3072</v>
      </c>
      <c r="M45" s="11">
        <v>14180</v>
      </c>
    </row>
    <row r="46" spans="1:13" ht="13.8" x14ac:dyDescent="0.25">
      <c r="A46" s="8">
        <v>2020</v>
      </c>
      <c r="B46" s="6" t="s">
        <v>11</v>
      </c>
      <c r="C46" s="11">
        <v>7879</v>
      </c>
      <c r="D46" s="11">
        <v>1940</v>
      </c>
      <c r="E46" s="11">
        <v>804</v>
      </c>
      <c r="F46" s="11">
        <v>9028</v>
      </c>
      <c r="G46" s="11">
        <v>739</v>
      </c>
      <c r="H46" s="11">
        <v>4876</v>
      </c>
      <c r="I46" s="11">
        <v>938</v>
      </c>
      <c r="J46" s="11">
        <v>1733</v>
      </c>
      <c r="K46" s="11">
        <v>5110</v>
      </c>
      <c r="L46" s="11">
        <v>7146</v>
      </c>
      <c r="M46" s="11">
        <v>40193</v>
      </c>
    </row>
    <row r="47" spans="1:13" ht="13.8" x14ac:dyDescent="0.25">
      <c r="A47" s="8">
        <v>2020</v>
      </c>
      <c r="B47" s="6" t="s">
        <v>12</v>
      </c>
      <c r="C47" s="11">
        <v>5996</v>
      </c>
      <c r="D47" s="11">
        <v>834</v>
      </c>
      <c r="E47" s="11">
        <v>319</v>
      </c>
      <c r="F47" s="11">
        <v>5638</v>
      </c>
      <c r="G47" s="11">
        <v>868</v>
      </c>
      <c r="H47" s="11">
        <v>3523</v>
      </c>
      <c r="I47" s="11">
        <v>407</v>
      </c>
      <c r="J47" s="11">
        <v>1430</v>
      </c>
      <c r="K47" s="11">
        <v>2711</v>
      </c>
      <c r="L47" s="11">
        <v>5853</v>
      </c>
      <c r="M47" s="11">
        <v>27579</v>
      </c>
    </row>
    <row r="48" spans="1:13" ht="13.8" x14ac:dyDescent="0.25">
      <c r="A48" s="8">
        <v>2020</v>
      </c>
      <c r="B48" s="6" t="s">
        <v>13</v>
      </c>
      <c r="C48" s="11">
        <v>4252</v>
      </c>
      <c r="D48" s="11">
        <v>1005</v>
      </c>
      <c r="E48" s="11">
        <v>255</v>
      </c>
      <c r="F48" s="11">
        <v>3750</v>
      </c>
      <c r="G48" s="11">
        <v>860</v>
      </c>
      <c r="H48" s="11">
        <v>2621</v>
      </c>
      <c r="I48" s="11">
        <v>318</v>
      </c>
      <c r="J48" s="11">
        <v>755</v>
      </c>
      <c r="K48" s="11">
        <v>2090</v>
      </c>
      <c r="L48" s="11">
        <v>4404</v>
      </c>
      <c r="M48" s="11">
        <v>20310</v>
      </c>
    </row>
    <row r="49" spans="1:13" ht="13.8" x14ac:dyDescent="0.25">
      <c r="A49" s="8">
        <v>2020</v>
      </c>
      <c r="B49" s="6" t="s">
        <v>14</v>
      </c>
      <c r="C49" s="11">
        <v>10110</v>
      </c>
      <c r="D49" s="11">
        <v>4848</v>
      </c>
      <c r="E49" s="11">
        <v>966</v>
      </c>
      <c r="F49" s="11">
        <v>10655</v>
      </c>
      <c r="G49" s="11">
        <v>1874</v>
      </c>
      <c r="H49" s="11">
        <v>7135</v>
      </c>
      <c r="I49" s="11">
        <v>1387</v>
      </c>
      <c r="J49" s="11">
        <v>1977</v>
      </c>
      <c r="K49" s="11">
        <v>6915</v>
      </c>
      <c r="L49" s="11">
        <v>11191</v>
      </c>
      <c r="M49" s="11">
        <v>57058</v>
      </c>
    </row>
    <row r="50" spans="1:13" ht="13.8" x14ac:dyDescent="0.25">
      <c r="A50" s="8">
        <v>2020</v>
      </c>
      <c r="B50" s="6" t="s">
        <v>15</v>
      </c>
      <c r="C50" s="11">
        <v>18135</v>
      </c>
      <c r="D50" s="11">
        <v>5236</v>
      </c>
      <c r="E50" s="11">
        <v>1906</v>
      </c>
      <c r="F50" s="11">
        <v>21362</v>
      </c>
      <c r="G50" s="11">
        <v>3501</v>
      </c>
      <c r="H50" s="11">
        <v>8892</v>
      </c>
      <c r="I50" s="11">
        <v>2291</v>
      </c>
      <c r="J50" s="11">
        <v>4341</v>
      </c>
      <c r="K50" s="11">
        <v>15654</v>
      </c>
      <c r="L50" s="11">
        <v>21679</v>
      </c>
      <c r="M50" s="11">
        <v>102997</v>
      </c>
    </row>
    <row r="51" spans="1:13" ht="13.8" x14ac:dyDescent="0.25">
      <c r="A51" s="8">
        <v>2020</v>
      </c>
      <c r="B51" s="6" t="s">
        <v>32</v>
      </c>
      <c r="C51" s="11">
        <v>6033</v>
      </c>
      <c r="D51" s="11">
        <v>1785</v>
      </c>
      <c r="E51" s="11">
        <v>517</v>
      </c>
      <c r="F51" s="11">
        <v>4965</v>
      </c>
      <c r="G51" s="11">
        <v>1403</v>
      </c>
      <c r="H51" s="11">
        <v>3450</v>
      </c>
      <c r="I51" s="11">
        <v>536</v>
      </c>
      <c r="J51" s="11">
        <v>1351</v>
      </c>
      <c r="K51" s="11">
        <v>2715</v>
      </c>
      <c r="L51" s="11">
        <v>6832</v>
      </c>
      <c r="M51" s="11">
        <v>29587</v>
      </c>
    </row>
    <row r="52" spans="1:13" ht="13.8" x14ac:dyDescent="0.25">
      <c r="A52" s="8">
        <v>2020</v>
      </c>
      <c r="B52" s="6" t="s">
        <v>16</v>
      </c>
      <c r="C52" s="11">
        <v>2827</v>
      </c>
      <c r="D52" s="11">
        <v>519</v>
      </c>
      <c r="E52" s="11">
        <v>194</v>
      </c>
      <c r="F52" s="11">
        <v>2647</v>
      </c>
      <c r="G52" s="11">
        <v>829</v>
      </c>
      <c r="H52" s="11">
        <v>1417</v>
      </c>
      <c r="I52" s="11">
        <v>295</v>
      </c>
      <c r="J52" s="11">
        <v>534</v>
      </c>
      <c r="K52" s="11">
        <v>1700</v>
      </c>
      <c r="L52" s="11">
        <v>2983</v>
      </c>
      <c r="M52" s="11">
        <v>13945</v>
      </c>
    </row>
    <row r="53" spans="1:13" ht="13.8" x14ac:dyDescent="0.25">
      <c r="A53" s="8">
        <v>2020</v>
      </c>
      <c r="B53" s="6" t="s">
        <v>17</v>
      </c>
      <c r="C53" s="11">
        <v>2336</v>
      </c>
      <c r="D53" s="11">
        <v>739</v>
      </c>
      <c r="E53" s="11">
        <v>159</v>
      </c>
      <c r="F53" s="11">
        <v>1935</v>
      </c>
      <c r="G53" s="11">
        <v>556</v>
      </c>
      <c r="H53" s="11">
        <v>1252</v>
      </c>
      <c r="I53" s="11">
        <v>225</v>
      </c>
      <c r="J53" s="11">
        <v>527</v>
      </c>
      <c r="K53" s="11">
        <v>1234</v>
      </c>
      <c r="L53" s="11">
        <v>2621</v>
      </c>
      <c r="M53" s="11">
        <v>11584</v>
      </c>
    </row>
    <row r="54" spans="1:13" ht="13.8" x14ac:dyDescent="0.25">
      <c r="A54" s="8">
        <v>2020</v>
      </c>
      <c r="B54" s="6" t="s">
        <v>18</v>
      </c>
      <c r="C54" s="11">
        <v>6505</v>
      </c>
      <c r="D54" s="11">
        <v>3852</v>
      </c>
      <c r="E54" s="11">
        <v>624</v>
      </c>
      <c r="F54" s="11">
        <v>7239</v>
      </c>
      <c r="G54" s="11">
        <v>1119</v>
      </c>
      <c r="H54" s="11">
        <v>4308</v>
      </c>
      <c r="I54" s="11">
        <v>870</v>
      </c>
      <c r="J54" s="11">
        <v>1949</v>
      </c>
      <c r="K54" s="11">
        <v>5862</v>
      </c>
      <c r="L54" s="11">
        <v>7345</v>
      </c>
      <c r="M54" s="11">
        <v>39673</v>
      </c>
    </row>
    <row r="55" spans="1:13" ht="13.8" x14ac:dyDescent="0.25">
      <c r="A55" s="8">
        <v>2020</v>
      </c>
      <c r="B55" s="6" t="s">
        <v>19</v>
      </c>
      <c r="C55" s="11">
        <v>5575</v>
      </c>
      <c r="D55" s="11">
        <v>1034</v>
      </c>
      <c r="E55" s="11">
        <v>357</v>
      </c>
      <c r="F55" s="11">
        <v>5775</v>
      </c>
      <c r="G55" s="11">
        <v>790</v>
      </c>
      <c r="H55" s="11">
        <v>2782</v>
      </c>
      <c r="I55" s="11">
        <v>392</v>
      </c>
      <c r="J55" s="11">
        <v>911</v>
      </c>
      <c r="K55" s="11">
        <v>2069</v>
      </c>
      <c r="L55" s="11">
        <v>5649</v>
      </c>
      <c r="M55" s="11">
        <v>25334</v>
      </c>
    </row>
    <row r="56" spans="1:13" ht="13.8" x14ac:dyDescent="0.25">
      <c r="A56" s="8">
        <v>2020</v>
      </c>
      <c r="B56" s="6" t="s">
        <v>20</v>
      </c>
      <c r="C56" s="11">
        <v>6849</v>
      </c>
      <c r="D56" s="11">
        <v>2807</v>
      </c>
      <c r="E56" s="11">
        <v>561</v>
      </c>
      <c r="F56" s="11">
        <v>5686</v>
      </c>
      <c r="G56" s="11">
        <v>1710</v>
      </c>
      <c r="H56" s="11">
        <v>5322</v>
      </c>
      <c r="I56" s="11">
        <v>712</v>
      </c>
      <c r="J56" s="11">
        <v>1335</v>
      </c>
      <c r="K56" s="11">
        <v>3846</v>
      </c>
      <c r="L56" s="11">
        <v>7695</v>
      </c>
      <c r="M56" s="11">
        <v>36523</v>
      </c>
    </row>
    <row r="57" spans="1:13" ht="13.8" x14ac:dyDescent="0.25">
      <c r="A57" s="8">
        <v>2020</v>
      </c>
      <c r="B57" s="6" t="s">
        <v>33</v>
      </c>
      <c r="C57" s="11">
        <v>2970</v>
      </c>
      <c r="D57" s="11">
        <v>1061</v>
      </c>
      <c r="E57" s="11">
        <v>223</v>
      </c>
      <c r="F57" s="11">
        <v>2684</v>
      </c>
      <c r="G57" s="11">
        <v>221</v>
      </c>
      <c r="H57" s="11">
        <v>1940</v>
      </c>
      <c r="I57" s="11">
        <v>242</v>
      </c>
      <c r="J57" s="11">
        <v>576</v>
      </c>
      <c r="K57" s="11">
        <v>1861</v>
      </c>
      <c r="L57" s="11">
        <v>2651</v>
      </c>
      <c r="M57" s="11">
        <v>14429</v>
      </c>
    </row>
    <row r="58" spans="1:13" ht="13.8" x14ac:dyDescent="0.25">
      <c r="A58" s="8">
        <v>2020</v>
      </c>
      <c r="B58" s="6" t="s">
        <v>21</v>
      </c>
      <c r="C58" s="11">
        <v>2464</v>
      </c>
      <c r="D58" s="11">
        <v>197</v>
      </c>
      <c r="E58" s="11">
        <v>222</v>
      </c>
      <c r="F58" s="11">
        <v>2747</v>
      </c>
      <c r="G58" s="11">
        <v>213</v>
      </c>
      <c r="H58" s="11">
        <v>1322</v>
      </c>
      <c r="I58" s="11">
        <v>223</v>
      </c>
      <c r="J58" s="11">
        <v>512</v>
      </c>
      <c r="K58" s="11">
        <v>1395</v>
      </c>
      <c r="L58" s="11">
        <v>2958</v>
      </c>
      <c r="M58" s="11">
        <v>12253</v>
      </c>
    </row>
    <row r="59" spans="1:13" ht="13.8" x14ac:dyDescent="0.25">
      <c r="A59" s="8">
        <v>2020</v>
      </c>
      <c r="B59" s="6" t="s">
        <v>22</v>
      </c>
      <c r="C59" s="11">
        <v>3190</v>
      </c>
      <c r="D59" s="11">
        <v>1361</v>
      </c>
      <c r="E59" s="11">
        <v>283</v>
      </c>
      <c r="F59" s="11">
        <v>3270</v>
      </c>
      <c r="G59" s="11">
        <v>611</v>
      </c>
      <c r="H59" s="11">
        <v>2625</v>
      </c>
      <c r="I59" s="11">
        <v>340</v>
      </c>
      <c r="J59" s="11">
        <v>948</v>
      </c>
      <c r="K59" s="11">
        <v>2137</v>
      </c>
      <c r="L59" s="11">
        <v>3554</v>
      </c>
      <c r="M59" s="11">
        <v>18319</v>
      </c>
    </row>
    <row r="60" spans="1:13" ht="13.8" x14ac:dyDescent="0.25">
      <c r="A60" s="8">
        <v>2020</v>
      </c>
      <c r="B60" s="6" t="s">
        <v>23</v>
      </c>
      <c r="C60" s="11">
        <v>4938</v>
      </c>
      <c r="D60" s="11">
        <v>1548</v>
      </c>
      <c r="E60" s="11">
        <v>603</v>
      </c>
      <c r="F60" s="11">
        <v>5066</v>
      </c>
      <c r="G60" s="11">
        <v>549</v>
      </c>
      <c r="H60" s="11">
        <v>2696</v>
      </c>
      <c r="I60" s="11">
        <v>535</v>
      </c>
      <c r="J60" s="11">
        <v>1185</v>
      </c>
      <c r="K60" s="11">
        <v>3013</v>
      </c>
      <c r="L60" s="11">
        <v>5356</v>
      </c>
      <c r="M60" s="11">
        <v>25489</v>
      </c>
    </row>
    <row r="61" spans="1:13" ht="13.8" x14ac:dyDescent="0.25">
      <c r="A61" s="8">
        <v>2020</v>
      </c>
      <c r="B61" s="6" t="s">
        <v>24</v>
      </c>
      <c r="C61" s="11">
        <v>4412</v>
      </c>
      <c r="D61" s="11">
        <v>1721</v>
      </c>
      <c r="E61" s="11">
        <v>455</v>
      </c>
      <c r="F61" s="11">
        <v>5697</v>
      </c>
      <c r="G61" s="11">
        <v>450</v>
      </c>
      <c r="H61" s="11">
        <v>2304</v>
      </c>
      <c r="I61" s="11">
        <v>703</v>
      </c>
      <c r="J61" s="11">
        <v>1308</v>
      </c>
      <c r="K61" s="11">
        <v>3321</v>
      </c>
      <c r="L61" s="11">
        <v>6113</v>
      </c>
      <c r="M61" s="11">
        <v>26484</v>
      </c>
    </row>
    <row r="62" spans="1:13" ht="13.8" x14ac:dyDescent="0.25">
      <c r="A62" s="8">
        <v>2020</v>
      </c>
      <c r="B62" s="6" t="s">
        <v>25</v>
      </c>
      <c r="C62" s="11">
        <v>4697</v>
      </c>
      <c r="D62" s="11">
        <v>1245</v>
      </c>
      <c r="E62" s="11">
        <v>422</v>
      </c>
      <c r="F62" s="11">
        <v>4273</v>
      </c>
      <c r="G62" s="11">
        <v>486</v>
      </c>
      <c r="H62" s="11">
        <v>2197</v>
      </c>
      <c r="I62" s="11">
        <v>302</v>
      </c>
      <c r="J62" s="11">
        <v>1221</v>
      </c>
      <c r="K62" s="11">
        <v>2330</v>
      </c>
      <c r="L62" s="11">
        <v>5983</v>
      </c>
      <c r="M62" s="11">
        <v>23156</v>
      </c>
    </row>
    <row r="63" spans="1:13" ht="13.8" x14ac:dyDescent="0.25">
      <c r="A63" s="8">
        <v>2020</v>
      </c>
      <c r="B63" s="6" t="s">
        <v>26</v>
      </c>
      <c r="C63" s="11">
        <v>5471</v>
      </c>
      <c r="D63" s="11">
        <v>1658</v>
      </c>
      <c r="E63" s="11">
        <v>501</v>
      </c>
      <c r="F63" s="11">
        <v>6071</v>
      </c>
      <c r="G63" s="11">
        <v>1230</v>
      </c>
      <c r="H63" s="11">
        <v>3303</v>
      </c>
      <c r="I63" s="11">
        <v>712</v>
      </c>
      <c r="J63" s="11">
        <v>1409</v>
      </c>
      <c r="K63" s="11">
        <v>3704</v>
      </c>
      <c r="L63" s="11">
        <v>8948</v>
      </c>
      <c r="M63" s="11">
        <v>33007</v>
      </c>
    </row>
    <row r="64" spans="1:13" ht="13.8" x14ac:dyDescent="0.25">
      <c r="A64" s="8">
        <v>2020</v>
      </c>
      <c r="B64" s="6" t="s">
        <v>27</v>
      </c>
      <c r="C64" s="11">
        <v>1987</v>
      </c>
      <c r="D64" s="11">
        <v>403</v>
      </c>
      <c r="E64" s="11">
        <v>147</v>
      </c>
      <c r="F64" s="11">
        <v>1702</v>
      </c>
      <c r="G64" s="11">
        <v>300</v>
      </c>
      <c r="H64" s="11">
        <v>1060</v>
      </c>
      <c r="I64" s="11">
        <v>185</v>
      </c>
      <c r="J64" s="11">
        <v>585</v>
      </c>
      <c r="K64" s="11">
        <v>773</v>
      </c>
      <c r="L64" s="11">
        <v>2152</v>
      </c>
      <c r="M64" s="11">
        <v>9294</v>
      </c>
    </row>
    <row r="65" spans="1:13" ht="13.8" x14ac:dyDescent="0.25">
      <c r="A65" s="8">
        <v>2020</v>
      </c>
      <c r="B65" s="6" t="s">
        <v>34</v>
      </c>
      <c r="C65" s="11">
        <v>10983</v>
      </c>
      <c r="D65" s="11">
        <v>2239</v>
      </c>
      <c r="E65" s="11">
        <v>792</v>
      </c>
      <c r="F65" s="11">
        <v>7941</v>
      </c>
      <c r="G65" s="11">
        <v>863</v>
      </c>
      <c r="H65" s="11">
        <v>9457</v>
      </c>
      <c r="I65" s="11">
        <v>832</v>
      </c>
      <c r="J65" s="11">
        <v>2258</v>
      </c>
      <c r="K65" s="11">
        <v>8105</v>
      </c>
      <c r="L65" s="11">
        <v>12916</v>
      </c>
      <c r="M65" s="11">
        <v>56386</v>
      </c>
    </row>
    <row r="66" spans="1:13" ht="13.8" x14ac:dyDescent="0.25">
      <c r="A66" s="8">
        <v>2020</v>
      </c>
      <c r="B66" s="6" t="s">
        <v>28</v>
      </c>
      <c r="C66" s="11">
        <v>3931</v>
      </c>
      <c r="D66" s="11">
        <v>1604</v>
      </c>
      <c r="E66" s="11">
        <v>358</v>
      </c>
      <c r="F66" s="11">
        <v>3991</v>
      </c>
      <c r="G66" s="11">
        <v>719</v>
      </c>
      <c r="H66" s="11">
        <v>2632</v>
      </c>
      <c r="I66" s="11">
        <v>446</v>
      </c>
      <c r="J66" s="11">
        <v>1102</v>
      </c>
      <c r="K66" s="11">
        <v>2263</v>
      </c>
      <c r="L66" s="11">
        <v>4433</v>
      </c>
      <c r="M66" s="11">
        <v>21479</v>
      </c>
    </row>
    <row r="67" spans="1:13" ht="13.8" x14ac:dyDescent="0.25">
      <c r="A67" s="8">
        <v>2020</v>
      </c>
      <c r="B67" s="6" t="s">
        <v>29</v>
      </c>
      <c r="C67" s="11">
        <v>2469</v>
      </c>
      <c r="D67" s="11">
        <v>690</v>
      </c>
      <c r="E67" s="11">
        <v>179</v>
      </c>
      <c r="F67" s="11">
        <v>2216</v>
      </c>
      <c r="G67" s="11">
        <v>471</v>
      </c>
      <c r="H67" s="11">
        <v>2219</v>
      </c>
      <c r="I67" s="11">
        <v>202</v>
      </c>
      <c r="J67" s="11">
        <v>626</v>
      </c>
      <c r="K67" s="11">
        <v>1133</v>
      </c>
      <c r="L67" s="11">
        <v>2600</v>
      </c>
      <c r="M67" s="11">
        <v>12805</v>
      </c>
    </row>
    <row r="68" spans="1:13" ht="13.8" x14ac:dyDescent="0.25">
      <c r="A68" s="9">
        <v>2019</v>
      </c>
      <c r="B68" s="7" t="s">
        <v>2</v>
      </c>
      <c r="C68" s="10">
        <v>176706</v>
      </c>
      <c r="D68" s="10">
        <v>58396</v>
      </c>
      <c r="E68" s="10">
        <v>15691</v>
      </c>
      <c r="F68" s="10">
        <v>183875</v>
      </c>
      <c r="G68" s="10">
        <v>28585</v>
      </c>
      <c r="H68" s="10">
        <v>103092</v>
      </c>
      <c r="I68" s="10">
        <v>19900</v>
      </c>
      <c r="J68" s="10">
        <v>45170</v>
      </c>
      <c r="K68" s="10">
        <v>117034</v>
      </c>
      <c r="L68" s="10">
        <v>215248</v>
      </c>
      <c r="M68" s="10">
        <v>963697</v>
      </c>
    </row>
    <row r="69" spans="1:13" ht="13.8" x14ac:dyDescent="0.25">
      <c r="A69" s="8">
        <v>2019</v>
      </c>
      <c r="B69" s="6" t="s">
        <v>3</v>
      </c>
      <c r="C69" s="11">
        <v>2354</v>
      </c>
      <c r="D69" s="11">
        <v>737</v>
      </c>
      <c r="E69" s="11">
        <v>204</v>
      </c>
      <c r="F69" s="11">
        <v>2690</v>
      </c>
      <c r="G69" s="11">
        <v>558</v>
      </c>
      <c r="H69" s="11">
        <v>1214</v>
      </c>
      <c r="I69" s="11">
        <v>266</v>
      </c>
      <c r="J69" s="11">
        <v>591</v>
      </c>
      <c r="K69" s="11">
        <v>1644</v>
      </c>
      <c r="L69" s="11">
        <v>3055</v>
      </c>
      <c r="M69" s="11">
        <v>13313</v>
      </c>
    </row>
    <row r="70" spans="1:13" ht="13.8" x14ac:dyDescent="0.25">
      <c r="A70" s="8">
        <v>2019</v>
      </c>
      <c r="B70" s="6" t="s">
        <v>4</v>
      </c>
      <c r="C70" s="11">
        <v>4090</v>
      </c>
      <c r="D70" s="11">
        <v>1651</v>
      </c>
      <c r="E70" s="11">
        <v>448</v>
      </c>
      <c r="F70" s="11">
        <v>4490</v>
      </c>
      <c r="G70" s="11">
        <v>633</v>
      </c>
      <c r="H70" s="11">
        <v>2263</v>
      </c>
      <c r="I70" s="11">
        <v>517</v>
      </c>
      <c r="J70" s="11">
        <v>700</v>
      </c>
      <c r="K70" s="11">
        <v>2793</v>
      </c>
      <c r="L70" s="11">
        <v>4970</v>
      </c>
      <c r="M70" s="11">
        <v>22555</v>
      </c>
    </row>
    <row r="71" spans="1:13" ht="13.8" x14ac:dyDescent="0.25">
      <c r="A71" s="8">
        <v>2019</v>
      </c>
      <c r="B71" s="6" t="s">
        <v>5</v>
      </c>
      <c r="C71" s="11">
        <v>1605</v>
      </c>
      <c r="D71" s="11">
        <v>347</v>
      </c>
      <c r="E71" s="11">
        <v>133</v>
      </c>
      <c r="F71" s="11">
        <v>1383</v>
      </c>
      <c r="G71" s="11">
        <v>126</v>
      </c>
      <c r="H71" s="11">
        <v>886</v>
      </c>
      <c r="I71" s="11">
        <v>136</v>
      </c>
      <c r="J71" s="11">
        <v>298</v>
      </c>
      <c r="K71" s="11">
        <v>1042</v>
      </c>
      <c r="L71" s="11">
        <v>1978</v>
      </c>
      <c r="M71" s="11">
        <v>7934</v>
      </c>
    </row>
    <row r="72" spans="1:13" ht="13.8" x14ac:dyDescent="0.25">
      <c r="A72" s="8">
        <v>2019</v>
      </c>
      <c r="B72" s="6" t="s">
        <v>6</v>
      </c>
      <c r="C72" s="11">
        <v>1879</v>
      </c>
      <c r="D72" s="11">
        <v>374</v>
      </c>
      <c r="E72" s="11">
        <v>217</v>
      </c>
      <c r="F72" s="11">
        <v>1636</v>
      </c>
      <c r="G72" s="11">
        <v>147</v>
      </c>
      <c r="H72" s="11">
        <v>1022</v>
      </c>
      <c r="I72" s="11">
        <v>199</v>
      </c>
      <c r="J72" s="11">
        <v>508</v>
      </c>
      <c r="K72" s="11">
        <v>729</v>
      </c>
      <c r="L72" s="11">
        <v>2075</v>
      </c>
      <c r="M72" s="11">
        <v>8786</v>
      </c>
    </row>
    <row r="73" spans="1:13" ht="13.8" x14ac:dyDescent="0.25">
      <c r="A73" s="8">
        <v>2019</v>
      </c>
      <c r="B73" s="6" t="s">
        <v>31</v>
      </c>
      <c r="C73" s="11">
        <v>4599</v>
      </c>
      <c r="D73" s="11">
        <v>1454</v>
      </c>
      <c r="E73" s="11">
        <v>426</v>
      </c>
      <c r="F73" s="11">
        <v>5032</v>
      </c>
      <c r="G73" s="11">
        <v>965</v>
      </c>
      <c r="H73" s="11">
        <v>2818</v>
      </c>
      <c r="I73" s="11">
        <v>633</v>
      </c>
      <c r="J73" s="11">
        <v>971</v>
      </c>
      <c r="K73" s="11">
        <v>3448</v>
      </c>
      <c r="L73" s="11">
        <v>5639</v>
      </c>
      <c r="M73" s="11">
        <v>25985</v>
      </c>
    </row>
    <row r="74" spans="1:13" ht="13.8" x14ac:dyDescent="0.25">
      <c r="A74" s="8">
        <v>2019</v>
      </c>
      <c r="B74" s="6" t="s">
        <v>7</v>
      </c>
      <c r="C74" s="11">
        <v>1459</v>
      </c>
      <c r="D74" s="11">
        <v>525</v>
      </c>
      <c r="E74" s="11">
        <v>147</v>
      </c>
      <c r="F74" s="11">
        <v>1428</v>
      </c>
      <c r="G74" s="11">
        <v>292</v>
      </c>
      <c r="H74" s="11">
        <v>816</v>
      </c>
      <c r="I74" s="11">
        <v>176</v>
      </c>
      <c r="J74" s="11">
        <v>312</v>
      </c>
      <c r="K74" s="11">
        <v>855</v>
      </c>
      <c r="L74" s="11">
        <v>1586</v>
      </c>
      <c r="M74" s="11">
        <v>7596</v>
      </c>
    </row>
    <row r="75" spans="1:13" ht="13.8" x14ac:dyDescent="0.25">
      <c r="A75" s="8">
        <v>2019</v>
      </c>
      <c r="B75" s="6" t="s">
        <v>8</v>
      </c>
      <c r="C75" s="11">
        <v>5969</v>
      </c>
      <c r="D75" s="11">
        <v>1443</v>
      </c>
      <c r="E75" s="11">
        <v>410</v>
      </c>
      <c r="F75" s="11">
        <v>7166</v>
      </c>
      <c r="G75" s="11">
        <v>2352</v>
      </c>
      <c r="H75" s="11">
        <v>3543</v>
      </c>
      <c r="I75" s="11">
        <v>438</v>
      </c>
      <c r="J75" s="11">
        <v>1773</v>
      </c>
      <c r="K75" s="11">
        <v>2938</v>
      </c>
      <c r="L75" s="11">
        <v>6325</v>
      </c>
      <c r="M75" s="11">
        <v>32357</v>
      </c>
    </row>
    <row r="76" spans="1:13" ht="13.8" x14ac:dyDescent="0.25">
      <c r="A76" s="8">
        <v>2019</v>
      </c>
      <c r="B76" s="6" t="s">
        <v>9</v>
      </c>
      <c r="C76" s="11">
        <v>4897</v>
      </c>
      <c r="D76" s="11">
        <v>1521</v>
      </c>
      <c r="E76" s="11">
        <v>431</v>
      </c>
      <c r="F76" s="11">
        <v>5714</v>
      </c>
      <c r="G76" s="11">
        <v>1012</v>
      </c>
      <c r="H76" s="11">
        <v>3720</v>
      </c>
      <c r="I76" s="11">
        <v>640</v>
      </c>
      <c r="J76" s="11">
        <v>1195</v>
      </c>
      <c r="K76" s="11">
        <v>3836</v>
      </c>
      <c r="L76" s="11">
        <v>6425</v>
      </c>
      <c r="M76" s="11">
        <v>29391</v>
      </c>
    </row>
    <row r="77" spans="1:13" ht="13.8" x14ac:dyDescent="0.25">
      <c r="A77" s="8">
        <v>2019</v>
      </c>
      <c r="B77" s="6" t="s">
        <v>30</v>
      </c>
      <c r="C77" s="11">
        <v>25572</v>
      </c>
      <c r="D77" s="11">
        <v>10579</v>
      </c>
      <c r="E77" s="11">
        <v>2555</v>
      </c>
      <c r="F77" s="11">
        <v>32994</v>
      </c>
      <c r="G77" s="11">
        <v>514</v>
      </c>
      <c r="H77" s="11">
        <v>11802</v>
      </c>
      <c r="I77" s="11">
        <v>3715</v>
      </c>
      <c r="J77" s="11">
        <v>9569</v>
      </c>
      <c r="K77" s="11">
        <v>21354</v>
      </c>
      <c r="L77" s="11">
        <v>42926</v>
      </c>
      <c r="M77" s="11">
        <v>161580</v>
      </c>
    </row>
    <row r="78" spans="1:13" ht="13.8" x14ac:dyDescent="0.25">
      <c r="A78" s="8">
        <v>2019</v>
      </c>
      <c r="B78" s="6" t="s">
        <v>10</v>
      </c>
      <c r="C78" s="11">
        <v>2751</v>
      </c>
      <c r="D78" s="11">
        <v>966</v>
      </c>
      <c r="E78" s="11">
        <v>214</v>
      </c>
      <c r="F78" s="11">
        <v>2841</v>
      </c>
      <c r="G78" s="11">
        <v>223</v>
      </c>
      <c r="H78" s="11">
        <v>1368</v>
      </c>
      <c r="I78" s="11">
        <v>249</v>
      </c>
      <c r="J78" s="11">
        <v>708</v>
      </c>
      <c r="K78" s="11">
        <v>1532</v>
      </c>
      <c r="L78" s="11">
        <v>3094</v>
      </c>
      <c r="M78" s="11">
        <v>13946</v>
      </c>
    </row>
    <row r="79" spans="1:13" ht="13.8" x14ac:dyDescent="0.25">
      <c r="A79" s="8">
        <v>2019</v>
      </c>
      <c r="B79" s="6" t="s">
        <v>11</v>
      </c>
      <c r="C79" s="11">
        <v>7649</v>
      </c>
      <c r="D79" s="11">
        <v>1891</v>
      </c>
      <c r="E79" s="11">
        <v>788</v>
      </c>
      <c r="F79" s="11">
        <v>8387</v>
      </c>
      <c r="G79" s="11">
        <v>1050</v>
      </c>
      <c r="H79" s="11">
        <v>4742</v>
      </c>
      <c r="I79" s="11">
        <v>899</v>
      </c>
      <c r="J79" s="11">
        <v>1711</v>
      </c>
      <c r="K79" s="11">
        <v>4905</v>
      </c>
      <c r="L79" s="11">
        <v>6885</v>
      </c>
      <c r="M79" s="11">
        <v>38907</v>
      </c>
    </row>
    <row r="80" spans="1:13" ht="13.8" x14ac:dyDescent="0.25">
      <c r="A80" s="8">
        <v>2019</v>
      </c>
      <c r="B80" s="6" t="s">
        <v>12</v>
      </c>
      <c r="C80" s="11">
        <v>5938</v>
      </c>
      <c r="D80" s="11">
        <v>995</v>
      </c>
      <c r="E80" s="11">
        <v>347</v>
      </c>
      <c r="F80" s="11">
        <v>5585</v>
      </c>
      <c r="G80" s="11">
        <v>1005</v>
      </c>
      <c r="H80" s="11">
        <v>3186</v>
      </c>
      <c r="I80" s="11">
        <v>404</v>
      </c>
      <c r="J80" s="11">
        <v>1410</v>
      </c>
      <c r="K80" s="11">
        <v>2638</v>
      </c>
      <c r="L80" s="11">
        <v>5723</v>
      </c>
      <c r="M80" s="11">
        <v>27231</v>
      </c>
    </row>
    <row r="81" spans="1:13" ht="13.8" x14ac:dyDescent="0.25">
      <c r="A81" s="8">
        <v>2019</v>
      </c>
      <c r="B81" s="6" t="s">
        <v>13</v>
      </c>
      <c r="C81" s="11">
        <v>3911</v>
      </c>
      <c r="D81" s="11">
        <v>908</v>
      </c>
      <c r="E81" s="11">
        <v>222</v>
      </c>
      <c r="F81" s="11">
        <v>3201</v>
      </c>
      <c r="G81" s="11">
        <v>912</v>
      </c>
      <c r="H81" s="11">
        <v>2461</v>
      </c>
      <c r="I81" s="11">
        <v>327</v>
      </c>
      <c r="J81" s="11">
        <v>619</v>
      </c>
      <c r="K81" s="11">
        <v>1941</v>
      </c>
      <c r="L81" s="11">
        <v>4015</v>
      </c>
      <c r="M81" s="11">
        <v>18517</v>
      </c>
    </row>
    <row r="82" spans="1:13" ht="13.8" x14ac:dyDescent="0.25">
      <c r="A82" s="8">
        <v>2019</v>
      </c>
      <c r="B82" s="6" t="s">
        <v>14</v>
      </c>
      <c r="C82" s="11">
        <v>9927</v>
      </c>
      <c r="D82" s="11">
        <v>4845</v>
      </c>
      <c r="E82" s="11">
        <v>940</v>
      </c>
      <c r="F82" s="11">
        <v>10391</v>
      </c>
      <c r="G82" s="11">
        <v>1964</v>
      </c>
      <c r="H82" s="11">
        <v>7079</v>
      </c>
      <c r="I82" s="11">
        <v>1399</v>
      </c>
      <c r="J82" s="11">
        <v>1949</v>
      </c>
      <c r="K82" s="11">
        <v>6904</v>
      </c>
      <c r="L82" s="11">
        <v>11021</v>
      </c>
      <c r="M82" s="11">
        <v>56419</v>
      </c>
    </row>
    <row r="83" spans="1:13" ht="13.8" x14ac:dyDescent="0.25">
      <c r="A83" s="8">
        <v>2019</v>
      </c>
      <c r="B83" s="6" t="s">
        <v>15</v>
      </c>
      <c r="C83" s="11">
        <v>17689</v>
      </c>
      <c r="D83" s="11">
        <v>5136</v>
      </c>
      <c r="E83" s="11">
        <v>1897</v>
      </c>
      <c r="F83" s="11">
        <v>20585</v>
      </c>
      <c r="G83" s="11">
        <v>3146</v>
      </c>
      <c r="H83" s="11">
        <v>8303</v>
      </c>
      <c r="I83" s="11">
        <v>2083</v>
      </c>
      <c r="J83" s="11">
        <v>4278</v>
      </c>
      <c r="K83" s="11">
        <v>15243</v>
      </c>
      <c r="L83" s="11">
        <v>21315</v>
      </c>
      <c r="M83" s="11">
        <v>99675</v>
      </c>
    </row>
    <row r="84" spans="1:13" ht="13.8" x14ac:dyDescent="0.25">
      <c r="A84" s="8">
        <v>2019</v>
      </c>
      <c r="B84" s="6" t="s">
        <v>32</v>
      </c>
      <c r="C84" s="11">
        <v>5626</v>
      </c>
      <c r="D84" s="11">
        <v>1708</v>
      </c>
      <c r="E84" s="11">
        <v>568</v>
      </c>
      <c r="F84" s="11">
        <v>4504</v>
      </c>
      <c r="G84" s="11">
        <v>1393</v>
      </c>
      <c r="H84" s="11">
        <v>3345</v>
      </c>
      <c r="I84" s="11">
        <v>537</v>
      </c>
      <c r="J84" s="11">
        <v>1345</v>
      </c>
      <c r="K84" s="11">
        <v>2670</v>
      </c>
      <c r="L84" s="11">
        <v>6705</v>
      </c>
      <c r="M84" s="11">
        <v>28401</v>
      </c>
    </row>
    <row r="85" spans="1:13" ht="13.8" x14ac:dyDescent="0.25">
      <c r="A85" s="8">
        <v>2019</v>
      </c>
      <c r="B85" s="6" t="s">
        <v>16</v>
      </c>
      <c r="C85" s="11">
        <v>2814</v>
      </c>
      <c r="D85" s="11">
        <v>632</v>
      </c>
      <c r="E85" s="11">
        <v>214</v>
      </c>
      <c r="F85" s="11">
        <v>2692</v>
      </c>
      <c r="G85" s="11">
        <v>702</v>
      </c>
      <c r="H85" s="11">
        <v>1348</v>
      </c>
      <c r="I85" s="11">
        <v>291</v>
      </c>
      <c r="J85" s="11">
        <v>510</v>
      </c>
      <c r="K85" s="11">
        <v>1621</v>
      </c>
      <c r="L85" s="11">
        <v>2892</v>
      </c>
      <c r="M85" s="11">
        <v>13716</v>
      </c>
    </row>
    <row r="86" spans="1:13" ht="13.8" x14ac:dyDescent="0.25">
      <c r="A86" s="8">
        <v>2019</v>
      </c>
      <c r="B86" s="6" t="s">
        <v>17</v>
      </c>
      <c r="C86" s="11">
        <v>2090</v>
      </c>
      <c r="D86" s="11">
        <v>645</v>
      </c>
      <c r="E86" s="11">
        <v>140</v>
      </c>
      <c r="F86" s="11">
        <v>1826</v>
      </c>
      <c r="G86" s="11">
        <v>551</v>
      </c>
      <c r="H86" s="11">
        <v>1062</v>
      </c>
      <c r="I86" s="11">
        <v>169</v>
      </c>
      <c r="J86" s="11">
        <v>519</v>
      </c>
      <c r="K86" s="11">
        <v>978</v>
      </c>
      <c r="L86" s="11">
        <v>2396</v>
      </c>
      <c r="M86" s="11">
        <v>10376</v>
      </c>
    </row>
    <row r="87" spans="1:13" ht="13.8" x14ac:dyDescent="0.25">
      <c r="A87" s="8">
        <v>2019</v>
      </c>
      <c r="B87" s="6" t="s">
        <v>18</v>
      </c>
      <c r="C87" s="11">
        <v>6402</v>
      </c>
      <c r="D87" s="11">
        <v>4007</v>
      </c>
      <c r="E87" s="11">
        <v>641</v>
      </c>
      <c r="F87" s="11">
        <v>7015</v>
      </c>
      <c r="G87" s="11">
        <v>1377</v>
      </c>
      <c r="H87" s="11">
        <v>4036</v>
      </c>
      <c r="I87" s="11">
        <v>895</v>
      </c>
      <c r="J87" s="11">
        <v>1987</v>
      </c>
      <c r="K87" s="11">
        <v>5982</v>
      </c>
      <c r="L87" s="11">
        <v>7348</v>
      </c>
      <c r="M87" s="11">
        <v>39690</v>
      </c>
    </row>
    <row r="88" spans="1:13" ht="13.8" x14ac:dyDescent="0.25">
      <c r="A88" s="8">
        <v>2019</v>
      </c>
      <c r="B88" s="6" t="s">
        <v>19</v>
      </c>
      <c r="C88" s="11">
        <v>5333</v>
      </c>
      <c r="D88" s="11">
        <v>1115</v>
      </c>
      <c r="E88" s="11">
        <v>339</v>
      </c>
      <c r="F88" s="11">
        <v>5550</v>
      </c>
      <c r="G88" s="11">
        <v>839</v>
      </c>
      <c r="H88" s="11">
        <v>2536</v>
      </c>
      <c r="I88" s="11">
        <v>363</v>
      </c>
      <c r="J88" s="11">
        <v>895</v>
      </c>
      <c r="K88" s="11">
        <v>2091</v>
      </c>
      <c r="L88" s="11">
        <v>5264</v>
      </c>
      <c r="M88" s="11">
        <v>24325</v>
      </c>
    </row>
    <row r="89" spans="1:13" ht="13.8" x14ac:dyDescent="0.25">
      <c r="A89" s="8">
        <v>2019</v>
      </c>
      <c r="B89" s="6" t="s">
        <v>20</v>
      </c>
      <c r="C89" s="11">
        <v>7271</v>
      </c>
      <c r="D89" s="11">
        <v>2877</v>
      </c>
      <c r="E89" s="11">
        <v>606</v>
      </c>
      <c r="F89" s="11">
        <v>5889</v>
      </c>
      <c r="G89" s="11">
        <v>1523</v>
      </c>
      <c r="H89" s="11">
        <v>5555</v>
      </c>
      <c r="I89" s="11">
        <v>692</v>
      </c>
      <c r="J89" s="11">
        <v>1478</v>
      </c>
      <c r="K89" s="11">
        <v>3965</v>
      </c>
      <c r="L89" s="11">
        <v>7676</v>
      </c>
      <c r="M89" s="11">
        <v>37532</v>
      </c>
    </row>
    <row r="90" spans="1:13" ht="13.8" x14ac:dyDescent="0.25">
      <c r="A90" s="8">
        <v>2019</v>
      </c>
      <c r="B90" s="6" t="s">
        <v>33</v>
      </c>
      <c r="C90" s="11">
        <v>2944</v>
      </c>
      <c r="D90" s="11">
        <v>1004</v>
      </c>
      <c r="E90" s="11">
        <v>212</v>
      </c>
      <c r="F90" s="11">
        <v>2637</v>
      </c>
      <c r="G90" s="11">
        <v>241</v>
      </c>
      <c r="H90" s="11">
        <v>1930</v>
      </c>
      <c r="I90" s="11">
        <v>249</v>
      </c>
      <c r="J90" s="11">
        <v>613</v>
      </c>
      <c r="K90" s="11">
        <v>1823</v>
      </c>
      <c r="L90" s="11">
        <v>2565</v>
      </c>
      <c r="M90" s="11">
        <v>14218</v>
      </c>
    </row>
    <row r="91" spans="1:13" ht="13.8" x14ac:dyDescent="0.25">
      <c r="A91" s="8">
        <v>2019</v>
      </c>
      <c r="B91" s="6" t="s">
        <v>21</v>
      </c>
      <c r="C91" s="11">
        <v>2341</v>
      </c>
      <c r="D91" s="11">
        <v>332</v>
      </c>
      <c r="E91" s="11">
        <v>239</v>
      </c>
      <c r="F91" s="11">
        <v>2575</v>
      </c>
      <c r="G91" s="11">
        <v>353</v>
      </c>
      <c r="H91" s="11">
        <v>1192</v>
      </c>
      <c r="I91" s="11">
        <v>243</v>
      </c>
      <c r="J91" s="11">
        <v>507</v>
      </c>
      <c r="K91" s="11">
        <v>1491</v>
      </c>
      <c r="L91" s="11">
        <v>2751</v>
      </c>
      <c r="M91" s="11">
        <v>12024</v>
      </c>
    </row>
    <row r="92" spans="1:13" ht="13.8" x14ac:dyDescent="0.25">
      <c r="A92" s="8">
        <v>2019</v>
      </c>
      <c r="B92" s="6" t="s">
        <v>22</v>
      </c>
      <c r="C92" s="11">
        <v>3185</v>
      </c>
      <c r="D92" s="11">
        <v>1215</v>
      </c>
      <c r="E92" s="11">
        <v>194</v>
      </c>
      <c r="F92" s="11">
        <v>3427</v>
      </c>
      <c r="G92" s="11">
        <v>653</v>
      </c>
      <c r="H92" s="11">
        <v>2203</v>
      </c>
      <c r="I92" s="11">
        <v>245</v>
      </c>
      <c r="J92" s="11">
        <v>1070</v>
      </c>
      <c r="K92" s="11">
        <v>2118</v>
      </c>
      <c r="L92" s="11">
        <v>3201</v>
      </c>
      <c r="M92" s="11">
        <v>17511</v>
      </c>
    </row>
    <row r="93" spans="1:13" ht="13.8" x14ac:dyDescent="0.25">
      <c r="A93" s="8">
        <v>2019</v>
      </c>
      <c r="B93" s="6" t="s">
        <v>23</v>
      </c>
      <c r="C93" s="11">
        <v>4691</v>
      </c>
      <c r="D93" s="11">
        <v>1719</v>
      </c>
      <c r="E93" s="11">
        <v>369</v>
      </c>
      <c r="F93" s="11">
        <v>4240</v>
      </c>
      <c r="G93" s="11">
        <v>863</v>
      </c>
      <c r="H93" s="11">
        <v>2640</v>
      </c>
      <c r="I93" s="11">
        <v>532</v>
      </c>
      <c r="J93" s="11">
        <v>1231</v>
      </c>
      <c r="K93" s="11">
        <v>2889</v>
      </c>
      <c r="L93" s="11">
        <v>4705</v>
      </c>
      <c r="M93" s="11">
        <v>23879</v>
      </c>
    </row>
    <row r="94" spans="1:13" ht="13.8" x14ac:dyDescent="0.25">
      <c r="A94" s="8">
        <v>2019</v>
      </c>
      <c r="B94" s="6" t="s">
        <v>24</v>
      </c>
      <c r="C94" s="11">
        <v>4981</v>
      </c>
      <c r="D94" s="11">
        <v>1637</v>
      </c>
      <c r="E94" s="11">
        <v>472</v>
      </c>
      <c r="F94" s="11">
        <v>5879</v>
      </c>
      <c r="G94" s="11">
        <v>443</v>
      </c>
      <c r="H94" s="11">
        <v>2401</v>
      </c>
      <c r="I94" s="11">
        <v>958</v>
      </c>
      <c r="J94" s="11">
        <v>1469</v>
      </c>
      <c r="K94" s="11">
        <v>3397</v>
      </c>
      <c r="L94" s="11">
        <v>6763</v>
      </c>
      <c r="M94" s="11">
        <v>28400</v>
      </c>
    </row>
    <row r="95" spans="1:13" ht="13.8" x14ac:dyDescent="0.25">
      <c r="A95" s="8">
        <v>2019</v>
      </c>
      <c r="B95" s="6" t="s">
        <v>25</v>
      </c>
      <c r="C95" s="11">
        <v>4639</v>
      </c>
      <c r="D95" s="11">
        <v>1389</v>
      </c>
      <c r="E95" s="11">
        <v>408</v>
      </c>
      <c r="F95" s="11">
        <v>3856</v>
      </c>
      <c r="G95" s="11">
        <v>579</v>
      </c>
      <c r="H95" s="11">
        <v>2031</v>
      </c>
      <c r="I95" s="11">
        <v>316</v>
      </c>
      <c r="J95" s="11">
        <v>1145</v>
      </c>
      <c r="K95" s="11">
        <v>2174</v>
      </c>
      <c r="L95" s="11">
        <v>6061</v>
      </c>
      <c r="M95" s="11">
        <v>22598</v>
      </c>
    </row>
    <row r="96" spans="1:13" ht="13.8" x14ac:dyDescent="0.25">
      <c r="A96" s="8">
        <v>2019</v>
      </c>
      <c r="B96" s="6" t="s">
        <v>26</v>
      </c>
      <c r="C96" s="11">
        <v>5378</v>
      </c>
      <c r="D96" s="11">
        <v>1745</v>
      </c>
      <c r="E96" s="11">
        <v>482</v>
      </c>
      <c r="F96" s="11">
        <v>5730</v>
      </c>
      <c r="G96" s="11">
        <v>1272</v>
      </c>
      <c r="H96" s="11">
        <v>3273</v>
      </c>
      <c r="I96" s="11">
        <v>670</v>
      </c>
      <c r="J96" s="11">
        <v>1404</v>
      </c>
      <c r="K96" s="11">
        <v>3607</v>
      </c>
      <c r="L96" s="11">
        <v>8481</v>
      </c>
      <c r="M96" s="11">
        <v>32042</v>
      </c>
    </row>
    <row r="97" spans="1:13" ht="13.8" x14ac:dyDescent="0.25">
      <c r="A97" s="8">
        <v>2019</v>
      </c>
      <c r="B97" s="6" t="s">
        <v>27</v>
      </c>
      <c r="C97" s="11">
        <v>1906</v>
      </c>
      <c r="D97" s="11">
        <v>391</v>
      </c>
      <c r="E97" s="11">
        <v>134</v>
      </c>
      <c r="F97" s="11">
        <v>1667</v>
      </c>
      <c r="G97" s="11">
        <v>282</v>
      </c>
      <c r="H97" s="11">
        <v>978</v>
      </c>
      <c r="I97" s="11">
        <v>179</v>
      </c>
      <c r="J97" s="11">
        <v>543</v>
      </c>
      <c r="K97" s="11">
        <v>780</v>
      </c>
      <c r="L97" s="11">
        <v>2075</v>
      </c>
      <c r="M97" s="11">
        <v>8935</v>
      </c>
    </row>
    <row r="98" spans="1:13" ht="13.8" x14ac:dyDescent="0.25">
      <c r="A98" s="8">
        <v>2019</v>
      </c>
      <c r="B98" s="6" t="s">
        <v>34</v>
      </c>
      <c r="C98" s="11">
        <v>10600</v>
      </c>
      <c r="D98" s="11">
        <v>2462</v>
      </c>
      <c r="E98" s="11">
        <v>773</v>
      </c>
      <c r="F98" s="11">
        <v>7134</v>
      </c>
      <c r="G98" s="11">
        <v>1178</v>
      </c>
      <c r="H98" s="11">
        <v>8992</v>
      </c>
      <c r="I98" s="11">
        <v>844</v>
      </c>
      <c r="J98" s="11">
        <v>2234</v>
      </c>
      <c r="K98" s="11">
        <v>6330</v>
      </c>
      <c r="L98" s="11">
        <v>12329</v>
      </c>
      <c r="M98" s="11">
        <v>52876</v>
      </c>
    </row>
    <row r="99" spans="1:13" ht="13.8" x14ac:dyDescent="0.25">
      <c r="A99" s="8">
        <v>2019</v>
      </c>
      <c r="B99" s="6" t="s">
        <v>28</v>
      </c>
      <c r="C99" s="11">
        <v>3752</v>
      </c>
      <c r="D99" s="11">
        <v>1459</v>
      </c>
      <c r="E99" s="11">
        <v>350</v>
      </c>
      <c r="F99" s="11">
        <v>3559</v>
      </c>
      <c r="G99" s="11">
        <v>949</v>
      </c>
      <c r="H99" s="11">
        <v>2245</v>
      </c>
      <c r="I99" s="11">
        <v>439</v>
      </c>
      <c r="J99" s="11">
        <v>992</v>
      </c>
      <c r="K99" s="11">
        <v>2274</v>
      </c>
      <c r="L99" s="11">
        <v>4425</v>
      </c>
      <c r="M99" s="11">
        <v>20444</v>
      </c>
    </row>
    <row r="100" spans="1:13" ht="13.8" x14ac:dyDescent="0.25">
      <c r="A100" s="8">
        <v>2019</v>
      </c>
      <c r="B100" s="6" t="s">
        <v>29</v>
      </c>
      <c r="C100" s="11">
        <v>2464</v>
      </c>
      <c r="D100" s="11">
        <v>687</v>
      </c>
      <c r="E100" s="11">
        <v>171</v>
      </c>
      <c r="F100" s="11">
        <v>2172</v>
      </c>
      <c r="G100" s="11">
        <v>488</v>
      </c>
      <c r="H100" s="11">
        <v>2102</v>
      </c>
      <c r="I100" s="11">
        <v>197</v>
      </c>
      <c r="J100" s="11">
        <v>636</v>
      </c>
      <c r="K100" s="11">
        <v>1042</v>
      </c>
      <c r="L100" s="11">
        <v>2579</v>
      </c>
      <c r="M100" s="11">
        <v>12538</v>
      </c>
    </row>
    <row r="101" spans="1:13" ht="13.8" x14ac:dyDescent="0.25">
      <c r="A101" s="9">
        <v>2018</v>
      </c>
      <c r="B101" s="7" t="s">
        <v>2</v>
      </c>
      <c r="C101" s="10">
        <v>174536</v>
      </c>
      <c r="D101" s="10">
        <v>56690</v>
      </c>
      <c r="E101" s="10">
        <v>17261</v>
      </c>
      <c r="F101" s="10">
        <v>181386</v>
      </c>
      <c r="G101" s="10">
        <v>29857</v>
      </c>
      <c r="H101" s="10">
        <v>104853</v>
      </c>
      <c r="I101" s="10">
        <v>18820</v>
      </c>
      <c r="J101" s="10">
        <v>42755</v>
      </c>
      <c r="K101" s="10">
        <v>115693</v>
      </c>
      <c r="L101" s="10">
        <v>214391</v>
      </c>
      <c r="M101" s="10">
        <v>956242</v>
      </c>
    </row>
    <row r="102" spans="1:13" ht="13.8" x14ac:dyDescent="0.25">
      <c r="A102" s="8">
        <v>2018</v>
      </c>
      <c r="B102" s="6" t="s">
        <v>3</v>
      </c>
      <c r="C102" s="11">
        <v>2311</v>
      </c>
      <c r="D102" s="11">
        <v>601</v>
      </c>
      <c r="E102" s="11">
        <v>222</v>
      </c>
      <c r="F102" s="11">
        <v>2438</v>
      </c>
      <c r="G102" s="11">
        <v>384</v>
      </c>
      <c r="H102" s="11">
        <v>1378</v>
      </c>
      <c r="I102" s="11">
        <v>254</v>
      </c>
      <c r="J102" s="11">
        <v>461</v>
      </c>
      <c r="K102" s="11">
        <v>1697</v>
      </c>
      <c r="L102" s="11">
        <v>2872</v>
      </c>
      <c r="M102" s="11">
        <v>12618</v>
      </c>
    </row>
    <row r="103" spans="1:13" ht="13.8" x14ac:dyDescent="0.25">
      <c r="A103" s="8">
        <v>2018</v>
      </c>
      <c r="B103" s="6" t="s">
        <v>4</v>
      </c>
      <c r="C103" s="11">
        <v>3923</v>
      </c>
      <c r="D103" s="11">
        <v>1575</v>
      </c>
      <c r="E103" s="11">
        <v>446</v>
      </c>
      <c r="F103" s="11">
        <v>4241</v>
      </c>
      <c r="G103" s="11">
        <v>614</v>
      </c>
      <c r="H103" s="11">
        <v>2328</v>
      </c>
      <c r="I103" s="11">
        <v>508</v>
      </c>
      <c r="J103" s="11">
        <v>623</v>
      </c>
      <c r="K103" s="11">
        <v>2721</v>
      </c>
      <c r="L103" s="11">
        <v>4753</v>
      </c>
      <c r="M103" s="11">
        <v>21732</v>
      </c>
    </row>
    <row r="104" spans="1:13" ht="13.8" x14ac:dyDescent="0.25">
      <c r="A104" s="8">
        <v>2018</v>
      </c>
      <c r="B104" s="6" t="s">
        <v>5</v>
      </c>
      <c r="C104" s="11">
        <v>1544</v>
      </c>
      <c r="D104" s="11">
        <v>303</v>
      </c>
      <c r="E104" s="11">
        <v>151</v>
      </c>
      <c r="F104" s="11">
        <v>1382</v>
      </c>
      <c r="G104" s="11">
        <v>135</v>
      </c>
      <c r="H104" s="11">
        <v>849</v>
      </c>
      <c r="I104" s="11">
        <v>110</v>
      </c>
      <c r="J104" s="11">
        <v>295</v>
      </c>
      <c r="K104" s="11">
        <v>956</v>
      </c>
      <c r="L104" s="11">
        <v>1911</v>
      </c>
      <c r="M104" s="11">
        <v>7636</v>
      </c>
    </row>
    <row r="105" spans="1:13" ht="13.8" x14ac:dyDescent="0.25">
      <c r="A105" s="8">
        <v>2018</v>
      </c>
      <c r="B105" s="6" t="s">
        <v>6</v>
      </c>
      <c r="C105" s="11">
        <v>1931</v>
      </c>
      <c r="D105" s="11">
        <v>391</v>
      </c>
      <c r="E105" s="11">
        <v>177</v>
      </c>
      <c r="F105" s="11">
        <v>1638</v>
      </c>
      <c r="G105" s="11">
        <v>145</v>
      </c>
      <c r="H105" s="11">
        <v>1018</v>
      </c>
      <c r="I105" s="11">
        <v>128</v>
      </c>
      <c r="J105" s="11">
        <v>526</v>
      </c>
      <c r="K105" s="11">
        <v>796</v>
      </c>
      <c r="L105" s="11">
        <v>2048</v>
      </c>
      <c r="M105" s="11">
        <v>8798</v>
      </c>
    </row>
    <row r="106" spans="1:13" ht="13.8" x14ac:dyDescent="0.25">
      <c r="A106" s="8">
        <v>2018</v>
      </c>
      <c r="B106" s="6" t="s">
        <v>31</v>
      </c>
      <c r="C106" s="11">
        <v>4438</v>
      </c>
      <c r="D106" s="11">
        <v>1356</v>
      </c>
      <c r="E106" s="11">
        <v>494</v>
      </c>
      <c r="F106" s="11">
        <v>4990</v>
      </c>
      <c r="G106" s="11">
        <v>1021</v>
      </c>
      <c r="H106" s="11">
        <v>2785</v>
      </c>
      <c r="I106" s="11">
        <v>621</v>
      </c>
      <c r="J106" s="11">
        <v>893</v>
      </c>
      <c r="K106" s="11">
        <v>3405</v>
      </c>
      <c r="L106" s="11">
        <v>5339</v>
      </c>
      <c r="M106" s="11">
        <v>25342</v>
      </c>
    </row>
    <row r="107" spans="1:13" ht="13.8" x14ac:dyDescent="0.25">
      <c r="A107" s="8">
        <v>2018</v>
      </c>
      <c r="B107" s="6" t="s">
        <v>7</v>
      </c>
      <c r="C107" s="11">
        <v>1440</v>
      </c>
      <c r="D107" s="11">
        <v>502</v>
      </c>
      <c r="E107" s="11">
        <v>171</v>
      </c>
      <c r="F107" s="11">
        <v>1400</v>
      </c>
      <c r="G107" s="11">
        <v>288</v>
      </c>
      <c r="H107" s="11">
        <v>822</v>
      </c>
      <c r="I107" s="11">
        <v>191</v>
      </c>
      <c r="J107" s="11">
        <v>295</v>
      </c>
      <c r="K107" s="11">
        <v>837</v>
      </c>
      <c r="L107" s="11">
        <v>1570</v>
      </c>
      <c r="M107" s="11">
        <v>7516</v>
      </c>
    </row>
    <row r="108" spans="1:13" ht="13.8" x14ac:dyDescent="0.25">
      <c r="A108" s="8">
        <v>2018</v>
      </c>
      <c r="B108" s="6" t="s">
        <v>8</v>
      </c>
      <c r="C108" s="11">
        <v>6418</v>
      </c>
      <c r="D108" s="11">
        <v>1421</v>
      </c>
      <c r="E108" s="11">
        <v>443</v>
      </c>
      <c r="F108" s="11">
        <v>7075</v>
      </c>
      <c r="G108" s="11">
        <v>2166</v>
      </c>
      <c r="H108" s="11">
        <v>3629</v>
      </c>
      <c r="I108" s="11">
        <v>415</v>
      </c>
      <c r="J108" s="11">
        <v>1641</v>
      </c>
      <c r="K108" s="11">
        <v>3015</v>
      </c>
      <c r="L108" s="11">
        <v>7030</v>
      </c>
      <c r="M108" s="11">
        <v>33253</v>
      </c>
    </row>
    <row r="109" spans="1:13" ht="13.8" x14ac:dyDescent="0.25">
      <c r="A109" s="8">
        <v>2018</v>
      </c>
      <c r="B109" s="6" t="s">
        <v>9</v>
      </c>
      <c r="C109" s="11">
        <v>5140</v>
      </c>
      <c r="D109" s="11">
        <v>1335</v>
      </c>
      <c r="E109" s="11">
        <v>515</v>
      </c>
      <c r="F109" s="11">
        <v>5686</v>
      </c>
      <c r="G109" s="11">
        <v>1107</v>
      </c>
      <c r="H109" s="11">
        <v>3783</v>
      </c>
      <c r="I109" s="11">
        <v>656</v>
      </c>
      <c r="J109" s="11">
        <v>1253</v>
      </c>
      <c r="K109" s="11">
        <v>3630</v>
      </c>
      <c r="L109" s="11">
        <v>6706</v>
      </c>
      <c r="M109" s="11">
        <v>29811</v>
      </c>
    </row>
    <row r="110" spans="1:13" ht="13.8" x14ac:dyDescent="0.25">
      <c r="A110" s="8">
        <v>2018</v>
      </c>
      <c r="B110" s="6" t="s">
        <v>30</v>
      </c>
      <c r="C110" s="11">
        <v>25896</v>
      </c>
      <c r="D110" s="11">
        <v>9681</v>
      </c>
      <c r="E110" s="11">
        <v>3005</v>
      </c>
      <c r="F110" s="11">
        <v>33539</v>
      </c>
      <c r="G110" s="11">
        <v>884</v>
      </c>
      <c r="H110" s="11">
        <v>12139</v>
      </c>
      <c r="I110" s="11">
        <v>3526</v>
      </c>
      <c r="J110" s="11">
        <v>9255</v>
      </c>
      <c r="K110" s="11">
        <v>21086</v>
      </c>
      <c r="L110" s="11">
        <v>42019</v>
      </c>
      <c r="M110" s="11">
        <v>161030</v>
      </c>
    </row>
    <row r="111" spans="1:13" ht="13.8" x14ac:dyDescent="0.25">
      <c r="A111" s="8">
        <v>2018</v>
      </c>
      <c r="B111" s="6" t="s">
        <v>10</v>
      </c>
      <c r="C111" s="11">
        <v>2728</v>
      </c>
      <c r="D111" s="11">
        <v>1003</v>
      </c>
      <c r="E111" s="11">
        <v>271</v>
      </c>
      <c r="F111" s="11">
        <v>2900</v>
      </c>
      <c r="G111" s="11">
        <v>236</v>
      </c>
      <c r="H111" s="11">
        <v>1532</v>
      </c>
      <c r="I111" s="11">
        <v>215</v>
      </c>
      <c r="J111" s="11">
        <v>679</v>
      </c>
      <c r="K111" s="11">
        <v>1526</v>
      </c>
      <c r="L111" s="11">
        <v>3164</v>
      </c>
      <c r="M111" s="11">
        <v>14254</v>
      </c>
    </row>
    <row r="112" spans="1:13" ht="13.8" x14ac:dyDescent="0.25">
      <c r="A112" s="8">
        <v>2018</v>
      </c>
      <c r="B112" s="6" t="s">
        <v>11</v>
      </c>
      <c r="C112" s="11">
        <v>7348</v>
      </c>
      <c r="D112" s="11">
        <v>1890</v>
      </c>
      <c r="E112" s="11">
        <v>805</v>
      </c>
      <c r="F112" s="11">
        <v>8094</v>
      </c>
      <c r="G112" s="11">
        <v>1158</v>
      </c>
      <c r="H112" s="11">
        <v>4752</v>
      </c>
      <c r="I112" s="11">
        <v>857</v>
      </c>
      <c r="J112" s="11">
        <v>1631</v>
      </c>
      <c r="K112" s="11">
        <v>4632</v>
      </c>
      <c r="L112" s="11">
        <v>6862</v>
      </c>
      <c r="M112" s="11">
        <v>38029</v>
      </c>
    </row>
    <row r="113" spans="1:13" ht="13.8" x14ac:dyDescent="0.25">
      <c r="A113" s="8">
        <v>2018</v>
      </c>
      <c r="B113" s="6" t="s">
        <v>12</v>
      </c>
      <c r="C113" s="11">
        <v>6124</v>
      </c>
      <c r="D113" s="11">
        <v>991</v>
      </c>
      <c r="E113" s="11">
        <v>356</v>
      </c>
      <c r="F113" s="11">
        <v>5792</v>
      </c>
      <c r="G113" s="11">
        <v>959</v>
      </c>
      <c r="H113" s="11">
        <v>3116</v>
      </c>
      <c r="I113" s="11">
        <v>425</v>
      </c>
      <c r="J113" s="11">
        <v>1333</v>
      </c>
      <c r="K113" s="11">
        <v>2674</v>
      </c>
      <c r="L113" s="11">
        <v>6002</v>
      </c>
      <c r="M113" s="11">
        <v>27772</v>
      </c>
    </row>
    <row r="114" spans="1:13" ht="13.8" x14ac:dyDescent="0.25">
      <c r="A114" s="8">
        <v>2018</v>
      </c>
      <c r="B114" s="6" t="s">
        <v>13</v>
      </c>
      <c r="C114" s="11">
        <v>3752</v>
      </c>
      <c r="D114" s="11">
        <v>1035</v>
      </c>
      <c r="E114" s="11">
        <v>262</v>
      </c>
      <c r="F114" s="11">
        <v>3048</v>
      </c>
      <c r="G114" s="11">
        <v>1023</v>
      </c>
      <c r="H114" s="11">
        <v>2565</v>
      </c>
      <c r="I114" s="11">
        <v>323</v>
      </c>
      <c r="J114" s="11">
        <v>596</v>
      </c>
      <c r="K114" s="11">
        <v>1994</v>
      </c>
      <c r="L114" s="11">
        <v>4112</v>
      </c>
      <c r="M114" s="11">
        <v>18710</v>
      </c>
    </row>
    <row r="115" spans="1:13" ht="13.8" x14ac:dyDescent="0.25">
      <c r="A115" s="8">
        <v>2018</v>
      </c>
      <c r="B115" s="6" t="s">
        <v>14</v>
      </c>
      <c r="C115" s="11">
        <v>9793</v>
      </c>
      <c r="D115" s="11">
        <v>5138</v>
      </c>
      <c r="E115" s="11">
        <v>981</v>
      </c>
      <c r="F115" s="11">
        <v>10273</v>
      </c>
      <c r="G115" s="11">
        <v>2106</v>
      </c>
      <c r="H115" s="11">
        <v>7204</v>
      </c>
      <c r="I115" s="11">
        <v>1344</v>
      </c>
      <c r="J115" s="11">
        <v>1892</v>
      </c>
      <c r="K115" s="11">
        <v>6896</v>
      </c>
      <c r="L115" s="11">
        <v>11186</v>
      </c>
      <c r="M115" s="11">
        <v>56813</v>
      </c>
    </row>
    <row r="116" spans="1:13" ht="13.8" x14ac:dyDescent="0.25">
      <c r="A116" s="8">
        <v>2018</v>
      </c>
      <c r="B116" s="6" t="s">
        <v>15</v>
      </c>
      <c r="C116" s="11">
        <v>17190</v>
      </c>
      <c r="D116" s="11">
        <v>4645</v>
      </c>
      <c r="E116" s="11">
        <v>1857</v>
      </c>
      <c r="F116" s="11">
        <v>19678</v>
      </c>
      <c r="G116" s="11">
        <v>3721</v>
      </c>
      <c r="H116" s="11">
        <v>8117</v>
      </c>
      <c r="I116" s="11">
        <v>2016</v>
      </c>
      <c r="J116" s="11">
        <v>4067</v>
      </c>
      <c r="K116" s="11">
        <v>15161</v>
      </c>
      <c r="L116" s="11">
        <v>20566</v>
      </c>
      <c r="M116" s="11">
        <v>97018</v>
      </c>
    </row>
    <row r="117" spans="1:13" ht="13.8" x14ac:dyDescent="0.25">
      <c r="A117" s="8">
        <v>2018</v>
      </c>
      <c r="B117" s="6" t="s">
        <v>32</v>
      </c>
      <c r="C117" s="11">
        <v>5568</v>
      </c>
      <c r="D117" s="11">
        <v>1852</v>
      </c>
      <c r="E117" s="11">
        <v>614</v>
      </c>
      <c r="F117" s="11">
        <v>4462</v>
      </c>
      <c r="G117" s="11">
        <v>1411</v>
      </c>
      <c r="H117" s="11">
        <v>3503</v>
      </c>
      <c r="I117" s="11">
        <v>520</v>
      </c>
      <c r="J117" s="11">
        <v>1303</v>
      </c>
      <c r="K117" s="11">
        <v>2672</v>
      </c>
      <c r="L117" s="11">
        <v>6519</v>
      </c>
      <c r="M117" s="11">
        <v>28424</v>
      </c>
    </row>
    <row r="118" spans="1:13" ht="13.8" x14ac:dyDescent="0.25">
      <c r="A118" s="8">
        <v>2018</v>
      </c>
      <c r="B118" s="6" t="s">
        <v>16</v>
      </c>
      <c r="C118" s="11">
        <v>2796</v>
      </c>
      <c r="D118" s="11">
        <v>690</v>
      </c>
      <c r="E118" s="11">
        <v>284</v>
      </c>
      <c r="F118" s="11">
        <v>2653</v>
      </c>
      <c r="G118" s="11">
        <v>697</v>
      </c>
      <c r="H118" s="11">
        <v>1388</v>
      </c>
      <c r="I118" s="11">
        <v>267</v>
      </c>
      <c r="J118" s="11">
        <v>495</v>
      </c>
      <c r="K118" s="11">
        <v>1659</v>
      </c>
      <c r="L118" s="11">
        <v>2866</v>
      </c>
      <c r="M118" s="11">
        <v>13795</v>
      </c>
    </row>
    <row r="119" spans="1:13" ht="13.8" x14ac:dyDescent="0.25">
      <c r="A119" s="8">
        <v>2018</v>
      </c>
      <c r="B119" s="6" t="s">
        <v>17</v>
      </c>
      <c r="C119" s="11">
        <v>2011</v>
      </c>
      <c r="D119" s="11">
        <v>667</v>
      </c>
      <c r="E119" s="11">
        <v>168</v>
      </c>
      <c r="F119" s="11">
        <v>2008</v>
      </c>
      <c r="G119" s="11">
        <v>477</v>
      </c>
      <c r="H119" s="11">
        <v>1024</v>
      </c>
      <c r="I119" s="11">
        <v>152</v>
      </c>
      <c r="J119" s="11">
        <v>429</v>
      </c>
      <c r="K119" s="11">
        <v>965</v>
      </c>
      <c r="L119" s="11">
        <v>2392</v>
      </c>
      <c r="M119" s="11">
        <v>10293</v>
      </c>
    </row>
    <row r="120" spans="1:13" ht="13.8" x14ac:dyDescent="0.25">
      <c r="A120" s="8">
        <v>2018</v>
      </c>
      <c r="B120" s="6" t="s">
        <v>18</v>
      </c>
      <c r="C120" s="11">
        <v>6414</v>
      </c>
      <c r="D120" s="11">
        <v>3844</v>
      </c>
      <c r="E120" s="11">
        <v>671</v>
      </c>
      <c r="F120" s="11">
        <v>7150</v>
      </c>
      <c r="G120" s="11">
        <v>1430</v>
      </c>
      <c r="H120" s="11">
        <v>4230</v>
      </c>
      <c r="I120" s="11">
        <v>829</v>
      </c>
      <c r="J120" s="11">
        <v>2028</v>
      </c>
      <c r="K120" s="11">
        <v>5914</v>
      </c>
      <c r="L120" s="11">
        <v>7692</v>
      </c>
      <c r="M120" s="11">
        <v>40202</v>
      </c>
    </row>
    <row r="121" spans="1:13" ht="13.8" x14ac:dyDescent="0.25">
      <c r="A121" s="8">
        <v>2018</v>
      </c>
      <c r="B121" s="6" t="s">
        <v>19</v>
      </c>
      <c r="C121" s="11">
        <v>5368</v>
      </c>
      <c r="D121" s="11">
        <v>1232</v>
      </c>
      <c r="E121" s="11">
        <v>411</v>
      </c>
      <c r="F121" s="11">
        <v>5193</v>
      </c>
      <c r="G121" s="11">
        <v>895</v>
      </c>
      <c r="H121" s="11">
        <v>2783</v>
      </c>
      <c r="I121" s="11">
        <v>308</v>
      </c>
      <c r="J121" s="11">
        <v>871</v>
      </c>
      <c r="K121" s="11">
        <v>2160</v>
      </c>
      <c r="L121" s="11">
        <v>5322</v>
      </c>
      <c r="M121" s="11">
        <v>24543</v>
      </c>
    </row>
    <row r="122" spans="1:13" ht="13.8" x14ac:dyDescent="0.25">
      <c r="A122" s="8">
        <v>2018</v>
      </c>
      <c r="B122" s="6" t="s">
        <v>20</v>
      </c>
      <c r="C122" s="11">
        <v>6996</v>
      </c>
      <c r="D122" s="11">
        <v>2772</v>
      </c>
      <c r="E122" s="11">
        <v>684</v>
      </c>
      <c r="F122" s="11">
        <v>5704</v>
      </c>
      <c r="G122" s="11">
        <v>1722</v>
      </c>
      <c r="H122" s="11">
        <v>5621</v>
      </c>
      <c r="I122" s="11">
        <v>627</v>
      </c>
      <c r="J122" s="11">
        <v>1415</v>
      </c>
      <c r="K122" s="11">
        <v>3984</v>
      </c>
      <c r="L122" s="11">
        <v>7342</v>
      </c>
      <c r="M122" s="11">
        <v>36867</v>
      </c>
    </row>
    <row r="123" spans="1:13" ht="13.8" x14ac:dyDescent="0.25">
      <c r="A123" s="8">
        <v>2018</v>
      </c>
      <c r="B123" s="6" t="s">
        <v>33</v>
      </c>
      <c r="C123" s="11">
        <v>2523</v>
      </c>
      <c r="D123" s="11">
        <v>910</v>
      </c>
      <c r="E123" s="11">
        <v>215</v>
      </c>
      <c r="F123" s="11">
        <v>2213</v>
      </c>
      <c r="G123" s="11">
        <v>240</v>
      </c>
      <c r="H123" s="11">
        <v>1698</v>
      </c>
      <c r="I123" s="11">
        <v>219</v>
      </c>
      <c r="J123" s="11">
        <v>453</v>
      </c>
      <c r="K123" s="11">
        <v>1512</v>
      </c>
      <c r="L123" s="11">
        <v>2422</v>
      </c>
      <c r="M123" s="11">
        <v>12405</v>
      </c>
    </row>
    <row r="124" spans="1:13" ht="13.8" x14ac:dyDescent="0.25">
      <c r="A124" s="8">
        <v>2018</v>
      </c>
      <c r="B124" s="6" t="s">
        <v>21</v>
      </c>
      <c r="C124" s="11">
        <v>2219</v>
      </c>
      <c r="D124" s="11">
        <v>343</v>
      </c>
      <c r="E124" s="11">
        <v>254</v>
      </c>
      <c r="F124" s="11">
        <v>2391</v>
      </c>
      <c r="G124" s="11">
        <v>408</v>
      </c>
      <c r="H124" s="11">
        <v>1159</v>
      </c>
      <c r="I124" s="11">
        <v>231</v>
      </c>
      <c r="J124" s="11">
        <v>454</v>
      </c>
      <c r="K124" s="11">
        <v>1278</v>
      </c>
      <c r="L124" s="11">
        <v>2703</v>
      </c>
      <c r="M124" s="11">
        <v>11440</v>
      </c>
    </row>
    <row r="125" spans="1:13" ht="13.8" x14ac:dyDescent="0.25">
      <c r="A125" s="8">
        <v>2018</v>
      </c>
      <c r="B125" s="6" t="s">
        <v>22</v>
      </c>
      <c r="C125" s="11">
        <v>3239</v>
      </c>
      <c r="D125" s="11">
        <v>1359</v>
      </c>
      <c r="E125" s="11">
        <v>235</v>
      </c>
      <c r="F125" s="11">
        <v>3538</v>
      </c>
      <c r="G125" s="11">
        <v>725</v>
      </c>
      <c r="H125" s="11">
        <v>2308</v>
      </c>
      <c r="I125" s="11">
        <v>252</v>
      </c>
      <c r="J125" s="11">
        <v>1129</v>
      </c>
      <c r="K125" s="11">
        <v>2179</v>
      </c>
      <c r="L125" s="11">
        <v>3466</v>
      </c>
      <c r="M125" s="11">
        <v>18430</v>
      </c>
    </row>
    <row r="126" spans="1:13" ht="13.8" x14ac:dyDescent="0.25">
      <c r="A126" s="8">
        <v>2018</v>
      </c>
      <c r="B126" s="6" t="s">
        <v>23</v>
      </c>
      <c r="C126" s="11">
        <v>4751</v>
      </c>
      <c r="D126" s="11">
        <v>1640</v>
      </c>
      <c r="E126" s="11">
        <v>428</v>
      </c>
      <c r="F126" s="11">
        <v>4669</v>
      </c>
      <c r="G126" s="11">
        <v>907</v>
      </c>
      <c r="H126" s="11">
        <v>2689</v>
      </c>
      <c r="I126" s="11">
        <v>471</v>
      </c>
      <c r="J126" s="11">
        <v>1183</v>
      </c>
      <c r="K126" s="11">
        <v>2933</v>
      </c>
      <c r="L126" s="11">
        <v>4947</v>
      </c>
      <c r="M126" s="11">
        <v>24618</v>
      </c>
    </row>
    <row r="127" spans="1:13" ht="13.8" x14ac:dyDescent="0.25">
      <c r="A127" s="8">
        <v>2018</v>
      </c>
      <c r="B127" s="6" t="s">
        <v>24</v>
      </c>
      <c r="C127" s="11">
        <v>4759</v>
      </c>
      <c r="D127" s="11">
        <v>1527</v>
      </c>
      <c r="E127" s="11">
        <v>551</v>
      </c>
      <c r="F127" s="11">
        <v>5690</v>
      </c>
      <c r="G127" s="11">
        <v>510</v>
      </c>
      <c r="H127" s="11">
        <v>2351</v>
      </c>
      <c r="I127" s="11">
        <v>872</v>
      </c>
      <c r="J127" s="11">
        <v>1361</v>
      </c>
      <c r="K127" s="11">
        <v>3316</v>
      </c>
      <c r="L127" s="11">
        <v>6574</v>
      </c>
      <c r="M127" s="11">
        <v>27511</v>
      </c>
    </row>
    <row r="128" spans="1:13" ht="13.8" x14ac:dyDescent="0.25">
      <c r="A128" s="8">
        <v>2018</v>
      </c>
      <c r="B128" s="6" t="s">
        <v>25</v>
      </c>
      <c r="C128" s="11">
        <v>4162</v>
      </c>
      <c r="D128" s="11">
        <v>1140</v>
      </c>
      <c r="E128" s="11">
        <v>392</v>
      </c>
      <c r="F128" s="11">
        <v>3325</v>
      </c>
      <c r="G128" s="11">
        <v>479</v>
      </c>
      <c r="H128" s="11">
        <v>2212</v>
      </c>
      <c r="I128" s="11">
        <v>311</v>
      </c>
      <c r="J128" s="11">
        <v>826</v>
      </c>
      <c r="K128" s="11">
        <v>2155</v>
      </c>
      <c r="L128" s="11">
        <v>5910</v>
      </c>
      <c r="M128" s="11">
        <v>20912</v>
      </c>
    </row>
    <row r="129" spans="1:13" ht="13.8" x14ac:dyDescent="0.25">
      <c r="A129" s="8">
        <v>2018</v>
      </c>
      <c r="B129" s="6" t="s">
        <v>26</v>
      </c>
      <c r="C129" s="11">
        <v>5456</v>
      </c>
      <c r="D129" s="11">
        <v>1697</v>
      </c>
      <c r="E129" s="11">
        <v>569</v>
      </c>
      <c r="F129" s="11">
        <v>5718</v>
      </c>
      <c r="G129" s="11">
        <v>1362</v>
      </c>
      <c r="H129" s="11">
        <v>3221</v>
      </c>
      <c r="I129" s="11">
        <v>596</v>
      </c>
      <c r="J129" s="11">
        <v>1391</v>
      </c>
      <c r="K129" s="11">
        <v>3489</v>
      </c>
      <c r="L129" s="11">
        <v>8454</v>
      </c>
      <c r="M129" s="11">
        <v>31953</v>
      </c>
    </row>
    <row r="130" spans="1:13" ht="13.8" x14ac:dyDescent="0.25">
      <c r="A130" s="8">
        <v>2018</v>
      </c>
      <c r="B130" s="6" t="s">
        <v>27</v>
      </c>
      <c r="C130" s="11">
        <v>1962</v>
      </c>
      <c r="D130" s="11">
        <v>384</v>
      </c>
      <c r="E130" s="11">
        <v>158</v>
      </c>
      <c r="F130" s="11">
        <v>1741</v>
      </c>
      <c r="G130" s="11">
        <v>298</v>
      </c>
      <c r="H130" s="11">
        <v>1017</v>
      </c>
      <c r="I130" s="11">
        <v>187</v>
      </c>
      <c r="J130" s="11">
        <v>551</v>
      </c>
      <c r="K130" s="11">
        <v>797</v>
      </c>
      <c r="L130" s="11">
        <v>2147</v>
      </c>
      <c r="M130" s="11">
        <v>9242</v>
      </c>
    </row>
    <row r="131" spans="1:13" ht="13.8" x14ac:dyDescent="0.25">
      <c r="A131" s="8">
        <v>2018</v>
      </c>
      <c r="B131" s="6" t="s">
        <v>34</v>
      </c>
      <c r="C131" s="11">
        <v>10427</v>
      </c>
      <c r="D131" s="11">
        <v>2539</v>
      </c>
      <c r="E131" s="11">
        <v>860</v>
      </c>
      <c r="F131" s="11">
        <v>7036</v>
      </c>
      <c r="G131" s="11">
        <v>1115</v>
      </c>
      <c r="H131" s="11">
        <v>8900</v>
      </c>
      <c r="I131" s="11">
        <v>844</v>
      </c>
      <c r="J131" s="11">
        <v>1887</v>
      </c>
      <c r="K131" s="11">
        <v>6412</v>
      </c>
      <c r="L131" s="11">
        <v>12489</v>
      </c>
      <c r="M131" s="11">
        <v>52509</v>
      </c>
    </row>
    <row r="132" spans="1:13" ht="13.8" x14ac:dyDescent="0.25">
      <c r="A132" s="8">
        <v>2018</v>
      </c>
      <c r="B132" s="6" t="s">
        <v>28</v>
      </c>
      <c r="C132" s="11">
        <v>3508</v>
      </c>
      <c r="D132" s="11">
        <v>1461</v>
      </c>
      <c r="E132" s="11">
        <v>415</v>
      </c>
      <c r="F132" s="11">
        <v>3581</v>
      </c>
      <c r="G132" s="11">
        <v>723</v>
      </c>
      <c r="H132" s="11">
        <v>2591</v>
      </c>
      <c r="I132" s="11">
        <v>368</v>
      </c>
      <c r="J132" s="11">
        <v>948</v>
      </c>
      <c r="K132" s="11">
        <v>2215</v>
      </c>
      <c r="L132" s="11">
        <v>4432</v>
      </c>
      <c r="M132" s="11">
        <v>20242</v>
      </c>
    </row>
    <row r="133" spans="1:13" ht="13.8" x14ac:dyDescent="0.25">
      <c r="A133" s="8">
        <v>2018</v>
      </c>
      <c r="B133" s="6" t="s">
        <v>29</v>
      </c>
      <c r="C133" s="11">
        <v>2401</v>
      </c>
      <c r="D133" s="11">
        <v>766</v>
      </c>
      <c r="E133" s="11">
        <v>196</v>
      </c>
      <c r="F133" s="11">
        <v>2140</v>
      </c>
      <c r="G133" s="11">
        <v>511</v>
      </c>
      <c r="H133" s="11">
        <v>2141</v>
      </c>
      <c r="I133" s="11">
        <v>177</v>
      </c>
      <c r="J133" s="11">
        <v>591</v>
      </c>
      <c r="K133" s="11">
        <v>1027</v>
      </c>
      <c r="L133" s="11">
        <v>2574</v>
      </c>
      <c r="M133" s="11">
        <v>12524</v>
      </c>
    </row>
    <row r="134" spans="1:13" ht="13.8" x14ac:dyDescent="0.25">
      <c r="A134" s="9">
        <v>2017</v>
      </c>
      <c r="B134" s="7" t="s">
        <v>2</v>
      </c>
      <c r="C134" s="10">
        <v>173374</v>
      </c>
      <c r="D134" s="10">
        <v>55660</v>
      </c>
      <c r="E134" s="10">
        <v>15884</v>
      </c>
      <c r="F134" s="10">
        <v>179167</v>
      </c>
      <c r="G134" s="10">
        <v>28124</v>
      </c>
      <c r="H134" s="10">
        <v>105578</v>
      </c>
      <c r="I134" s="10">
        <v>24360</v>
      </c>
      <c r="J134" s="10">
        <v>42027</v>
      </c>
      <c r="K134" s="10">
        <v>112520</v>
      </c>
      <c r="L134" s="10">
        <v>212920</v>
      </c>
      <c r="M134" s="10">
        <v>949614</v>
      </c>
    </row>
    <row r="135" spans="1:13" ht="13.8" x14ac:dyDescent="0.25">
      <c r="A135" s="8">
        <v>2017</v>
      </c>
      <c r="B135" s="6" t="s">
        <v>3</v>
      </c>
      <c r="C135" s="11">
        <v>2318</v>
      </c>
      <c r="D135" s="11">
        <v>693</v>
      </c>
      <c r="E135" s="11">
        <v>211</v>
      </c>
      <c r="F135" s="11">
        <v>2237</v>
      </c>
      <c r="G135" s="11">
        <v>458</v>
      </c>
      <c r="H135" s="11">
        <v>1240</v>
      </c>
      <c r="I135" s="11">
        <v>247</v>
      </c>
      <c r="J135" s="11">
        <v>487</v>
      </c>
      <c r="K135" s="11">
        <v>1516</v>
      </c>
      <c r="L135" s="11">
        <v>2789</v>
      </c>
      <c r="M135" s="11">
        <v>12196</v>
      </c>
    </row>
    <row r="136" spans="1:13" ht="13.8" x14ac:dyDescent="0.25">
      <c r="A136" s="8">
        <v>2017</v>
      </c>
      <c r="B136" s="6" t="s">
        <v>4</v>
      </c>
      <c r="C136" s="11">
        <v>4090</v>
      </c>
      <c r="D136" s="11">
        <v>1574</v>
      </c>
      <c r="E136" s="11">
        <v>442</v>
      </c>
      <c r="F136" s="11">
        <v>4299</v>
      </c>
      <c r="G136" s="11">
        <v>650</v>
      </c>
      <c r="H136" s="11">
        <v>2442</v>
      </c>
      <c r="I136" s="11">
        <v>523</v>
      </c>
      <c r="J136" s="11">
        <v>701</v>
      </c>
      <c r="K136" s="11">
        <v>2720</v>
      </c>
      <c r="L136" s="11">
        <v>4983</v>
      </c>
      <c r="M136" s="11">
        <v>22424</v>
      </c>
    </row>
    <row r="137" spans="1:13" ht="13.8" x14ac:dyDescent="0.25">
      <c r="A137" s="8">
        <v>2017</v>
      </c>
      <c r="B137" s="6" t="s">
        <v>5</v>
      </c>
      <c r="C137" s="11">
        <v>1523</v>
      </c>
      <c r="D137" s="11">
        <v>286</v>
      </c>
      <c r="E137" s="11">
        <v>136</v>
      </c>
      <c r="F137" s="11">
        <v>1348</v>
      </c>
      <c r="G137" s="11">
        <v>136</v>
      </c>
      <c r="H137" s="11">
        <v>872</v>
      </c>
      <c r="I137" s="11">
        <v>105</v>
      </c>
      <c r="J137" s="11">
        <v>294</v>
      </c>
      <c r="K137" s="11">
        <v>901</v>
      </c>
      <c r="L137" s="11">
        <v>1951</v>
      </c>
      <c r="M137" s="11">
        <v>7552</v>
      </c>
    </row>
    <row r="138" spans="1:13" ht="13.8" x14ac:dyDescent="0.25">
      <c r="A138" s="8">
        <v>2017</v>
      </c>
      <c r="B138" s="6" t="s">
        <v>6</v>
      </c>
      <c r="C138" s="11">
        <v>1582</v>
      </c>
      <c r="D138" s="11">
        <v>404</v>
      </c>
      <c r="E138" s="11">
        <v>147</v>
      </c>
      <c r="F138" s="11">
        <v>1608</v>
      </c>
      <c r="G138" s="11">
        <v>139</v>
      </c>
      <c r="H138" s="11">
        <v>996</v>
      </c>
      <c r="I138" s="11">
        <v>136</v>
      </c>
      <c r="J138" s="11">
        <v>442</v>
      </c>
      <c r="K138" s="11">
        <v>773</v>
      </c>
      <c r="L138" s="11">
        <v>2075</v>
      </c>
      <c r="M138" s="11">
        <v>8302</v>
      </c>
    </row>
    <row r="139" spans="1:13" ht="13.8" x14ac:dyDescent="0.25">
      <c r="A139" s="8">
        <v>2017</v>
      </c>
      <c r="B139" s="6" t="s">
        <v>31</v>
      </c>
      <c r="C139" s="11">
        <v>4409</v>
      </c>
      <c r="D139" s="11">
        <v>1223</v>
      </c>
      <c r="E139" s="11">
        <v>461</v>
      </c>
      <c r="F139" s="11">
        <v>4942</v>
      </c>
      <c r="G139" s="11">
        <v>992</v>
      </c>
      <c r="H139" s="11">
        <v>2746</v>
      </c>
      <c r="I139" s="11">
        <v>650</v>
      </c>
      <c r="J139" s="11">
        <v>816</v>
      </c>
      <c r="K139" s="11">
        <v>3298</v>
      </c>
      <c r="L139" s="11">
        <v>5563</v>
      </c>
      <c r="M139" s="11">
        <v>25100</v>
      </c>
    </row>
    <row r="140" spans="1:13" ht="13.8" x14ac:dyDescent="0.25">
      <c r="A140" s="8">
        <v>2017</v>
      </c>
      <c r="B140" s="6" t="s">
        <v>7</v>
      </c>
      <c r="C140" s="11">
        <v>1411</v>
      </c>
      <c r="D140" s="11">
        <v>441</v>
      </c>
      <c r="E140" s="11">
        <v>159</v>
      </c>
      <c r="F140" s="11">
        <v>1454</v>
      </c>
      <c r="G140" s="11">
        <v>279</v>
      </c>
      <c r="H140" s="11">
        <v>780</v>
      </c>
      <c r="I140" s="11">
        <v>214</v>
      </c>
      <c r="J140" s="11">
        <v>289</v>
      </c>
      <c r="K140" s="11">
        <v>875</v>
      </c>
      <c r="L140" s="11">
        <v>1597</v>
      </c>
      <c r="M140" s="11">
        <v>7499</v>
      </c>
    </row>
    <row r="141" spans="1:13" ht="13.8" x14ac:dyDescent="0.25">
      <c r="A141" s="8">
        <v>2017</v>
      </c>
      <c r="B141" s="6" t="s">
        <v>8</v>
      </c>
      <c r="C141" s="11">
        <v>6705</v>
      </c>
      <c r="D141" s="11">
        <v>1235</v>
      </c>
      <c r="E141" s="11">
        <v>418</v>
      </c>
      <c r="F141" s="11">
        <v>7546</v>
      </c>
      <c r="G141" s="11">
        <v>1777</v>
      </c>
      <c r="H141" s="11">
        <v>3770</v>
      </c>
      <c r="I141" s="11">
        <v>394</v>
      </c>
      <c r="J141" s="11">
        <v>1741</v>
      </c>
      <c r="K141" s="11">
        <v>3178</v>
      </c>
      <c r="L141" s="11">
        <v>6932</v>
      </c>
      <c r="M141" s="11">
        <v>33696</v>
      </c>
    </row>
    <row r="142" spans="1:13" ht="13.8" x14ac:dyDescent="0.25">
      <c r="A142" s="8">
        <v>2017</v>
      </c>
      <c r="B142" s="6" t="s">
        <v>9</v>
      </c>
      <c r="C142" s="11">
        <v>4617</v>
      </c>
      <c r="D142" s="11">
        <v>1327</v>
      </c>
      <c r="E142" s="11">
        <v>434</v>
      </c>
      <c r="F142" s="11">
        <v>5575</v>
      </c>
      <c r="G142" s="11">
        <v>1034</v>
      </c>
      <c r="H142" s="11">
        <v>3776</v>
      </c>
      <c r="I142" s="11">
        <v>668</v>
      </c>
      <c r="J142" s="11">
        <v>1212</v>
      </c>
      <c r="K142" s="11">
        <v>3424</v>
      </c>
      <c r="L142" s="11">
        <v>6428</v>
      </c>
      <c r="M142" s="11">
        <v>28495</v>
      </c>
    </row>
    <row r="143" spans="1:13" ht="13.8" x14ac:dyDescent="0.25">
      <c r="A143" s="8">
        <v>2017</v>
      </c>
      <c r="B143" s="6" t="s">
        <v>30</v>
      </c>
      <c r="C143" s="11">
        <v>25971</v>
      </c>
      <c r="D143" s="11">
        <v>9904</v>
      </c>
      <c r="E143" s="11">
        <v>2658</v>
      </c>
      <c r="F143" s="11">
        <v>33506</v>
      </c>
      <c r="G143" s="11">
        <v>601</v>
      </c>
      <c r="H143" s="11">
        <v>12390</v>
      </c>
      <c r="I143" s="11">
        <v>9085</v>
      </c>
      <c r="J143" s="11">
        <v>8986</v>
      </c>
      <c r="K143" s="11">
        <v>20901</v>
      </c>
      <c r="L143" s="11">
        <v>40989</v>
      </c>
      <c r="M143" s="11">
        <v>164991</v>
      </c>
    </row>
    <row r="144" spans="1:13" ht="13.8" x14ac:dyDescent="0.25">
      <c r="A144" s="8">
        <v>2017</v>
      </c>
      <c r="B144" s="6" t="s">
        <v>10</v>
      </c>
      <c r="C144" s="11">
        <v>2692</v>
      </c>
      <c r="D144" s="11">
        <v>935</v>
      </c>
      <c r="E144" s="11">
        <v>231</v>
      </c>
      <c r="F144" s="11">
        <v>2867</v>
      </c>
      <c r="G144" s="11">
        <v>292</v>
      </c>
      <c r="H144" s="11">
        <v>1515</v>
      </c>
      <c r="I144" s="11">
        <v>216</v>
      </c>
      <c r="J144" s="11">
        <v>703</v>
      </c>
      <c r="K144" s="11">
        <v>1501</v>
      </c>
      <c r="L144" s="11">
        <v>2926</v>
      </c>
      <c r="M144" s="11">
        <v>13878</v>
      </c>
    </row>
    <row r="145" spans="1:13" ht="13.8" x14ac:dyDescent="0.25">
      <c r="A145" s="8">
        <v>2017</v>
      </c>
      <c r="B145" s="6" t="s">
        <v>11</v>
      </c>
      <c r="C145" s="11">
        <v>7216</v>
      </c>
      <c r="D145" s="11">
        <v>1887</v>
      </c>
      <c r="E145" s="11">
        <v>697</v>
      </c>
      <c r="F145" s="11">
        <v>7524</v>
      </c>
      <c r="G145" s="11">
        <v>1266</v>
      </c>
      <c r="H145" s="11">
        <v>4563</v>
      </c>
      <c r="I145" s="11">
        <v>803</v>
      </c>
      <c r="J145" s="11">
        <v>1507</v>
      </c>
      <c r="K145" s="11">
        <v>4222</v>
      </c>
      <c r="L145" s="11">
        <v>6354</v>
      </c>
      <c r="M145" s="11">
        <v>36039</v>
      </c>
    </row>
    <row r="146" spans="1:13" ht="13.8" x14ac:dyDescent="0.25">
      <c r="A146" s="8">
        <v>2017</v>
      </c>
      <c r="B146" s="6" t="s">
        <v>12</v>
      </c>
      <c r="C146" s="11">
        <v>5762</v>
      </c>
      <c r="D146" s="11">
        <v>1024</v>
      </c>
      <c r="E146" s="11">
        <v>325</v>
      </c>
      <c r="F146" s="11">
        <v>5744</v>
      </c>
      <c r="G146" s="11">
        <v>1120</v>
      </c>
      <c r="H146" s="11">
        <v>2568</v>
      </c>
      <c r="I146" s="11">
        <v>528</v>
      </c>
      <c r="J146" s="11">
        <v>1301</v>
      </c>
      <c r="K146" s="11">
        <v>2853</v>
      </c>
      <c r="L146" s="11">
        <v>5717</v>
      </c>
      <c r="M146" s="11">
        <v>26942</v>
      </c>
    </row>
    <row r="147" spans="1:13" ht="13.8" x14ac:dyDescent="0.25">
      <c r="A147" s="8">
        <v>2017</v>
      </c>
      <c r="B147" s="6" t="s">
        <v>13</v>
      </c>
      <c r="C147" s="11">
        <v>3678</v>
      </c>
      <c r="D147" s="11">
        <v>988</v>
      </c>
      <c r="E147" s="11">
        <v>246</v>
      </c>
      <c r="F147" s="11">
        <v>3034</v>
      </c>
      <c r="G147" s="11">
        <v>1037</v>
      </c>
      <c r="H147" s="11">
        <v>2558</v>
      </c>
      <c r="I147" s="11">
        <v>330</v>
      </c>
      <c r="J147" s="11">
        <v>526</v>
      </c>
      <c r="K147" s="11">
        <v>2023</v>
      </c>
      <c r="L147" s="11">
        <v>4024</v>
      </c>
      <c r="M147" s="11">
        <v>18444</v>
      </c>
    </row>
    <row r="148" spans="1:13" ht="13.8" x14ac:dyDescent="0.25">
      <c r="A148" s="8">
        <v>2017</v>
      </c>
      <c r="B148" s="6" t="s">
        <v>14</v>
      </c>
      <c r="C148" s="11">
        <v>9808</v>
      </c>
      <c r="D148" s="11">
        <v>5279</v>
      </c>
      <c r="E148" s="11">
        <v>930</v>
      </c>
      <c r="F148" s="11">
        <v>10109</v>
      </c>
      <c r="G148" s="11">
        <v>2097</v>
      </c>
      <c r="H148" s="11">
        <v>7236</v>
      </c>
      <c r="I148" s="11">
        <v>1359</v>
      </c>
      <c r="J148" s="11">
        <v>1915</v>
      </c>
      <c r="K148" s="11">
        <v>6736</v>
      </c>
      <c r="L148" s="11">
        <v>11219</v>
      </c>
      <c r="M148" s="11">
        <v>56688</v>
      </c>
    </row>
    <row r="149" spans="1:13" ht="13.8" x14ac:dyDescent="0.25">
      <c r="A149" s="8">
        <v>2017</v>
      </c>
      <c r="B149" s="6" t="s">
        <v>15</v>
      </c>
      <c r="C149" s="11">
        <v>17304</v>
      </c>
      <c r="D149" s="11">
        <v>3934</v>
      </c>
      <c r="E149" s="11">
        <v>1755</v>
      </c>
      <c r="F149" s="11">
        <v>19269</v>
      </c>
      <c r="G149" s="11">
        <v>3536</v>
      </c>
      <c r="H149" s="11">
        <v>8611</v>
      </c>
      <c r="I149" s="11">
        <v>2066</v>
      </c>
      <c r="J149" s="11">
        <v>3922</v>
      </c>
      <c r="K149" s="11">
        <v>14294</v>
      </c>
      <c r="L149" s="11">
        <v>20627</v>
      </c>
      <c r="M149" s="11">
        <v>95318</v>
      </c>
    </row>
    <row r="150" spans="1:13" ht="13.8" x14ac:dyDescent="0.25">
      <c r="A150" s="8">
        <v>2017</v>
      </c>
      <c r="B150" s="6" t="s">
        <v>32</v>
      </c>
      <c r="C150" s="11">
        <v>5594</v>
      </c>
      <c r="D150" s="11">
        <v>1723</v>
      </c>
      <c r="E150" s="11">
        <v>633</v>
      </c>
      <c r="F150" s="11">
        <v>4245</v>
      </c>
      <c r="G150" s="11">
        <v>1552</v>
      </c>
      <c r="H150" s="11">
        <v>3672</v>
      </c>
      <c r="I150" s="11">
        <v>585</v>
      </c>
      <c r="J150" s="11">
        <v>1345</v>
      </c>
      <c r="K150" s="11">
        <v>2686</v>
      </c>
      <c r="L150" s="11">
        <v>6601</v>
      </c>
      <c r="M150" s="11">
        <v>28636</v>
      </c>
    </row>
    <row r="151" spans="1:13" ht="13.8" x14ac:dyDescent="0.25">
      <c r="A151" s="8">
        <v>2017</v>
      </c>
      <c r="B151" s="6" t="s">
        <v>16</v>
      </c>
      <c r="C151" s="11">
        <v>2740</v>
      </c>
      <c r="D151" s="11">
        <v>733</v>
      </c>
      <c r="E151" s="11">
        <v>249</v>
      </c>
      <c r="F151" s="11">
        <v>2482</v>
      </c>
      <c r="G151" s="11">
        <v>732</v>
      </c>
      <c r="H151" s="11">
        <v>1466</v>
      </c>
      <c r="I151" s="11">
        <v>238</v>
      </c>
      <c r="J151" s="11">
        <v>471</v>
      </c>
      <c r="K151" s="11">
        <v>1624</v>
      </c>
      <c r="L151" s="11">
        <v>2816</v>
      </c>
      <c r="M151" s="11">
        <v>13551</v>
      </c>
    </row>
    <row r="152" spans="1:13" ht="13.8" x14ac:dyDescent="0.25">
      <c r="A152" s="8">
        <v>2017</v>
      </c>
      <c r="B152" s="6" t="s">
        <v>17</v>
      </c>
      <c r="C152" s="11">
        <v>1890</v>
      </c>
      <c r="D152" s="11">
        <v>611</v>
      </c>
      <c r="E152" s="11">
        <v>144</v>
      </c>
      <c r="F152" s="11">
        <v>1905</v>
      </c>
      <c r="G152" s="11">
        <v>461</v>
      </c>
      <c r="H152" s="11">
        <v>998</v>
      </c>
      <c r="I152" s="11">
        <v>148</v>
      </c>
      <c r="J152" s="11">
        <v>425</v>
      </c>
      <c r="K152" s="11">
        <v>952</v>
      </c>
      <c r="L152" s="11">
        <v>2318</v>
      </c>
      <c r="M152" s="11">
        <v>9852</v>
      </c>
    </row>
    <row r="153" spans="1:13" ht="13.8" x14ac:dyDescent="0.25">
      <c r="A153" s="8">
        <v>2017</v>
      </c>
      <c r="B153" s="6" t="s">
        <v>18</v>
      </c>
      <c r="C153" s="11">
        <v>6290</v>
      </c>
      <c r="D153" s="11">
        <v>2996</v>
      </c>
      <c r="E153" s="11">
        <v>584</v>
      </c>
      <c r="F153" s="11">
        <v>6983</v>
      </c>
      <c r="G153" s="11">
        <v>980</v>
      </c>
      <c r="H153" s="11">
        <v>4158</v>
      </c>
      <c r="I153" s="11">
        <v>816</v>
      </c>
      <c r="J153" s="11">
        <v>1864</v>
      </c>
      <c r="K153" s="11">
        <v>5696</v>
      </c>
      <c r="L153" s="11">
        <v>7481</v>
      </c>
      <c r="M153" s="11">
        <v>37848</v>
      </c>
    </row>
    <row r="154" spans="1:13" ht="13.8" x14ac:dyDescent="0.25">
      <c r="A154" s="8">
        <v>2017</v>
      </c>
      <c r="B154" s="6" t="s">
        <v>19</v>
      </c>
      <c r="C154" s="11">
        <v>5283</v>
      </c>
      <c r="D154" s="11">
        <v>1287</v>
      </c>
      <c r="E154" s="11">
        <v>376</v>
      </c>
      <c r="F154" s="11">
        <v>5068</v>
      </c>
      <c r="G154" s="11">
        <v>800</v>
      </c>
      <c r="H154" s="11">
        <v>2877</v>
      </c>
      <c r="I154" s="11">
        <v>303</v>
      </c>
      <c r="J154" s="11">
        <v>814</v>
      </c>
      <c r="K154" s="11">
        <v>2182</v>
      </c>
      <c r="L154" s="11">
        <v>5198</v>
      </c>
      <c r="M154" s="11">
        <v>24188</v>
      </c>
    </row>
    <row r="155" spans="1:13" ht="13.8" x14ac:dyDescent="0.25">
      <c r="A155" s="8">
        <v>2017</v>
      </c>
      <c r="B155" s="6" t="s">
        <v>20</v>
      </c>
      <c r="C155" s="11">
        <v>7133</v>
      </c>
      <c r="D155" s="11">
        <v>3010</v>
      </c>
      <c r="E155" s="11">
        <v>700</v>
      </c>
      <c r="F155" s="11">
        <v>5792</v>
      </c>
      <c r="G155" s="11">
        <v>1682</v>
      </c>
      <c r="H155" s="11">
        <v>5638</v>
      </c>
      <c r="I155" s="11">
        <v>629</v>
      </c>
      <c r="J155" s="11">
        <v>1444</v>
      </c>
      <c r="K155" s="11">
        <v>4006</v>
      </c>
      <c r="L155" s="11">
        <v>9714</v>
      </c>
      <c r="M155" s="11">
        <v>39748</v>
      </c>
    </row>
    <row r="156" spans="1:13" ht="13.8" x14ac:dyDescent="0.25">
      <c r="A156" s="8">
        <v>2017</v>
      </c>
      <c r="B156" s="6" t="s">
        <v>33</v>
      </c>
      <c r="C156" s="11">
        <v>2493</v>
      </c>
      <c r="D156" s="11">
        <v>887</v>
      </c>
      <c r="E156" s="11">
        <v>206</v>
      </c>
      <c r="F156" s="11">
        <v>2241</v>
      </c>
      <c r="G156" s="11">
        <v>251</v>
      </c>
      <c r="H156" s="11">
        <v>1619</v>
      </c>
      <c r="I156" s="11">
        <v>226</v>
      </c>
      <c r="J156" s="11">
        <v>441</v>
      </c>
      <c r="K156" s="11">
        <v>1443</v>
      </c>
      <c r="L156" s="11">
        <v>2378</v>
      </c>
      <c r="M156" s="11">
        <v>12185</v>
      </c>
    </row>
    <row r="157" spans="1:13" ht="13.8" x14ac:dyDescent="0.25">
      <c r="A157" s="8">
        <v>2017</v>
      </c>
      <c r="B157" s="6" t="s">
        <v>21</v>
      </c>
      <c r="C157" s="11">
        <v>2164</v>
      </c>
      <c r="D157" s="11">
        <v>458</v>
      </c>
      <c r="E157" s="11">
        <v>217</v>
      </c>
      <c r="F157" s="11">
        <v>2109</v>
      </c>
      <c r="G157" s="11">
        <v>385</v>
      </c>
      <c r="H157" s="11">
        <v>1180</v>
      </c>
      <c r="I157" s="11">
        <v>213</v>
      </c>
      <c r="J157" s="11">
        <v>454</v>
      </c>
      <c r="K157" s="11">
        <v>1213</v>
      </c>
      <c r="L157" s="11">
        <v>2654</v>
      </c>
      <c r="M157" s="11">
        <v>11047</v>
      </c>
    </row>
    <row r="158" spans="1:13" ht="13.8" x14ac:dyDescent="0.25">
      <c r="A158" s="8">
        <v>2017</v>
      </c>
      <c r="B158" s="6" t="s">
        <v>22</v>
      </c>
      <c r="C158" s="11">
        <v>3209</v>
      </c>
      <c r="D158" s="11">
        <v>1448</v>
      </c>
      <c r="E158" s="11">
        <v>222</v>
      </c>
      <c r="F158" s="11">
        <v>3345</v>
      </c>
      <c r="G158" s="11">
        <v>549</v>
      </c>
      <c r="H158" s="11">
        <v>2430</v>
      </c>
      <c r="I158" s="11">
        <v>231</v>
      </c>
      <c r="J158" s="11">
        <v>1168</v>
      </c>
      <c r="K158" s="11">
        <v>1918</v>
      </c>
      <c r="L158" s="11">
        <v>3334</v>
      </c>
      <c r="M158" s="11">
        <v>17854</v>
      </c>
    </row>
    <row r="159" spans="1:13" ht="13.8" x14ac:dyDescent="0.25">
      <c r="A159" s="8">
        <v>2017</v>
      </c>
      <c r="B159" s="6" t="s">
        <v>23</v>
      </c>
      <c r="C159" s="11">
        <v>4852</v>
      </c>
      <c r="D159" s="11">
        <v>1623</v>
      </c>
      <c r="E159" s="11">
        <v>339</v>
      </c>
      <c r="F159" s="11">
        <v>4703</v>
      </c>
      <c r="G159" s="11">
        <v>623</v>
      </c>
      <c r="H159" s="11">
        <v>2774</v>
      </c>
      <c r="I159" s="11">
        <v>468</v>
      </c>
      <c r="J159" s="11">
        <v>1171</v>
      </c>
      <c r="K159" s="11">
        <v>2678</v>
      </c>
      <c r="L159" s="11">
        <v>4945</v>
      </c>
      <c r="M159" s="11">
        <v>24176</v>
      </c>
    </row>
    <row r="160" spans="1:13" ht="13.8" x14ac:dyDescent="0.25">
      <c r="A160" s="8">
        <v>2017</v>
      </c>
      <c r="B160" s="6" t="s">
        <v>24</v>
      </c>
      <c r="C160" s="11">
        <v>4816</v>
      </c>
      <c r="D160" s="11">
        <v>1664</v>
      </c>
      <c r="E160" s="11">
        <v>479</v>
      </c>
      <c r="F160" s="11">
        <v>5488</v>
      </c>
      <c r="G160" s="11">
        <v>579</v>
      </c>
      <c r="H160" s="11">
        <v>2437</v>
      </c>
      <c r="I160" s="11">
        <v>786</v>
      </c>
      <c r="J160" s="11">
        <v>1397</v>
      </c>
      <c r="K160" s="11">
        <v>2965</v>
      </c>
      <c r="L160" s="11">
        <v>6398</v>
      </c>
      <c r="M160" s="11">
        <v>27009</v>
      </c>
    </row>
    <row r="161" spans="1:13" ht="13.8" x14ac:dyDescent="0.25">
      <c r="A161" s="8">
        <v>2017</v>
      </c>
      <c r="B161" s="6" t="s">
        <v>25</v>
      </c>
      <c r="C161" s="11">
        <v>4168</v>
      </c>
      <c r="D161" s="11">
        <v>1146</v>
      </c>
      <c r="E161" s="11">
        <v>426</v>
      </c>
      <c r="F161" s="11">
        <v>3350</v>
      </c>
      <c r="G161" s="11">
        <v>351</v>
      </c>
      <c r="H161" s="11">
        <v>2342</v>
      </c>
      <c r="I161" s="11">
        <v>315</v>
      </c>
      <c r="J161" s="11">
        <v>816</v>
      </c>
      <c r="K161" s="11">
        <v>2367</v>
      </c>
      <c r="L161" s="11">
        <v>5625</v>
      </c>
      <c r="M161" s="11">
        <v>20906</v>
      </c>
    </row>
    <row r="162" spans="1:13" ht="13.8" x14ac:dyDescent="0.25">
      <c r="A162" s="8">
        <v>2017</v>
      </c>
      <c r="B162" s="6" t="s">
        <v>26</v>
      </c>
      <c r="C162" s="11">
        <v>5397</v>
      </c>
      <c r="D162" s="11">
        <v>1837</v>
      </c>
      <c r="E162" s="11">
        <v>486</v>
      </c>
      <c r="F162" s="11">
        <v>5934</v>
      </c>
      <c r="G162" s="11">
        <v>1266</v>
      </c>
      <c r="H162" s="11">
        <v>3265</v>
      </c>
      <c r="I162" s="11">
        <v>603</v>
      </c>
      <c r="J162" s="11">
        <v>1358</v>
      </c>
      <c r="K162" s="11">
        <v>3393</v>
      </c>
      <c r="L162" s="11">
        <v>8489</v>
      </c>
      <c r="M162" s="11">
        <v>32028</v>
      </c>
    </row>
    <row r="163" spans="1:13" ht="13.8" x14ac:dyDescent="0.25">
      <c r="A163" s="8">
        <v>2017</v>
      </c>
      <c r="B163" s="6" t="s">
        <v>27</v>
      </c>
      <c r="C163" s="11">
        <v>1970</v>
      </c>
      <c r="D163" s="11">
        <v>377</v>
      </c>
      <c r="E163" s="11">
        <v>146</v>
      </c>
      <c r="F163" s="11">
        <v>1740</v>
      </c>
      <c r="G163" s="11">
        <v>292</v>
      </c>
      <c r="H163" s="11">
        <v>1018</v>
      </c>
      <c r="I163" s="11">
        <v>189</v>
      </c>
      <c r="J163" s="11">
        <v>549</v>
      </c>
      <c r="K163" s="11">
        <v>769</v>
      </c>
      <c r="L163" s="11">
        <v>2135</v>
      </c>
      <c r="M163" s="11">
        <v>9185</v>
      </c>
    </row>
    <row r="164" spans="1:13" ht="13.8" x14ac:dyDescent="0.25">
      <c r="A164" s="8">
        <v>2017</v>
      </c>
      <c r="B164" s="6" t="s">
        <v>34</v>
      </c>
      <c r="C164" s="11">
        <v>10506</v>
      </c>
      <c r="D164" s="11">
        <v>2570</v>
      </c>
      <c r="E164" s="11">
        <v>880</v>
      </c>
      <c r="F164" s="11">
        <v>7422</v>
      </c>
      <c r="G164" s="11">
        <v>1131</v>
      </c>
      <c r="H164" s="11">
        <v>8944</v>
      </c>
      <c r="I164" s="11">
        <v>782</v>
      </c>
      <c r="J164" s="11">
        <v>1939</v>
      </c>
      <c r="K164" s="11">
        <v>6311</v>
      </c>
      <c r="L164" s="11">
        <v>11968</v>
      </c>
      <c r="M164" s="11">
        <v>52453</v>
      </c>
    </row>
    <row r="165" spans="1:13" ht="13.8" x14ac:dyDescent="0.25">
      <c r="A165" s="8">
        <v>2017</v>
      </c>
      <c r="B165" s="6" t="s">
        <v>28</v>
      </c>
      <c r="C165" s="11">
        <v>3431</v>
      </c>
      <c r="D165" s="11">
        <v>1445</v>
      </c>
      <c r="E165" s="11">
        <v>352</v>
      </c>
      <c r="F165" s="11">
        <v>3326</v>
      </c>
      <c r="G165" s="11">
        <v>602</v>
      </c>
      <c r="H165" s="11">
        <v>2692</v>
      </c>
      <c r="I165" s="11">
        <v>347</v>
      </c>
      <c r="J165" s="11">
        <v>951</v>
      </c>
      <c r="K165" s="11">
        <v>2089</v>
      </c>
      <c r="L165" s="11">
        <v>4139</v>
      </c>
      <c r="M165" s="11">
        <v>19374</v>
      </c>
    </row>
    <row r="166" spans="1:13" ht="13.8" x14ac:dyDescent="0.25">
      <c r="A166" s="8">
        <v>2017</v>
      </c>
      <c r="B166" s="6" t="s">
        <v>29</v>
      </c>
      <c r="C166" s="11">
        <v>2352</v>
      </c>
      <c r="D166" s="11">
        <v>711</v>
      </c>
      <c r="E166" s="11">
        <v>195</v>
      </c>
      <c r="F166" s="11">
        <v>1972</v>
      </c>
      <c r="G166" s="11">
        <v>474</v>
      </c>
      <c r="H166" s="11">
        <v>2005</v>
      </c>
      <c r="I166" s="11">
        <v>157</v>
      </c>
      <c r="J166" s="11">
        <v>578</v>
      </c>
      <c r="K166" s="11">
        <v>1013</v>
      </c>
      <c r="L166" s="11">
        <v>2553</v>
      </c>
      <c r="M166" s="11">
        <v>12010</v>
      </c>
    </row>
    <row r="167" spans="1:13" ht="13.8" x14ac:dyDescent="0.25">
      <c r="A167" s="9">
        <v>2016</v>
      </c>
      <c r="B167" s="7" t="s">
        <v>2</v>
      </c>
      <c r="C167" s="10">
        <v>171930</v>
      </c>
      <c r="D167" s="10">
        <v>52953</v>
      </c>
      <c r="E167" s="10">
        <v>15556</v>
      </c>
      <c r="F167" s="10">
        <v>180633</v>
      </c>
      <c r="G167" s="10">
        <v>26093</v>
      </c>
      <c r="H167" s="10">
        <v>102915</v>
      </c>
      <c r="I167" s="10">
        <v>18897</v>
      </c>
      <c r="J167" s="10">
        <v>41627</v>
      </c>
      <c r="K167" s="10">
        <v>112090</v>
      </c>
      <c r="L167" s="10">
        <v>211417</v>
      </c>
      <c r="M167" s="10">
        <v>934111</v>
      </c>
    </row>
    <row r="168" spans="1:13" ht="13.8" x14ac:dyDescent="0.25">
      <c r="A168" s="8">
        <v>2016</v>
      </c>
      <c r="B168" s="6" t="s">
        <v>3</v>
      </c>
      <c r="C168" s="11">
        <v>2082</v>
      </c>
      <c r="D168" s="11">
        <v>633</v>
      </c>
      <c r="E168" s="11">
        <v>195</v>
      </c>
      <c r="F168" s="11">
        <v>2048</v>
      </c>
      <c r="G168" s="11">
        <v>454</v>
      </c>
      <c r="H168" s="11">
        <v>1146</v>
      </c>
      <c r="I168" s="11">
        <v>244</v>
      </c>
      <c r="J168" s="11">
        <v>504</v>
      </c>
      <c r="K168" s="11">
        <v>1454</v>
      </c>
      <c r="L168" s="11">
        <v>2619</v>
      </c>
      <c r="M168" s="11">
        <v>11379</v>
      </c>
    </row>
    <row r="169" spans="1:13" ht="13.8" x14ac:dyDescent="0.25">
      <c r="A169" s="8">
        <v>2016</v>
      </c>
      <c r="B169" s="6" t="s">
        <v>4</v>
      </c>
      <c r="C169" s="11">
        <v>4103</v>
      </c>
      <c r="D169" s="11">
        <v>1466</v>
      </c>
      <c r="E169" s="11">
        <v>419</v>
      </c>
      <c r="F169" s="11">
        <v>4262</v>
      </c>
      <c r="G169" s="11">
        <v>498</v>
      </c>
      <c r="H169" s="11">
        <v>2367</v>
      </c>
      <c r="I169" s="11">
        <v>559</v>
      </c>
      <c r="J169" s="11">
        <v>704</v>
      </c>
      <c r="K169" s="11">
        <v>2731</v>
      </c>
      <c r="L169" s="11">
        <v>5060</v>
      </c>
      <c r="M169" s="11">
        <v>22169</v>
      </c>
    </row>
    <row r="170" spans="1:13" ht="13.8" x14ac:dyDescent="0.25">
      <c r="A170" s="8">
        <v>2016</v>
      </c>
      <c r="B170" s="6" t="s">
        <v>5</v>
      </c>
      <c r="C170" s="11">
        <v>1528</v>
      </c>
      <c r="D170" s="11">
        <v>289</v>
      </c>
      <c r="E170" s="11">
        <v>143</v>
      </c>
      <c r="F170" s="11">
        <v>1382</v>
      </c>
      <c r="G170" s="11">
        <v>111</v>
      </c>
      <c r="H170" s="11">
        <v>925</v>
      </c>
      <c r="I170" s="11">
        <v>85</v>
      </c>
      <c r="J170" s="11">
        <v>290</v>
      </c>
      <c r="K170" s="11">
        <v>897</v>
      </c>
      <c r="L170" s="11">
        <v>2000</v>
      </c>
      <c r="M170" s="11">
        <v>7650</v>
      </c>
    </row>
    <row r="171" spans="1:13" ht="13.8" x14ac:dyDescent="0.25">
      <c r="A171" s="8">
        <v>2016</v>
      </c>
      <c r="B171" s="6" t="s">
        <v>6</v>
      </c>
      <c r="C171" s="11">
        <v>1618</v>
      </c>
      <c r="D171" s="11">
        <v>372</v>
      </c>
      <c r="E171" s="11">
        <v>159</v>
      </c>
      <c r="F171" s="11">
        <v>1534</v>
      </c>
      <c r="G171" s="11">
        <v>148</v>
      </c>
      <c r="H171" s="11">
        <v>993</v>
      </c>
      <c r="I171" s="11">
        <v>139</v>
      </c>
      <c r="J171" s="11">
        <v>442</v>
      </c>
      <c r="K171" s="11">
        <v>787</v>
      </c>
      <c r="L171" s="11">
        <v>2089</v>
      </c>
      <c r="M171" s="11">
        <v>8281</v>
      </c>
    </row>
    <row r="172" spans="1:13" ht="13.8" x14ac:dyDescent="0.25">
      <c r="A172" s="8">
        <v>2016</v>
      </c>
      <c r="B172" s="6" t="s">
        <v>31</v>
      </c>
      <c r="C172" s="11">
        <v>4286</v>
      </c>
      <c r="D172" s="11">
        <v>1185</v>
      </c>
      <c r="E172" s="11">
        <v>423</v>
      </c>
      <c r="F172" s="11">
        <v>4842</v>
      </c>
      <c r="G172" s="11">
        <v>984</v>
      </c>
      <c r="H172" s="11">
        <v>2577</v>
      </c>
      <c r="I172" s="11">
        <v>619</v>
      </c>
      <c r="J172" s="11">
        <v>849</v>
      </c>
      <c r="K172" s="11">
        <v>2978</v>
      </c>
      <c r="L172" s="11">
        <v>5426</v>
      </c>
      <c r="M172" s="11">
        <v>24169</v>
      </c>
    </row>
    <row r="173" spans="1:13" ht="13.8" x14ac:dyDescent="0.25">
      <c r="A173" s="8">
        <v>2016</v>
      </c>
      <c r="B173" s="6" t="s">
        <v>7</v>
      </c>
      <c r="C173" s="11">
        <v>1386</v>
      </c>
      <c r="D173" s="11">
        <v>408</v>
      </c>
      <c r="E173" s="11">
        <v>150</v>
      </c>
      <c r="F173" s="11">
        <v>1293</v>
      </c>
      <c r="G173" s="11">
        <v>239</v>
      </c>
      <c r="H173" s="11">
        <v>627</v>
      </c>
      <c r="I173" s="11">
        <v>189</v>
      </c>
      <c r="J173" s="11">
        <v>284</v>
      </c>
      <c r="K173" s="11">
        <v>754</v>
      </c>
      <c r="L173" s="11">
        <v>1495</v>
      </c>
      <c r="M173" s="11">
        <v>6825</v>
      </c>
    </row>
    <row r="174" spans="1:13" ht="13.8" x14ac:dyDescent="0.25">
      <c r="A174" s="8">
        <v>2016</v>
      </c>
      <c r="B174" s="6" t="s">
        <v>8</v>
      </c>
      <c r="C174" s="11">
        <v>6349</v>
      </c>
      <c r="D174" s="11">
        <v>1104</v>
      </c>
      <c r="E174" s="11">
        <v>387</v>
      </c>
      <c r="F174" s="11">
        <v>7150</v>
      </c>
      <c r="G174" s="11">
        <v>1408</v>
      </c>
      <c r="H174" s="11">
        <v>3733</v>
      </c>
      <c r="I174" s="11">
        <v>397</v>
      </c>
      <c r="J174" s="11">
        <v>1683</v>
      </c>
      <c r="K174" s="11">
        <v>3112</v>
      </c>
      <c r="L174" s="11">
        <v>6730</v>
      </c>
      <c r="M174" s="11">
        <v>32053</v>
      </c>
    </row>
    <row r="175" spans="1:13" ht="13.8" x14ac:dyDescent="0.25">
      <c r="A175" s="8">
        <v>2016</v>
      </c>
      <c r="B175" s="6" t="s">
        <v>9</v>
      </c>
      <c r="C175" s="11">
        <v>4658</v>
      </c>
      <c r="D175" s="11">
        <v>1349</v>
      </c>
      <c r="E175" s="11">
        <v>387</v>
      </c>
      <c r="F175" s="11">
        <v>5525</v>
      </c>
      <c r="G175" s="11">
        <v>976</v>
      </c>
      <c r="H175" s="11">
        <v>3697</v>
      </c>
      <c r="I175" s="11">
        <v>619</v>
      </c>
      <c r="J175" s="11">
        <v>1172</v>
      </c>
      <c r="K175" s="11">
        <v>3439</v>
      </c>
      <c r="L175" s="11">
        <v>6421</v>
      </c>
      <c r="M175" s="11">
        <v>28243</v>
      </c>
    </row>
    <row r="176" spans="1:13" ht="13.8" x14ac:dyDescent="0.25">
      <c r="A176" s="8">
        <v>2016</v>
      </c>
      <c r="B176" s="6" t="s">
        <v>30</v>
      </c>
      <c r="C176" s="11">
        <v>26173</v>
      </c>
      <c r="D176" s="11">
        <v>9022</v>
      </c>
      <c r="E176" s="11">
        <v>2571</v>
      </c>
      <c r="F176" s="11">
        <v>34594</v>
      </c>
      <c r="G176" s="11">
        <v>455</v>
      </c>
      <c r="H176" s="11">
        <v>12471</v>
      </c>
      <c r="I176" s="11">
        <v>3866</v>
      </c>
      <c r="J176" s="11">
        <v>8939</v>
      </c>
      <c r="K176" s="11">
        <v>20694</v>
      </c>
      <c r="L176" s="11">
        <v>40347</v>
      </c>
      <c r="M176" s="11">
        <v>159132</v>
      </c>
    </row>
    <row r="177" spans="1:13" ht="13.8" x14ac:dyDescent="0.25">
      <c r="A177" s="8">
        <v>2016</v>
      </c>
      <c r="B177" s="6" t="s">
        <v>10</v>
      </c>
      <c r="C177" s="11">
        <v>2703</v>
      </c>
      <c r="D177" s="11">
        <v>909</v>
      </c>
      <c r="E177" s="11">
        <v>222</v>
      </c>
      <c r="F177" s="11">
        <v>2693</v>
      </c>
      <c r="G177" s="11">
        <v>189</v>
      </c>
      <c r="H177" s="11">
        <v>1558</v>
      </c>
      <c r="I177" s="11">
        <v>227</v>
      </c>
      <c r="J177" s="11">
        <v>744</v>
      </c>
      <c r="K177" s="11">
        <v>1523</v>
      </c>
      <c r="L177" s="11">
        <v>2892</v>
      </c>
      <c r="M177" s="11">
        <v>13660</v>
      </c>
    </row>
    <row r="178" spans="1:13" ht="13.8" x14ac:dyDescent="0.25">
      <c r="A178" s="8">
        <v>2016</v>
      </c>
      <c r="B178" s="6" t="s">
        <v>11</v>
      </c>
      <c r="C178" s="11">
        <v>6906</v>
      </c>
      <c r="D178" s="11">
        <v>1709</v>
      </c>
      <c r="E178" s="11">
        <v>655</v>
      </c>
      <c r="F178" s="11">
        <v>7612</v>
      </c>
      <c r="G178" s="11">
        <v>1217</v>
      </c>
      <c r="H178" s="11">
        <v>4284</v>
      </c>
      <c r="I178" s="11">
        <v>846</v>
      </c>
      <c r="J178" s="11">
        <v>1582</v>
      </c>
      <c r="K178" s="11">
        <v>4471</v>
      </c>
      <c r="L178" s="11">
        <v>6081</v>
      </c>
      <c r="M178" s="11">
        <v>35363</v>
      </c>
    </row>
    <row r="179" spans="1:13" ht="13.8" x14ac:dyDescent="0.25">
      <c r="A179" s="8">
        <v>2016</v>
      </c>
      <c r="B179" s="6" t="s">
        <v>12</v>
      </c>
      <c r="C179" s="11">
        <v>5474</v>
      </c>
      <c r="D179" s="11">
        <v>850</v>
      </c>
      <c r="E179" s="11">
        <v>275</v>
      </c>
      <c r="F179" s="11">
        <v>5525</v>
      </c>
      <c r="G179" s="11">
        <v>777</v>
      </c>
      <c r="H179" s="11">
        <v>2239</v>
      </c>
      <c r="I179" s="11">
        <v>381</v>
      </c>
      <c r="J179" s="11">
        <v>1219</v>
      </c>
      <c r="K179" s="11">
        <v>2867</v>
      </c>
      <c r="L179" s="11">
        <v>5044</v>
      </c>
      <c r="M179" s="11">
        <v>24651</v>
      </c>
    </row>
    <row r="180" spans="1:13" ht="13.8" x14ac:dyDescent="0.25">
      <c r="A180" s="8">
        <v>2016</v>
      </c>
      <c r="B180" s="6" t="s">
        <v>13</v>
      </c>
      <c r="C180" s="11">
        <v>3655</v>
      </c>
      <c r="D180" s="11">
        <v>948</v>
      </c>
      <c r="E180" s="11">
        <v>242</v>
      </c>
      <c r="F180" s="11">
        <v>2955</v>
      </c>
      <c r="G180" s="11">
        <v>911</v>
      </c>
      <c r="H180" s="11">
        <v>2565</v>
      </c>
      <c r="I180" s="11">
        <v>325</v>
      </c>
      <c r="J180" s="11">
        <v>581</v>
      </c>
      <c r="K180" s="11">
        <v>2042</v>
      </c>
      <c r="L180" s="11">
        <v>4013</v>
      </c>
      <c r="M180" s="11">
        <v>18237</v>
      </c>
    </row>
    <row r="181" spans="1:13" ht="13.8" x14ac:dyDescent="0.25">
      <c r="A181" s="8">
        <v>2016</v>
      </c>
      <c r="B181" s="6" t="s">
        <v>14</v>
      </c>
      <c r="C181" s="11">
        <v>9827</v>
      </c>
      <c r="D181" s="11">
        <v>5419</v>
      </c>
      <c r="E181" s="11">
        <v>942</v>
      </c>
      <c r="F181" s="11">
        <v>9708</v>
      </c>
      <c r="G181" s="11">
        <v>2310</v>
      </c>
      <c r="H181" s="11">
        <v>7126</v>
      </c>
      <c r="I181" s="11">
        <v>1382</v>
      </c>
      <c r="J181" s="11">
        <v>1954</v>
      </c>
      <c r="K181" s="11">
        <v>6751</v>
      </c>
      <c r="L181" s="11">
        <v>10911</v>
      </c>
      <c r="M181" s="11">
        <v>56330</v>
      </c>
    </row>
    <row r="182" spans="1:13" ht="13.8" x14ac:dyDescent="0.25">
      <c r="A182" s="8">
        <v>2016</v>
      </c>
      <c r="B182" s="6" t="s">
        <v>15</v>
      </c>
      <c r="C182" s="11">
        <v>18119</v>
      </c>
      <c r="D182" s="11">
        <v>4488</v>
      </c>
      <c r="E182" s="11">
        <v>1984</v>
      </c>
      <c r="F182" s="11">
        <v>20607</v>
      </c>
      <c r="G182" s="11">
        <v>3490</v>
      </c>
      <c r="H182" s="11">
        <v>8429</v>
      </c>
      <c r="I182" s="11">
        <v>1893</v>
      </c>
      <c r="J182" s="11">
        <v>3853</v>
      </c>
      <c r="K182" s="11">
        <v>14844</v>
      </c>
      <c r="L182" s="11">
        <v>22438</v>
      </c>
      <c r="M182" s="11">
        <v>100145</v>
      </c>
    </row>
    <row r="183" spans="1:13" ht="13.8" x14ac:dyDescent="0.25">
      <c r="A183" s="8">
        <v>2016</v>
      </c>
      <c r="B183" s="6" t="s">
        <v>32</v>
      </c>
      <c r="C183" s="11">
        <v>5516</v>
      </c>
      <c r="D183" s="11">
        <v>1680</v>
      </c>
      <c r="E183" s="11">
        <v>607</v>
      </c>
      <c r="F183" s="11">
        <v>4138</v>
      </c>
      <c r="G183" s="11">
        <v>1413</v>
      </c>
      <c r="H183" s="11">
        <v>3498</v>
      </c>
      <c r="I183" s="11">
        <v>592</v>
      </c>
      <c r="J183" s="11">
        <v>1359</v>
      </c>
      <c r="K183" s="11">
        <v>2607</v>
      </c>
      <c r="L183" s="11">
        <v>6342</v>
      </c>
      <c r="M183" s="11">
        <v>27752</v>
      </c>
    </row>
    <row r="184" spans="1:13" ht="13.8" x14ac:dyDescent="0.25">
      <c r="A184" s="8">
        <v>2016</v>
      </c>
      <c r="B184" s="6" t="s">
        <v>16</v>
      </c>
      <c r="C184" s="11">
        <v>2699</v>
      </c>
      <c r="D184" s="11">
        <v>680</v>
      </c>
      <c r="E184" s="11">
        <v>264</v>
      </c>
      <c r="F184" s="11">
        <v>2604</v>
      </c>
      <c r="G184" s="11">
        <v>647</v>
      </c>
      <c r="H184" s="11">
        <v>1332</v>
      </c>
      <c r="I184" s="11">
        <v>301</v>
      </c>
      <c r="J184" s="11">
        <v>465</v>
      </c>
      <c r="K184" s="11">
        <v>1695</v>
      </c>
      <c r="L184" s="11">
        <v>2764</v>
      </c>
      <c r="M184" s="11">
        <v>13451</v>
      </c>
    </row>
    <row r="185" spans="1:13" ht="13.8" x14ac:dyDescent="0.25">
      <c r="A185" s="8">
        <v>2016</v>
      </c>
      <c r="B185" s="6" t="s">
        <v>17</v>
      </c>
      <c r="C185" s="11">
        <v>1904</v>
      </c>
      <c r="D185" s="11">
        <v>622</v>
      </c>
      <c r="E185" s="11">
        <v>130</v>
      </c>
      <c r="F185" s="11">
        <v>1951</v>
      </c>
      <c r="G185" s="11">
        <v>417</v>
      </c>
      <c r="H185" s="11">
        <v>971</v>
      </c>
      <c r="I185" s="11">
        <v>152</v>
      </c>
      <c r="J185" s="11">
        <v>432</v>
      </c>
      <c r="K185" s="11">
        <v>1017</v>
      </c>
      <c r="L185" s="11">
        <v>2300</v>
      </c>
      <c r="M185" s="11">
        <v>9896</v>
      </c>
    </row>
    <row r="186" spans="1:13" ht="13.8" x14ac:dyDescent="0.25">
      <c r="A186" s="8">
        <v>2016</v>
      </c>
      <c r="B186" s="6" t="s">
        <v>18</v>
      </c>
      <c r="C186" s="11">
        <v>6260</v>
      </c>
      <c r="D186" s="11">
        <v>2706</v>
      </c>
      <c r="E186" s="11">
        <v>549</v>
      </c>
      <c r="F186" s="11">
        <v>7637</v>
      </c>
      <c r="G186" s="11">
        <v>932</v>
      </c>
      <c r="H186" s="11">
        <v>4139</v>
      </c>
      <c r="I186" s="11">
        <v>847</v>
      </c>
      <c r="J186" s="11">
        <v>1801</v>
      </c>
      <c r="K186" s="11">
        <v>5395</v>
      </c>
      <c r="L186" s="11">
        <v>7617</v>
      </c>
      <c r="M186" s="11">
        <v>37883</v>
      </c>
    </row>
    <row r="187" spans="1:13" ht="13.8" x14ac:dyDescent="0.25">
      <c r="A187" s="8">
        <v>2016</v>
      </c>
      <c r="B187" s="6" t="s">
        <v>19</v>
      </c>
      <c r="C187" s="11">
        <v>5284</v>
      </c>
      <c r="D187" s="11">
        <v>1323</v>
      </c>
      <c r="E187" s="11">
        <v>355</v>
      </c>
      <c r="F187" s="11">
        <v>5183</v>
      </c>
      <c r="G187" s="11">
        <v>754</v>
      </c>
      <c r="H187" s="11">
        <v>2861</v>
      </c>
      <c r="I187" s="11">
        <v>314</v>
      </c>
      <c r="J187" s="11">
        <v>822</v>
      </c>
      <c r="K187" s="11">
        <v>2262</v>
      </c>
      <c r="L187" s="11">
        <v>5072</v>
      </c>
      <c r="M187" s="11">
        <v>24230</v>
      </c>
    </row>
    <row r="188" spans="1:13" ht="13.8" x14ac:dyDescent="0.25">
      <c r="A188" s="8">
        <v>2016</v>
      </c>
      <c r="B188" s="6" t="s">
        <v>20</v>
      </c>
      <c r="C188" s="11">
        <v>6887</v>
      </c>
      <c r="D188" s="11">
        <v>2874</v>
      </c>
      <c r="E188" s="11">
        <v>714</v>
      </c>
      <c r="F188" s="11">
        <v>5727</v>
      </c>
      <c r="G188" s="11">
        <v>1456</v>
      </c>
      <c r="H188" s="11">
        <v>5504</v>
      </c>
      <c r="I188" s="11">
        <v>659</v>
      </c>
      <c r="J188" s="11">
        <v>1412</v>
      </c>
      <c r="K188" s="11">
        <v>3967</v>
      </c>
      <c r="L188" s="11">
        <v>9922</v>
      </c>
      <c r="M188" s="11">
        <v>39122</v>
      </c>
    </row>
    <row r="189" spans="1:13" ht="13.8" x14ac:dyDescent="0.25">
      <c r="A189" s="8">
        <v>2016</v>
      </c>
      <c r="B189" s="6" t="s">
        <v>33</v>
      </c>
      <c r="C189" s="11">
        <v>2360</v>
      </c>
      <c r="D189" s="11">
        <v>826</v>
      </c>
      <c r="E189" s="11">
        <v>181</v>
      </c>
      <c r="F189" s="11">
        <v>2173</v>
      </c>
      <c r="G189" s="11">
        <v>213</v>
      </c>
      <c r="H189" s="11">
        <v>1638</v>
      </c>
      <c r="I189" s="11">
        <v>225</v>
      </c>
      <c r="J189" s="11">
        <v>458</v>
      </c>
      <c r="K189" s="11">
        <v>1446</v>
      </c>
      <c r="L189" s="11">
        <v>2306</v>
      </c>
      <c r="M189" s="11">
        <v>11826</v>
      </c>
    </row>
    <row r="190" spans="1:13" ht="13.8" x14ac:dyDescent="0.25">
      <c r="A190" s="8">
        <v>2016</v>
      </c>
      <c r="B190" s="6" t="s">
        <v>21</v>
      </c>
      <c r="C190" s="11">
        <v>2085</v>
      </c>
      <c r="D190" s="11">
        <v>441</v>
      </c>
      <c r="E190" s="11">
        <v>210</v>
      </c>
      <c r="F190" s="11">
        <v>2082</v>
      </c>
      <c r="G190" s="11">
        <v>304</v>
      </c>
      <c r="H190" s="11">
        <v>1186</v>
      </c>
      <c r="I190" s="11">
        <v>175</v>
      </c>
      <c r="J190" s="11">
        <v>388</v>
      </c>
      <c r="K190" s="11">
        <v>1268</v>
      </c>
      <c r="L190" s="11">
        <v>2579</v>
      </c>
      <c r="M190" s="11">
        <v>10718</v>
      </c>
    </row>
    <row r="191" spans="1:13" ht="13.8" x14ac:dyDescent="0.25">
      <c r="A191" s="8">
        <v>2016</v>
      </c>
      <c r="B191" s="6" t="s">
        <v>22</v>
      </c>
      <c r="C191" s="11">
        <v>3210</v>
      </c>
      <c r="D191" s="11">
        <v>1429</v>
      </c>
      <c r="E191" s="11">
        <v>206</v>
      </c>
      <c r="F191" s="11">
        <v>3437</v>
      </c>
      <c r="G191" s="11">
        <v>585</v>
      </c>
      <c r="H191" s="11">
        <v>2376</v>
      </c>
      <c r="I191" s="11">
        <v>240</v>
      </c>
      <c r="J191" s="11">
        <v>1130</v>
      </c>
      <c r="K191" s="11">
        <v>1899</v>
      </c>
      <c r="L191" s="11">
        <v>3222</v>
      </c>
      <c r="M191" s="11">
        <v>17734</v>
      </c>
    </row>
    <row r="192" spans="1:13" ht="13.8" x14ac:dyDescent="0.25">
      <c r="A192" s="8">
        <v>2016</v>
      </c>
      <c r="B192" s="6" t="s">
        <v>23</v>
      </c>
      <c r="C192" s="11">
        <v>4676</v>
      </c>
      <c r="D192" s="11">
        <v>1377</v>
      </c>
      <c r="E192" s="11">
        <v>312</v>
      </c>
      <c r="F192" s="11">
        <v>4360</v>
      </c>
      <c r="G192" s="11">
        <v>572</v>
      </c>
      <c r="H192" s="11">
        <v>2734</v>
      </c>
      <c r="I192" s="11">
        <v>521</v>
      </c>
      <c r="J192" s="11">
        <v>1162</v>
      </c>
      <c r="K192" s="11">
        <v>2580</v>
      </c>
      <c r="L192" s="11">
        <v>4675</v>
      </c>
      <c r="M192" s="11">
        <v>22969</v>
      </c>
    </row>
    <row r="193" spans="1:13" ht="13.8" x14ac:dyDescent="0.25">
      <c r="A193" s="8">
        <v>2016</v>
      </c>
      <c r="B193" s="6" t="s">
        <v>24</v>
      </c>
      <c r="C193" s="11">
        <v>4514</v>
      </c>
      <c r="D193" s="11">
        <v>1379</v>
      </c>
      <c r="E193" s="11">
        <v>523</v>
      </c>
      <c r="F193" s="11">
        <v>5350</v>
      </c>
      <c r="G193" s="11">
        <v>650</v>
      </c>
      <c r="H193" s="11">
        <v>2498</v>
      </c>
      <c r="I193" s="11">
        <v>574</v>
      </c>
      <c r="J193" s="11">
        <v>1211</v>
      </c>
      <c r="K193" s="11">
        <v>2796</v>
      </c>
      <c r="L193" s="11">
        <v>6403</v>
      </c>
      <c r="M193" s="11">
        <v>25898</v>
      </c>
    </row>
    <row r="194" spans="1:13" ht="13.8" x14ac:dyDescent="0.25">
      <c r="A194" s="8">
        <v>2016</v>
      </c>
      <c r="B194" s="6" t="s">
        <v>25</v>
      </c>
      <c r="C194" s="11">
        <v>4144</v>
      </c>
      <c r="D194" s="11">
        <v>968</v>
      </c>
      <c r="E194" s="11">
        <v>400</v>
      </c>
      <c r="F194" s="11">
        <v>3519</v>
      </c>
      <c r="G194" s="11">
        <v>334</v>
      </c>
      <c r="H194" s="11">
        <v>2121</v>
      </c>
      <c r="I194" s="11">
        <v>329</v>
      </c>
      <c r="J194" s="11">
        <v>820</v>
      </c>
      <c r="K194" s="11">
        <v>2253</v>
      </c>
      <c r="L194" s="11">
        <v>5804</v>
      </c>
      <c r="M194" s="11">
        <v>20692</v>
      </c>
    </row>
    <row r="195" spans="1:13" ht="13.8" x14ac:dyDescent="0.25">
      <c r="A195" s="8">
        <v>2016</v>
      </c>
      <c r="B195" s="6" t="s">
        <v>26</v>
      </c>
      <c r="C195" s="11">
        <v>5484</v>
      </c>
      <c r="D195" s="11">
        <v>1546</v>
      </c>
      <c r="E195" s="11">
        <v>480</v>
      </c>
      <c r="F195" s="11">
        <v>5494</v>
      </c>
      <c r="G195" s="11">
        <v>1202</v>
      </c>
      <c r="H195" s="11">
        <v>3359</v>
      </c>
      <c r="I195" s="11">
        <v>616</v>
      </c>
      <c r="J195" s="11">
        <v>1294</v>
      </c>
      <c r="K195" s="11">
        <v>3512</v>
      </c>
      <c r="L195" s="11">
        <v>8210</v>
      </c>
      <c r="M195" s="11">
        <v>31197</v>
      </c>
    </row>
    <row r="196" spans="1:13" ht="13.8" x14ac:dyDescent="0.25">
      <c r="A196" s="8">
        <v>2016</v>
      </c>
      <c r="B196" s="6" t="s">
        <v>27</v>
      </c>
      <c r="C196" s="11">
        <v>1954</v>
      </c>
      <c r="D196" s="11">
        <v>382</v>
      </c>
      <c r="E196" s="11">
        <v>142</v>
      </c>
      <c r="F196" s="11">
        <v>1679</v>
      </c>
      <c r="G196" s="11">
        <v>285</v>
      </c>
      <c r="H196" s="11">
        <v>1001</v>
      </c>
      <c r="I196" s="11">
        <v>201</v>
      </c>
      <c r="J196" s="11">
        <v>562</v>
      </c>
      <c r="K196" s="11">
        <v>805</v>
      </c>
      <c r="L196" s="11">
        <v>2096</v>
      </c>
      <c r="M196" s="11">
        <v>9107</v>
      </c>
    </row>
    <row r="197" spans="1:13" ht="13.8" x14ac:dyDescent="0.25">
      <c r="A197" s="8">
        <v>2016</v>
      </c>
      <c r="B197" s="6" t="s">
        <v>34</v>
      </c>
      <c r="C197" s="11">
        <v>10435</v>
      </c>
      <c r="D197" s="11">
        <v>2491</v>
      </c>
      <c r="E197" s="11">
        <v>858</v>
      </c>
      <c r="F197" s="11">
        <v>7962</v>
      </c>
      <c r="G197" s="11">
        <v>1082</v>
      </c>
      <c r="H197" s="11">
        <v>8607</v>
      </c>
      <c r="I197" s="11">
        <v>827</v>
      </c>
      <c r="J197" s="11">
        <v>2005</v>
      </c>
      <c r="K197" s="11">
        <v>6139</v>
      </c>
      <c r="L197" s="11">
        <v>12102</v>
      </c>
      <c r="M197" s="11">
        <v>52508</v>
      </c>
    </row>
    <row r="198" spans="1:13" ht="13.8" x14ac:dyDescent="0.25">
      <c r="A198" s="8">
        <v>2016</v>
      </c>
      <c r="B198" s="6" t="s">
        <v>28</v>
      </c>
      <c r="C198" s="11">
        <v>3384</v>
      </c>
      <c r="D198" s="11">
        <v>1334</v>
      </c>
      <c r="E198" s="11">
        <v>298</v>
      </c>
      <c r="F198" s="11">
        <v>3503</v>
      </c>
      <c r="G198" s="11">
        <v>661</v>
      </c>
      <c r="H198" s="11">
        <v>2571</v>
      </c>
      <c r="I198" s="11">
        <v>393</v>
      </c>
      <c r="J198" s="11">
        <v>940</v>
      </c>
      <c r="K198" s="11">
        <v>2114</v>
      </c>
      <c r="L198" s="11">
        <v>3978</v>
      </c>
      <c r="M198" s="11">
        <v>19176</v>
      </c>
    </row>
    <row r="199" spans="1:13" ht="13.8" x14ac:dyDescent="0.25">
      <c r="A199" s="8">
        <v>2016</v>
      </c>
      <c r="B199" s="6" t="s">
        <v>29</v>
      </c>
      <c r="C199" s="11">
        <v>2267</v>
      </c>
      <c r="D199" s="11">
        <v>744</v>
      </c>
      <c r="E199" s="11">
        <v>173</v>
      </c>
      <c r="F199" s="11">
        <v>2104</v>
      </c>
      <c r="G199" s="11">
        <v>419</v>
      </c>
      <c r="H199" s="11">
        <v>1782</v>
      </c>
      <c r="I199" s="11">
        <v>160</v>
      </c>
      <c r="J199" s="11">
        <v>566</v>
      </c>
      <c r="K199" s="11">
        <v>991</v>
      </c>
      <c r="L199" s="11">
        <v>2459</v>
      </c>
      <c r="M199" s="11">
        <v>11665</v>
      </c>
    </row>
    <row r="200" spans="1:13" ht="13.8" x14ac:dyDescent="0.25">
      <c r="A200" s="9">
        <v>2015</v>
      </c>
      <c r="B200" s="7" t="s">
        <v>2</v>
      </c>
      <c r="C200" s="10">
        <v>170129</v>
      </c>
      <c r="D200" s="10">
        <v>47873</v>
      </c>
      <c r="E200" s="10">
        <v>23744</v>
      </c>
      <c r="F200" s="10">
        <v>172049</v>
      </c>
      <c r="G200" s="10">
        <v>21874</v>
      </c>
      <c r="H200" s="10">
        <v>100726</v>
      </c>
      <c r="I200" s="10">
        <v>20120</v>
      </c>
      <c r="J200" s="10">
        <v>39288</v>
      </c>
      <c r="K200" s="10">
        <v>83755</v>
      </c>
      <c r="L200" s="10">
        <v>218320</v>
      </c>
      <c r="M200" s="10">
        <v>897878</v>
      </c>
    </row>
    <row r="201" spans="1:13" ht="13.8" x14ac:dyDescent="0.25">
      <c r="A201" s="8">
        <v>2015</v>
      </c>
      <c r="B201" s="6" t="s">
        <v>3</v>
      </c>
      <c r="C201" s="11">
        <v>2069</v>
      </c>
      <c r="D201" s="11">
        <v>487</v>
      </c>
      <c r="E201" s="11">
        <v>336</v>
      </c>
      <c r="F201" s="11">
        <v>1917</v>
      </c>
      <c r="G201" s="11">
        <v>519</v>
      </c>
      <c r="H201" s="11">
        <v>1265</v>
      </c>
      <c r="I201" s="11">
        <v>244</v>
      </c>
      <c r="J201" s="11">
        <v>477</v>
      </c>
      <c r="K201" s="11">
        <v>962</v>
      </c>
      <c r="L201" s="11">
        <v>2432</v>
      </c>
      <c r="M201" s="11">
        <v>10708</v>
      </c>
    </row>
    <row r="202" spans="1:13" ht="13.8" x14ac:dyDescent="0.25">
      <c r="A202" s="8">
        <v>2015</v>
      </c>
      <c r="B202" s="6" t="s">
        <v>4</v>
      </c>
      <c r="C202" s="11">
        <v>4156</v>
      </c>
      <c r="D202" s="11">
        <v>1240</v>
      </c>
      <c r="E202" s="11">
        <v>751</v>
      </c>
      <c r="F202" s="11">
        <v>4326</v>
      </c>
      <c r="G202" s="11">
        <v>448</v>
      </c>
      <c r="H202" s="11">
        <v>2351</v>
      </c>
      <c r="I202" s="11">
        <v>555</v>
      </c>
      <c r="J202" s="11">
        <v>642</v>
      </c>
      <c r="K202" s="11">
        <v>1841</v>
      </c>
      <c r="L202" s="11">
        <v>5316</v>
      </c>
      <c r="M202" s="11">
        <v>21626</v>
      </c>
    </row>
    <row r="203" spans="1:13" ht="13.8" x14ac:dyDescent="0.25">
      <c r="A203" s="8">
        <v>2015</v>
      </c>
      <c r="B203" s="6" t="s">
        <v>5</v>
      </c>
      <c r="C203" s="11">
        <v>1507</v>
      </c>
      <c r="D203" s="11">
        <v>197</v>
      </c>
      <c r="E203" s="11">
        <v>243</v>
      </c>
      <c r="F203" s="11">
        <v>1397</v>
      </c>
      <c r="G203" s="11">
        <v>86</v>
      </c>
      <c r="H203" s="11">
        <v>725</v>
      </c>
      <c r="I203" s="11">
        <v>98</v>
      </c>
      <c r="J203" s="11">
        <v>317</v>
      </c>
      <c r="K203" s="11">
        <v>658</v>
      </c>
      <c r="L203" s="11">
        <v>1905</v>
      </c>
      <c r="M203" s="11">
        <v>7133</v>
      </c>
    </row>
    <row r="204" spans="1:13" ht="13.8" x14ac:dyDescent="0.25">
      <c r="A204" s="8">
        <v>2015</v>
      </c>
      <c r="B204" s="6" t="s">
        <v>6</v>
      </c>
      <c r="C204" s="11">
        <v>1531</v>
      </c>
      <c r="D204" s="11">
        <v>352</v>
      </c>
      <c r="E204" s="11">
        <v>226</v>
      </c>
      <c r="F204" s="11">
        <v>1501</v>
      </c>
      <c r="G204" s="11">
        <v>82</v>
      </c>
      <c r="H204" s="11">
        <v>1071</v>
      </c>
      <c r="I204" s="11">
        <v>126</v>
      </c>
      <c r="J204" s="11">
        <v>397</v>
      </c>
      <c r="K204" s="11">
        <v>562</v>
      </c>
      <c r="L204" s="11">
        <v>2026</v>
      </c>
      <c r="M204" s="11">
        <v>7874</v>
      </c>
    </row>
    <row r="205" spans="1:13" ht="13.8" x14ac:dyDescent="0.25">
      <c r="A205" s="8">
        <v>2015</v>
      </c>
      <c r="B205" s="6" t="s">
        <v>31</v>
      </c>
      <c r="C205" s="11">
        <v>4487</v>
      </c>
      <c r="D205" s="11">
        <v>955</v>
      </c>
      <c r="E205" s="11">
        <v>696</v>
      </c>
      <c r="F205" s="11">
        <v>4597</v>
      </c>
      <c r="G205" s="11">
        <v>742</v>
      </c>
      <c r="H205" s="11">
        <v>2551</v>
      </c>
      <c r="I205" s="11">
        <v>656</v>
      </c>
      <c r="J205" s="11">
        <v>845</v>
      </c>
      <c r="K205" s="11">
        <v>2059</v>
      </c>
      <c r="L205" s="11">
        <v>5627</v>
      </c>
      <c r="M205" s="11">
        <v>23215</v>
      </c>
    </row>
    <row r="206" spans="1:13" ht="13.8" x14ac:dyDescent="0.25">
      <c r="A206" s="8">
        <v>2015</v>
      </c>
      <c r="B206" s="6" t="s">
        <v>7</v>
      </c>
      <c r="C206" s="11">
        <v>1359</v>
      </c>
      <c r="D206" s="11">
        <v>307</v>
      </c>
      <c r="E206" s="11">
        <v>196</v>
      </c>
      <c r="F206" s="11">
        <v>1331</v>
      </c>
      <c r="G206" s="11">
        <v>176</v>
      </c>
      <c r="H206" s="11">
        <v>597</v>
      </c>
      <c r="I206" s="11">
        <v>213</v>
      </c>
      <c r="J206" s="11">
        <v>272</v>
      </c>
      <c r="K206" s="11">
        <v>498</v>
      </c>
      <c r="L206" s="11">
        <v>1540</v>
      </c>
      <c r="M206" s="11">
        <v>6489</v>
      </c>
    </row>
    <row r="207" spans="1:13" ht="13.8" x14ac:dyDescent="0.25">
      <c r="A207" s="8">
        <v>2015</v>
      </c>
      <c r="B207" s="6" t="s">
        <v>8</v>
      </c>
      <c r="C207" s="11">
        <v>5901</v>
      </c>
      <c r="D207" s="11">
        <v>892</v>
      </c>
      <c r="E207" s="11">
        <v>489</v>
      </c>
      <c r="F207" s="11">
        <v>5978</v>
      </c>
      <c r="G207" s="11">
        <v>1119</v>
      </c>
      <c r="H207" s="11">
        <v>3552</v>
      </c>
      <c r="I207" s="11">
        <v>400</v>
      </c>
      <c r="J207" s="11">
        <v>1502</v>
      </c>
      <c r="K207" s="11">
        <v>2603</v>
      </c>
      <c r="L207" s="11">
        <v>6181</v>
      </c>
      <c r="M207" s="11">
        <v>28617</v>
      </c>
    </row>
    <row r="208" spans="1:13" ht="13.8" x14ac:dyDescent="0.25">
      <c r="A208" s="8">
        <v>2015</v>
      </c>
      <c r="B208" s="6" t="s">
        <v>9</v>
      </c>
      <c r="C208" s="11">
        <v>4729</v>
      </c>
      <c r="D208" s="11">
        <v>938</v>
      </c>
      <c r="E208" s="11">
        <v>811</v>
      </c>
      <c r="F208" s="11">
        <v>5137</v>
      </c>
      <c r="G208" s="11">
        <v>1033</v>
      </c>
      <c r="H208" s="11">
        <v>3625</v>
      </c>
      <c r="I208" s="11">
        <v>690</v>
      </c>
      <c r="J208" s="11">
        <v>1173</v>
      </c>
      <c r="K208" s="11">
        <v>2431</v>
      </c>
      <c r="L208" s="11">
        <v>6444</v>
      </c>
      <c r="M208" s="11">
        <v>27011</v>
      </c>
    </row>
    <row r="209" spans="1:13" ht="13.8" x14ac:dyDescent="0.25">
      <c r="A209" s="8">
        <v>2015</v>
      </c>
      <c r="B209" s="6" t="s">
        <v>30</v>
      </c>
      <c r="C209" s="11">
        <v>26179</v>
      </c>
      <c r="D209" s="11">
        <v>8599</v>
      </c>
      <c r="E209" s="11">
        <v>3854</v>
      </c>
      <c r="F209" s="11">
        <v>32666</v>
      </c>
      <c r="G209" s="11">
        <v>366</v>
      </c>
      <c r="H209" s="11">
        <v>12574</v>
      </c>
      <c r="I209" s="11">
        <v>4243</v>
      </c>
      <c r="J209" s="11">
        <v>8837</v>
      </c>
      <c r="K209" s="11">
        <v>16018</v>
      </c>
      <c r="L209" s="11">
        <v>43150</v>
      </c>
      <c r="M209" s="11">
        <v>156486</v>
      </c>
    </row>
    <row r="210" spans="1:13" ht="13.8" x14ac:dyDescent="0.25">
      <c r="A210" s="8">
        <v>2015</v>
      </c>
      <c r="B210" s="6" t="s">
        <v>10</v>
      </c>
      <c r="C210" s="11">
        <v>2694</v>
      </c>
      <c r="D210" s="11">
        <v>810</v>
      </c>
      <c r="E210" s="11">
        <v>322</v>
      </c>
      <c r="F210" s="11">
        <v>2662</v>
      </c>
      <c r="G210" s="11">
        <v>170</v>
      </c>
      <c r="H210" s="11">
        <v>1557</v>
      </c>
      <c r="I210" s="11">
        <v>256</v>
      </c>
      <c r="J210" s="11">
        <v>705</v>
      </c>
      <c r="K210" s="11">
        <v>1057</v>
      </c>
      <c r="L210" s="11">
        <v>3080</v>
      </c>
      <c r="M210" s="11">
        <v>13313</v>
      </c>
    </row>
    <row r="211" spans="1:13" ht="13.8" x14ac:dyDescent="0.25">
      <c r="A211" s="8">
        <v>2015</v>
      </c>
      <c r="B211" s="6" t="s">
        <v>11</v>
      </c>
      <c r="C211" s="11">
        <v>6621</v>
      </c>
      <c r="D211" s="11">
        <v>1734</v>
      </c>
      <c r="E211" s="11">
        <v>982</v>
      </c>
      <c r="F211" s="11">
        <v>7226</v>
      </c>
      <c r="G211" s="11">
        <v>878</v>
      </c>
      <c r="H211" s="11">
        <v>4218</v>
      </c>
      <c r="I211" s="11">
        <v>880</v>
      </c>
      <c r="J211" s="11">
        <v>1463</v>
      </c>
      <c r="K211" s="11">
        <v>3063</v>
      </c>
      <c r="L211" s="11">
        <v>6186</v>
      </c>
      <c r="M211" s="11">
        <v>33251</v>
      </c>
    </row>
    <row r="212" spans="1:13" ht="13.8" x14ac:dyDescent="0.25">
      <c r="A212" s="8">
        <v>2015</v>
      </c>
      <c r="B212" s="6" t="s">
        <v>12</v>
      </c>
      <c r="C212" s="11">
        <v>5377</v>
      </c>
      <c r="D212" s="11">
        <v>757</v>
      </c>
      <c r="E212" s="11">
        <v>451</v>
      </c>
      <c r="F212" s="11">
        <v>5152</v>
      </c>
      <c r="G212" s="11">
        <v>660</v>
      </c>
      <c r="H212" s="11">
        <v>2189</v>
      </c>
      <c r="I212" s="11">
        <v>375</v>
      </c>
      <c r="J212" s="11">
        <v>1030</v>
      </c>
      <c r="K212" s="11">
        <v>2390</v>
      </c>
      <c r="L212" s="11">
        <v>4633</v>
      </c>
      <c r="M212" s="11">
        <v>23014</v>
      </c>
    </row>
    <row r="213" spans="1:13" ht="13.8" x14ac:dyDescent="0.25">
      <c r="A213" s="8">
        <v>2015</v>
      </c>
      <c r="B213" s="6" t="s">
        <v>13</v>
      </c>
      <c r="C213" s="11">
        <v>3564</v>
      </c>
      <c r="D213" s="11">
        <v>940</v>
      </c>
      <c r="E213" s="11">
        <v>345</v>
      </c>
      <c r="F213" s="11">
        <v>2958</v>
      </c>
      <c r="G213" s="11">
        <v>865</v>
      </c>
      <c r="H213" s="11">
        <v>2417</v>
      </c>
      <c r="I213" s="11">
        <v>362</v>
      </c>
      <c r="J213" s="11">
        <v>534</v>
      </c>
      <c r="K213" s="11">
        <v>1506</v>
      </c>
      <c r="L213" s="11">
        <v>4148</v>
      </c>
      <c r="M213" s="11">
        <v>17639</v>
      </c>
    </row>
    <row r="214" spans="1:13" ht="13.8" x14ac:dyDescent="0.25">
      <c r="A214" s="8">
        <v>2015</v>
      </c>
      <c r="B214" s="6" t="s">
        <v>14</v>
      </c>
      <c r="C214" s="11">
        <v>9791</v>
      </c>
      <c r="D214" s="11">
        <v>5339</v>
      </c>
      <c r="E214" s="11">
        <v>1512</v>
      </c>
      <c r="F214" s="11">
        <v>9965</v>
      </c>
      <c r="G214" s="11">
        <v>2162</v>
      </c>
      <c r="H214" s="11">
        <v>7096</v>
      </c>
      <c r="I214" s="11">
        <v>1405</v>
      </c>
      <c r="J214" s="11">
        <v>1907</v>
      </c>
      <c r="K214" s="11">
        <v>4367</v>
      </c>
      <c r="L214" s="11">
        <v>11644</v>
      </c>
      <c r="M214" s="11">
        <v>55188</v>
      </c>
    </row>
    <row r="215" spans="1:13" ht="13.8" x14ac:dyDescent="0.25">
      <c r="A215" s="8">
        <v>2015</v>
      </c>
      <c r="B215" s="6" t="s">
        <v>15</v>
      </c>
      <c r="C215" s="11">
        <v>17599</v>
      </c>
      <c r="D215" s="11">
        <v>3642</v>
      </c>
      <c r="E215" s="11">
        <v>2812</v>
      </c>
      <c r="F215" s="11">
        <v>18680</v>
      </c>
      <c r="G215" s="11">
        <v>2845</v>
      </c>
      <c r="H215" s="11">
        <v>8312</v>
      </c>
      <c r="I215" s="11">
        <v>1916</v>
      </c>
      <c r="J215" s="11">
        <v>3556</v>
      </c>
      <c r="K215" s="11">
        <v>11683</v>
      </c>
      <c r="L215" s="11">
        <v>22573</v>
      </c>
      <c r="M215" s="11">
        <v>93618</v>
      </c>
    </row>
    <row r="216" spans="1:13" ht="13.8" x14ac:dyDescent="0.25">
      <c r="A216" s="8">
        <v>2015</v>
      </c>
      <c r="B216" s="6" t="s">
        <v>32</v>
      </c>
      <c r="C216" s="11">
        <v>5505</v>
      </c>
      <c r="D216" s="11">
        <v>1654</v>
      </c>
      <c r="E216" s="11">
        <v>702</v>
      </c>
      <c r="F216" s="11">
        <v>4140</v>
      </c>
      <c r="G216" s="11">
        <v>1441</v>
      </c>
      <c r="H216" s="11">
        <v>3475</v>
      </c>
      <c r="I216" s="11">
        <v>643</v>
      </c>
      <c r="J216" s="11">
        <v>1200</v>
      </c>
      <c r="K216" s="11">
        <v>1639</v>
      </c>
      <c r="L216" s="11">
        <v>6933</v>
      </c>
      <c r="M216" s="11">
        <v>27332</v>
      </c>
    </row>
    <row r="217" spans="1:13" ht="13.8" x14ac:dyDescent="0.25">
      <c r="A217" s="8">
        <v>2015</v>
      </c>
      <c r="B217" s="6" t="s">
        <v>16</v>
      </c>
      <c r="C217" s="11">
        <v>2717</v>
      </c>
      <c r="D217" s="11">
        <v>500</v>
      </c>
      <c r="E217" s="11">
        <v>311</v>
      </c>
      <c r="F217" s="11">
        <v>2605</v>
      </c>
      <c r="G217" s="11">
        <v>536</v>
      </c>
      <c r="H217" s="11">
        <v>1347</v>
      </c>
      <c r="I217" s="11">
        <v>293</v>
      </c>
      <c r="J217" s="11">
        <v>507</v>
      </c>
      <c r="K217" s="11">
        <v>1264</v>
      </c>
      <c r="L217" s="11">
        <v>2870</v>
      </c>
      <c r="M217" s="11">
        <v>12950</v>
      </c>
    </row>
    <row r="218" spans="1:13" ht="13.8" x14ac:dyDescent="0.25">
      <c r="A218" s="8">
        <v>2015</v>
      </c>
      <c r="B218" s="6" t="s">
        <v>17</v>
      </c>
      <c r="C218" s="11">
        <v>1911</v>
      </c>
      <c r="D218" s="11">
        <v>594</v>
      </c>
      <c r="E218" s="11">
        <v>214</v>
      </c>
      <c r="F218" s="11">
        <v>1902</v>
      </c>
      <c r="G218" s="11">
        <v>367</v>
      </c>
      <c r="H218" s="11">
        <v>891</v>
      </c>
      <c r="I218" s="11">
        <v>195</v>
      </c>
      <c r="J218" s="11">
        <v>380</v>
      </c>
      <c r="K218" s="11">
        <v>706</v>
      </c>
      <c r="L218" s="11">
        <v>2526</v>
      </c>
      <c r="M218" s="11">
        <v>9686</v>
      </c>
    </row>
    <row r="219" spans="1:13" ht="13.8" x14ac:dyDescent="0.25">
      <c r="A219" s="8">
        <v>2015</v>
      </c>
      <c r="B219" s="6" t="s">
        <v>18</v>
      </c>
      <c r="C219" s="11">
        <v>6324</v>
      </c>
      <c r="D219" s="11">
        <v>2358</v>
      </c>
      <c r="E219" s="11">
        <v>1089</v>
      </c>
      <c r="F219" s="11">
        <v>6824</v>
      </c>
      <c r="G219" s="11">
        <v>856</v>
      </c>
      <c r="H219" s="11">
        <v>4000</v>
      </c>
      <c r="I219" s="11">
        <v>934</v>
      </c>
      <c r="J219" s="11">
        <v>1744</v>
      </c>
      <c r="K219" s="11">
        <v>3786</v>
      </c>
      <c r="L219" s="11">
        <v>8057</v>
      </c>
      <c r="M219" s="11">
        <v>35972</v>
      </c>
    </row>
    <row r="220" spans="1:13" ht="13.8" x14ac:dyDescent="0.25">
      <c r="A220" s="8">
        <v>2015</v>
      </c>
      <c r="B220" s="6" t="s">
        <v>19</v>
      </c>
      <c r="C220" s="11">
        <v>5056</v>
      </c>
      <c r="D220" s="11">
        <v>1137</v>
      </c>
      <c r="E220" s="11">
        <v>415</v>
      </c>
      <c r="F220" s="11">
        <v>4824</v>
      </c>
      <c r="G220" s="11">
        <v>523</v>
      </c>
      <c r="H220" s="11">
        <v>2947</v>
      </c>
      <c r="I220" s="11">
        <v>306</v>
      </c>
      <c r="J220" s="11">
        <v>683</v>
      </c>
      <c r="K220" s="11">
        <v>1871</v>
      </c>
      <c r="L220" s="11">
        <v>5070</v>
      </c>
      <c r="M220" s="11">
        <v>22832</v>
      </c>
    </row>
    <row r="221" spans="1:13" ht="13.8" x14ac:dyDescent="0.25">
      <c r="A221" s="8">
        <v>2015</v>
      </c>
      <c r="B221" s="6" t="s">
        <v>20</v>
      </c>
      <c r="C221" s="11">
        <v>6830</v>
      </c>
      <c r="D221" s="11">
        <v>2670</v>
      </c>
      <c r="E221" s="11">
        <v>899</v>
      </c>
      <c r="F221" s="11">
        <v>5444</v>
      </c>
      <c r="G221" s="11">
        <v>1373</v>
      </c>
      <c r="H221" s="11">
        <v>5194</v>
      </c>
      <c r="I221" s="11">
        <v>748</v>
      </c>
      <c r="J221" s="11">
        <v>1350</v>
      </c>
      <c r="K221" s="11">
        <v>3196</v>
      </c>
      <c r="L221" s="11">
        <v>10134</v>
      </c>
      <c r="M221" s="11">
        <v>37838</v>
      </c>
    </row>
    <row r="222" spans="1:13" ht="13.8" x14ac:dyDescent="0.25">
      <c r="A222" s="8">
        <v>2015</v>
      </c>
      <c r="B222" s="6" t="s">
        <v>33</v>
      </c>
      <c r="C222" s="11">
        <v>2308</v>
      </c>
      <c r="D222" s="11">
        <v>811</v>
      </c>
      <c r="E222" s="11">
        <v>271</v>
      </c>
      <c r="F222" s="11">
        <v>1956</v>
      </c>
      <c r="G222" s="11">
        <v>218</v>
      </c>
      <c r="H222" s="11">
        <v>1675</v>
      </c>
      <c r="I222" s="11">
        <v>219</v>
      </c>
      <c r="J222" s="11">
        <v>440</v>
      </c>
      <c r="K222" s="11">
        <v>942</v>
      </c>
      <c r="L222" s="11">
        <v>2443</v>
      </c>
      <c r="M222" s="11">
        <v>11283</v>
      </c>
    </row>
    <row r="223" spans="1:13" ht="13.8" x14ac:dyDescent="0.25">
      <c r="A223" s="8">
        <v>2015</v>
      </c>
      <c r="B223" s="6" t="s">
        <v>21</v>
      </c>
      <c r="C223" s="11">
        <v>2056</v>
      </c>
      <c r="D223" s="11">
        <v>289</v>
      </c>
      <c r="E223" s="11">
        <v>355</v>
      </c>
      <c r="F223" s="11">
        <v>2036</v>
      </c>
      <c r="G223" s="11">
        <v>188</v>
      </c>
      <c r="H223" s="11">
        <v>1168</v>
      </c>
      <c r="I223" s="11">
        <v>178</v>
      </c>
      <c r="J223" s="11">
        <v>382</v>
      </c>
      <c r="K223" s="11">
        <v>878</v>
      </c>
      <c r="L223" s="11">
        <v>2694</v>
      </c>
      <c r="M223" s="11">
        <v>10224</v>
      </c>
    </row>
    <row r="224" spans="1:13" ht="13.8" x14ac:dyDescent="0.25">
      <c r="A224" s="8">
        <v>2015</v>
      </c>
      <c r="B224" s="6" t="s">
        <v>22</v>
      </c>
      <c r="C224" s="11">
        <v>3023</v>
      </c>
      <c r="D224" s="11">
        <v>1350</v>
      </c>
      <c r="E224" s="11">
        <v>564</v>
      </c>
      <c r="F224" s="11">
        <v>3319</v>
      </c>
      <c r="G224" s="11">
        <v>237</v>
      </c>
      <c r="H224" s="11">
        <v>1898</v>
      </c>
      <c r="I224" s="11">
        <v>303</v>
      </c>
      <c r="J224" s="11">
        <v>725</v>
      </c>
      <c r="K224" s="11">
        <v>1640</v>
      </c>
      <c r="L224" s="11">
        <v>3127</v>
      </c>
      <c r="M224" s="11">
        <v>16186</v>
      </c>
    </row>
    <row r="225" spans="1:13" ht="13.8" x14ac:dyDescent="0.25">
      <c r="A225" s="8">
        <v>2015</v>
      </c>
      <c r="B225" s="6" t="s">
        <v>23</v>
      </c>
      <c r="C225" s="11">
        <v>4570</v>
      </c>
      <c r="D225" s="11">
        <v>1003</v>
      </c>
      <c r="E225" s="11">
        <v>532</v>
      </c>
      <c r="F225" s="11">
        <v>4334</v>
      </c>
      <c r="G225" s="11">
        <v>353</v>
      </c>
      <c r="H225" s="11">
        <v>2602</v>
      </c>
      <c r="I225" s="11">
        <v>570</v>
      </c>
      <c r="J225" s="11">
        <v>1133</v>
      </c>
      <c r="K225" s="11">
        <v>1798</v>
      </c>
      <c r="L225" s="11">
        <v>4908</v>
      </c>
      <c r="M225" s="11">
        <v>21803</v>
      </c>
    </row>
    <row r="226" spans="1:13" ht="13.8" x14ac:dyDescent="0.25">
      <c r="A226" s="8">
        <v>2015</v>
      </c>
      <c r="B226" s="6" t="s">
        <v>24</v>
      </c>
      <c r="C226" s="11">
        <v>4729</v>
      </c>
      <c r="D226" s="11">
        <v>1242</v>
      </c>
      <c r="E226" s="11">
        <v>885</v>
      </c>
      <c r="F226" s="11">
        <v>5235</v>
      </c>
      <c r="G226" s="11">
        <v>568</v>
      </c>
      <c r="H226" s="11">
        <v>2287</v>
      </c>
      <c r="I226" s="11">
        <v>607</v>
      </c>
      <c r="J226" s="11">
        <v>1131</v>
      </c>
      <c r="K226" s="11">
        <v>1838</v>
      </c>
      <c r="L226" s="11">
        <v>6727</v>
      </c>
      <c r="M226" s="11">
        <v>25249</v>
      </c>
    </row>
    <row r="227" spans="1:13" ht="13.8" x14ac:dyDescent="0.25">
      <c r="A227" s="8">
        <v>2015</v>
      </c>
      <c r="B227" s="6" t="s">
        <v>25</v>
      </c>
      <c r="C227" s="11">
        <v>4094</v>
      </c>
      <c r="D227" s="11">
        <v>915</v>
      </c>
      <c r="E227" s="11">
        <v>478</v>
      </c>
      <c r="F227" s="11">
        <v>3435</v>
      </c>
      <c r="G227" s="11">
        <v>236</v>
      </c>
      <c r="H227" s="11">
        <v>2113</v>
      </c>
      <c r="I227" s="11">
        <v>328</v>
      </c>
      <c r="J227" s="11">
        <v>782</v>
      </c>
      <c r="K227" s="11">
        <v>2068</v>
      </c>
      <c r="L227" s="11">
        <v>5804</v>
      </c>
      <c r="M227" s="11">
        <v>20253</v>
      </c>
    </row>
    <row r="228" spans="1:13" ht="13.8" x14ac:dyDescent="0.25">
      <c r="A228" s="8">
        <v>2015</v>
      </c>
      <c r="B228" s="6" t="s">
        <v>26</v>
      </c>
      <c r="C228" s="11">
        <v>5380</v>
      </c>
      <c r="D228" s="11">
        <v>1692</v>
      </c>
      <c r="E228" s="11">
        <v>704</v>
      </c>
      <c r="F228" s="11">
        <v>5493</v>
      </c>
      <c r="G228" s="11">
        <v>1091</v>
      </c>
      <c r="H228" s="11">
        <v>3232</v>
      </c>
      <c r="I228" s="11">
        <v>640</v>
      </c>
      <c r="J228" s="11">
        <v>1255</v>
      </c>
      <c r="K228" s="11">
        <v>2509</v>
      </c>
      <c r="L228" s="11">
        <v>8307</v>
      </c>
      <c r="M228" s="11">
        <v>30303</v>
      </c>
    </row>
    <row r="229" spans="1:13" ht="13.8" x14ac:dyDescent="0.25">
      <c r="A229" s="8">
        <v>2015</v>
      </c>
      <c r="B229" s="6" t="s">
        <v>27</v>
      </c>
      <c r="C229" s="11">
        <v>1929</v>
      </c>
      <c r="D229" s="11">
        <v>365</v>
      </c>
      <c r="E229" s="11">
        <v>187</v>
      </c>
      <c r="F229" s="11">
        <v>1640</v>
      </c>
      <c r="G229" s="11">
        <v>277</v>
      </c>
      <c r="H229" s="11">
        <v>996</v>
      </c>
      <c r="I229" s="11">
        <v>195</v>
      </c>
      <c r="J229" s="11">
        <v>539</v>
      </c>
      <c r="K229" s="11">
        <v>534</v>
      </c>
      <c r="L229" s="11">
        <v>2123</v>
      </c>
      <c r="M229" s="11">
        <v>8785</v>
      </c>
    </row>
    <row r="230" spans="1:13" ht="13.8" x14ac:dyDescent="0.25">
      <c r="A230" s="8">
        <v>2015</v>
      </c>
      <c r="B230" s="6" t="s">
        <v>34</v>
      </c>
      <c r="C230" s="11">
        <v>10689</v>
      </c>
      <c r="D230" s="11">
        <v>2107</v>
      </c>
      <c r="E230" s="11">
        <v>1251</v>
      </c>
      <c r="F230" s="11">
        <v>7865</v>
      </c>
      <c r="G230" s="11">
        <v>623</v>
      </c>
      <c r="H230" s="11">
        <v>8431</v>
      </c>
      <c r="I230" s="11">
        <v>936</v>
      </c>
      <c r="J230" s="11">
        <v>1952</v>
      </c>
      <c r="K230" s="11">
        <v>4869</v>
      </c>
      <c r="L230" s="11">
        <v>12901</v>
      </c>
      <c r="M230" s="11">
        <v>51624</v>
      </c>
    </row>
    <row r="231" spans="1:13" ht="13.8" x14ac:dyDescent="0.25">
      <c r="A231" s="8">
        <v>2015</v>
      </c>
      <c r="B231" s="6" t="s">
        <v>28</v>
      </c>
      <c r="C231" s="11">
        <v>3213</v>
      </c>
      <c r="D231" s="11">
        <v>1237</v>
      </c>
      <c r="E231" s="11">
        <v>604</v>
      </c>
      <c r="F231" s="11">
        <v>3471</v>
      </c>
      <c r="G231" s="11">
        <v>381</v>
      </c>
      <c r="H231" s="11">
        <v>2601</v>
      </c>
      <c r="I231" s="11">
        <v>449</v>
      </c>
      <c r="J231" s="11">
        <v>914</v>
      </c>
      <c r="K231" s="11">
        <v>1742</v>
      </c>
      <c r="L231" s="11">
        <v>4273</v>
      </c>
      <c r="M231" s="11">
        <v>18885</v>
      </c>
    </row>
    <row r="232" spans="1:13" ht="13.8" x14ac:dyDescent="0.25">
      <c r="A232" s="8">
        <v>2015</v>
      </c>
      <c r="B232" s="6" t="s">
        <v>29</v>
      </c>
      <c r="C232" s="11">
        <v>2231</v>
      </c>
      <c r="D232" s="11">
        <v>760</v>
      </c>
      <c r="E232" s="11">
        <v>257</v>
      </c>
      <c r="F232" s="11">
        <v>2033</v>
      </c>
      <c r="G232" s="11">
        <v>455</v>
      </c>
      <c r="H232" s="11">
        <v>1769</v>
      </c>
      <c r="I232" s="11">
        <v>157</v>
      </c>
      <c r="J232" s="11">
        <v>514</v>
      </c>
      <c r="K232" s="11">
        <v>777</v>
      </c>
      <c r="L232" s="11">
        <v>2538</v>
      </c>
      <c r="M232" s="11">
        <v>11491</v>
      </c>
    </row>
    <row r="233" spans="1:13" ht="13.8" x14ac:dyDescent="0.25">
      <c r="A233" s="9">
        <v>2014</v>
      </c>
      <c r="B233" s="7" t="s">
        <v>2</v>
      </c>
      <c r="C233" s="10">
        <v>159364</v>
      </c>
      <c r="D233" s="10">
        <v>45417</v>
      </c>
      <c r="E233" s="10">
        <v>18142</v>
      </c>
      <c r="F233" s="10">
        <v>166266</v>
      </c>
      <c r="G233" s="10">
        <v>19091</v>
      </c>
      <c r="H233" s="10">
        <v>97048</v>
      </c>
      <c r="I233" s="10">
        <v>18606</v>
      </c>
      <c r="J233" s="10">
        <v>62075</v>
      </c>
      <c r="K233" s="10">
        <v>70694</v>
      </c>
      <c r="L233" s="10">
        <v>216192</v>
      </c>
      <c r="M233" s="10">
        <v>872895</v>
      </c>
    </row>
    <row r="234" spans="1:13" ht="13.8" x14ac:dyDescent="0.25">
      <c r="A234" s="8">
        <v>2014</v>
      </c>
      <c r="B234" s="6" t="s">
        <v>3</v>
      </c>
      <c r="C234" s="11">
        <v>1988</v>
      </c>
      <c r="D234" s="11">
        <v>476</v>
      </c>
      <c r="E234" s="11">
        <v>243</v>
      </c>
      <c r="F234" s="11">
        <v>1883</v>
      </c>
      <c r="G234" s="11">
        <v>460</v>
      </c>
      <c r="H234" s="11">
        <v>1153</v>
      </c>
      <c r="I234" s="11">
        <v>249</v>
      </c>
      <c r="J234" s="11">
        <v>812</v>
      </c>
      <c r="K234" s="11">
        <v>851</v>
      </c>
      <c r="L234" s="11">
        <v>2505</v>
      </c>
      <c r="M234" s="11">
        <v>10620</v>
      </c>
    </row>
    <row r="235" spans="1:13" ht="13.8" x14ac:dyDescent="0.25">
      <c r="A235" s="8">
        <v>2014</v>
      </c>
      <c r="B235" s="6" t="s">
        <v>4</v>
      </c>
      <c r="C235" s="11">
        <v>3795</v>
      </c>
      <c r="D235" s="11">
        <v>1148</v>
      </c>
      <c r="E235" s="11">
        <v>517</v>
      </c>
      <c r="F235" s="11">
        <v>4147</v>
      </c>
      <c r="G235" s="11">
        <v>397</v>
      </c>
      <c r="H235" s="11">
        <v>2312</v>
      </c>
      <c r="I235" s="11">
        <v>502</v>
      </c>
      <c r="J235" s="11">
        <v>1416</v>
      </c>
      <c r="K235" s="11">
        <v>1415</v>
      </c>
      <c r="L235" s="11">
        <v>5274</v>
      </c>
      <c r="M235" s="11">
        <v>20923</v>
      </c>
    </row>
    <row r="236" spans="1:13" ht="13.8" x14ac:dyDescent="0.25">
      <c r="A236" s="8">
        <v>2014</v>
      </c>
      <c r="B236" s="6" t="s">
        <v>5</v>
      </c>
      <c r="C236" s="11">
        <v>1404</v>
      </c>
      <c r="D236" s="11">
        <v>211</v>
      </c>
      <c r="E236" s="11">
        <v>133</v>
      </c>
      <c r="F236" s="11">
        <v>1247</v>
      </c>
      <c r="G236" s="11">
        <v>84</v>
      </c>
      <c r="H236" s="11">
        <v>771</v>
      </c>
      <c r="I236" s="11">
        <v>78</v>
      </c>
      <c r="J236" s="11">
        <v>512</v>
      </c>
      <c r="K236" s="11">
        <v>476</v>
      </c>
      <c r="L236" s="11">
        <v>1997</v>
      </c>
      <c r="M236" s="11">
        <v>6913</v>
      </c>
    </row>
    <row r="237" spans="1:13" ht="13.8" x14ac:dyDescent="0.25">
      <c r="A237" s="8">
        <v>2014</v>
      </c>
      <c r="B237" s="6" t="s">
        <v>6</v>
      </c>
      <c r="C237" s="11">
        <v>1601</v>
      </c>
      <c r="D237" s="11">
        <v>311</v>
      </c>
      <c r="E237" s="11">
        <v>181</v>
      </c>
      <c r="F237" s="11">
        <v>1406</v>
      </c>
      <c r="G237" s="11">
        <v>87</v>
      </c>
      <c r="H237" s="11">
        <v>1038</v>
      </c>
      <c r="I237" s="11">
        <v>126</v>
      </c>
      <c r="J237" s="11">
        <v>537</v>
      </c>
      <c r="K237" s="11">
        <v>493</v>
      </c>
      <c r="L237" s="11">
        <v>1690</v>
      </c>
      <c r="M237" s="11">
        <v>7470</v>
      </c>
    </row>
    <row r="238" spans="1:13" ht="13.8" x14ac:dyDescent="0.25">
      <c r="A238" s="8">
        <v>2014</v>
      </c>
      <c r="B238" s="6" t="s">
        <v>31</v>
      </c>
      <c r="C238" s="11">
        <v>4119</v>
      </c>
      <c r="D238" s="11">
        <v>861</v>
      </c>
      <c r="E238" s="11">
        <v>522</v>
      </c>
      <c r="F238" s="11">
        <v>4657</v>
      </c>
      <c r="G238" s="11">
        <v>751</v>
      </c>
      <c r="H238" s="11">
        <v>2394</v>
      </c>
      <c r="I238" s="11">
        <v>552</v>
      </c>
      <c r="J238" s="11">
        <v>1971</v>
      </c>
      <c r="K238" s="11">
        <v>1433</v>
      </c>
      <c r="L238" s="11">
        <v>5673</v>
      </c>
      <c r="M238" s="11">
        <v>22933</v>
      </c>
    </row>
    <row r="239" spans="1:13" ht="13.8" x14ac:dyDescent="0.25">
      <c r="A239" s="8">
        <v>2014</v>
      </c>
      <c r="B239" s="6" t="s">
        <v>7</v>
      </c>
      <c r="C239" s="11">
        <v>1236</v>
      </c>
      <c r="D239" s="11">
        <v>299</v>
      </c>
      <c r="E239" s="11">
        <v>181</v>
      </c>
      <c r="F239" s="11">
        <v>1264</v>
      </c>
      <c r="G239" s="11">
        <v>159</v>
      </c>
      <c r="H239" s="11">
        <v>571</v>
      </c>
      <c r="I239" s="11">
        <v>199</v>
      </c>
      <c r="J239" s="11">
        <v>461</v>
      </c>
      <c r="K239" s="11">
        <v>388</v>
      </c>
      <c r="L239" s="11">
        <v>1580</v>
      </c>
      <c r="M239" s="11">
        <v>6338</v>
      </c>
    </row>
    <row r="240" spans="1:13" ht="13.8" x14ac:dyDescent="0.25">
      <c r="A240" s="8">
        <v>2014</v>
      </c>
      <c r="B240" s="6" t="s">
        <v>8</v>
      </c>
      <c r="C240" s="11">
        <v>5672</v>
      </c>
      <c r="D240" s="11">
        <v>830</v>
      </c>
      <c r="E240" s="11">
        <v>379</v>
      </c>
      <c r="F240" s="11">
        <v>5871</v>
      </c>
      <c r="G240" s="11">
        <v>812</v>
      </c>
      <c r="H240" s="11">
        <v>3673</v>
      </c>
      <c r="I240" s="11">
        <v>378</v>
      </c>
      <c r="J240" s="11">
        <v>1656</v>
      </c>
      <c r="K240" s="11">
        <v>2426</v>
      </c>
      <c r="L240" s="11">
        <v>6178</v>
      </c>
      <c r="M240" s="11">
        <v>27875</v>
      </c>
    </row>
    <row r="241" spans="1:13" ht="13.8" x14ac:dyDescent="0.25">
      <c r="A241" s="8">
        <v>2014</v>
      </c>
      <c r="B241" s="6" t="s">
        <v>9</v>
      </c>
      <c r="C241" s="11">
        <v>4203</v>
      </c>
      <c r="D241" s="11">
        <v>868</v>
      </c>
      <c r="E241" s="11">
        <v>502</v>
      </c>
      <c r="F241" s="11">
        <v>4767</v>
      </c>
      <c r="G241" s="11">
        <v>975</v>
      </c>
      <c r="H241" s="11">
        <v>3467</v>
      </c>
      <c r="I241" s="11">
        <v>633</v>
      </c>
      <c r="J241" s="11">
        <v>2198</v>
      </c>
      <c r="K241" s="11">
        <v>1816</v>
      </c>
      <c r="L241" s="11">
        <v>6523</v>
      </c>
      <c r="M241" s="11">
        <v>25952</v>
      </c>
    </row>
    <row r="242" spans="1:13" ht="13.8" x14ac:dyDescent="0.25">
      <c r="A242" s="8">
        <v>2014</v>
      </c>
      <c r="B242" s="6" t="s">
        <v>30</v>
      </c>
      <c r="C242" s="11">
        <v>24897</v>
      </c>
      <c r="D242" s="11">
        <v>8211</v>
      </c>
      <c r="E242" s="11">
        <v>3083</v>
      </c>
      <c r="F242" s="11">
        <v>31771</v>
      </c>
      <c r="G242" s="11">
        <v>326</v>
      </c>
      <c r="H242" s="11">
        <v>12233</v>
      </c>
      <c r="I242" s="11">
        <v>3849</v>
      </c>
      <c r="J242" s="11">
        <v>12993</v>
      </c>
      <c r="K242" s="11">
        <v>13809</v>
      </c>
      <c r="L242" s="11">
        <v>43856</v>
      </c>
      <c r="M242" s="11">
        <v>155028</v>
      </c>
    </row>
    <row r="243" spans="1:13" ht="13.8" x14ac:dyDescent="0.25">
      <c r="A243" s="8">
        <v>2014</v>
      </c>
      <c r="B243" s="6" t="s">
        <v>10</v>
      </c>
      <c r="C243" s="11">
        <v>2479</v>
      </c>
      <c r="D243" s="11">
        <v>862</v>
      </c>
      <c r="E243" s="11">
        <v>298</v>
      </c>
      <c r="F243" s="11">
        <v>2513</v>
      </c>
      <c r="G243" s="11">
        <v>201</v>
      </c>
      <c r="H243" s="11">
        <v>1508</v>
      </c>
      <c r="I243" s="11">
        <v>280</v>
      </c>
      <c r="J243" s="11">
        <v>965</v>
      </c>
      <c r="K243" s="11">
        <v>877</v>
      </c>
      <c r="L243" s="11">
        <v>3062</v>
      </c>
      <c r="M243" s="11">
        <v>13045</v>
      </c>
    </row>
    <row r="244" spans="1:13" ht="13.8" x14ac:dyDescent="0.25">
      <c r="A244" s="8">
        <v>2014</v>
      </c>
      <c r="B244" s="6" t="s">
        <v>11</v>
      </c>
      <c r="C244" s="11">
        <v>6161</v>
      </c>
      <c r="D244" s="11">
        <v>1730</v>
      </c>
      <c r="E244" s="11">
        <v>841</v>
      </c>
      <c r="F244" s="11">
        <v>6664</v>
      </c>
      <c r="G244" s="11">
        <v>555</v>
      </c>
      <c r="H244" s="11">
        <v>4210</v>
      </c>
      <c r="I244" s="11">
        <v>754</v>
      </c>
      <c r="J244" s="11">
        <v>2302</v>
      </c>
      <c r="K244" s="11">
        <v>2558</v>
      </c>
      <c r="L244" s="11">
        <v>6258</v>
      </c>
      <c r="M244" s="11">
        <v>32033</v>
      </c>
    </row>
    <row r="245" spans="1:13" ht="13.8" x14ac:dyDescent="0.25">
      <c r="A245" s="8">
        <v>2014</v>
      </c>
      <c r="B245" s="6" t="s">
        <v>12</v>
      </c>
      <c r="C245" s="11">
        <v>4986</v>
      </c>
      <c r="D245" s="11">
        <v>774</v>
      </c>
      <c r="E245" s="11">
        <v>283</v>
      </c>
      <c r="F245" s="11">
        <v>4878</v>
      </c>
      <c r="G245" s="11">
        <v>486</v>
      </c>
      <c r="H245" s="11">
        <v>1958</v>
      </c>
      <c r="I245" s="11">
        <v>321</v>
      </c>
      <c r="J245" s="11">
        <v>1209</v>
      </c>
      <c r="K245" s="11">
        <v>2111</v>
      </c>
      <c r="L245" s="11">
        <v>4371</v>
      </c>
      <c r="M245" s="11">
        <v>21377</v>
      </c>
    </row>
    <row r="246" spans="1:13" ht="13.8" x14ac:dyDescent="0.25">
      <c r="A246" s="8">
        <v>2014</v>
      </c>
      <c r="B246" s="6" t="s">
        <v>13</v>
      </c>
      <c r="C246" s="11">
        <v>3370</v>
      </c>
      <c r="D246" s="11">
        <v>916</v>
      </c>
      <c r="E246" s="11">
        <v>374</v>
      </c>
      <c r="F246" s="11">
        <v>2855</v>
      </c>
      <c r="G246" s="11">
        <v>818</v>
      </c>
      <c r="H246" s="11">
        <v>2423</v>
      </c>
      <c r="I246" s="11">
        <v>347</v>
      </c>
      <c r="J246" s="11">
        <v>889</v>
      </c>
      <c r="K246" s="11">
        <v>1522</v>
      </c>
      <c r="L246" s="11">
        <v>3946</v>
      </c>
      <c r="M246" s="11">
        <v>17460</v>
      </c>
    </row>
    <row r="247" spans="1:13" ht="13.8" x14ac:dyDescent="0.25">
      <c r="A247" s="8">
        <v>2014</v>
      </c>
      <c r="B247" s="6" t="s">
        <v>14</v>
      </c>
      <c r="C247" s="11">
        <v>9042</v>
      </c>
      <c r="D247" s="11">
        <v>4874</v>
      </c>
      <c r="E247" s="11">
        <v>1167</v>
      </c>
      <c r="F247" s="11">
        <v>9690</v>
      </c>
      <c r="G247" s="11">
        <v>1511</v>
      </c>
      <c r="H247" s="11">
        <v>6542</v>
      </c>
      <c r="I247" s="11">
        <v>1392</v>
      </c>
      <c r="J247" s="11">
        <v>3731</v>
      </c>
      <c r="K247" s="11">
        <v>3622</v>
      </c>
      <c r="L247" s="11">
        <v>12210</v>
      </c>
      <c r="M247" s="11">
        <v>53781</v>
      </c>
    </row>
    <row r="248" spans="1:13" ht="13.8" x14ac:dyDescent="0.25">
      <c r="A248" s="8">
        <v>2014</v>
      </c>
      <c r="B248" s="6" t="s">
        <v>15</v>
      </c>
      <c r="C248" s="11">
        <v>16415</v>
      </c>
      <c r="D248" s="11">
        <v>3326</v>
      </c>
      <c r="E248" s="11">
        <v>2029</v>
      </c>
      <c r="F248" s="11">
        <v>17568</v>
      </c>
      <c r="G248" s="11">
        <v>2687</v>
      </c>
      <c r="H248" s="11">
        <v>8274</v>
      </c>
      <c r="I248" s="11">
        <v>1760</v>
      </c>
      <c r="J248" s="11">
        <v>6411</v>
      </c>
      <c r="K248" s="11">
        <v>10231</v>
      </c>
      <c r="L248" s="11">
        <v>22260</v>
      </c>
      <c r="M248" s="11">
        <v>90961</v>
      </c>
    </row>
    <row r="249" spans="1:13" ht="13.8" x14ac:dyDescent="0.25">
      <c r="A249" s="8">
        <v>2014</v>
      </c>
      <c r="B249" s="6" t="s">
        <v>32</v>
      </c>
      <c r="C249" s="11">
        <v>5086</v>
      </c>
      <c r="D249" s="11">
        <v>1826</v>
      </c>
      <c r="E249" s="11">
        <v>607</v>
      </c>
      <c r="F249" s="11">
        <v>3950</v>
      </c>
      <c r="G249" s="11">
        <v>1385</v>
      </c>
      <c r="H249" s="11">
        <v>3450</v>
      </c>
      <c r="I249" s="11">
        <v>608</v>
      </c>
      <c r="J249" s="11">
        <v>1543</v>
      </c>
      <c r="K249" s="11">
        <v>1381</v>
      </c>
      <c r="L249" s="11">
        <v>6505</v>
      </c>
      <c r="M249" s="11">
        <v>26341</v>
      </c>
    </row>
    <row r="250" spans="1:13" ht="13.8" x14ac:dyDescent="0.25">
      <c r="A250" s="8">
        <v>2014</v>
      </c>
      <c r="B250" s="6" t="s">
        <v>16</v>
      </c>
      <c r="C250" s="11">
        <v>2634</v>
      </c>
      <c r="D250" s="11">
        <v>510</v>
      </c>
      <c r="E250" s="11">
        <v>265</v>
      </c>
      <c r="F250" s="11">
        <v>2709</v>
      </c>
      <c r="G250" s="11">
        <v>444</v>
      </c>
      <c r="H250" s="11">
        <v>1252</v>
      </c>
      <c r="I250" s="11">
        <v>297</v>
      </c>
      <c r="J250" s="11">
        <v>778</v>
      </c>
      <c r="K250" s="11">
        <v>1263</v>
      </c>
      <c r="L250" s="11">
        <v>3000</v>
      </c>
      <c r="M250" s="11">
        <v>13152</v>
      </c>
    </row>
    <row r="251" spans="1:13" ht="13.8" x14ac:dyDescent="0.25">
      <c r="A251" s="8">
        <v>2014</v>
      </c>
      <c r="B251" s="6" t="s">
        <v>17</v>
      </c>
      <c r="C251" s="11">
        <v>1804</v>
      </c>
      <c r="D251" s="11">
        <v>570</v>
      </c>
      <c r="E251" s="11">
        <v>187</v>
      </c>
      <c r="F251" s="11">
        <v>1868</v>
      </c>
      <c r="G251" s="11">
        <v>259</v>
      </c>
      <c r="H251" s="11">
        <v>793</v>
      </c>
      <c r="I251" s="11">
        <v>173</v>
      </c>
      <c r="J251" s="11">
        <v>663</v>
      </c>
      <c r="K251" s="11">
        <v>588</v>
      </c>
      <c r="L251" s="11">
        <v>2181</v>
      </c>
      <c r="M251" s="11">
        <v>9086</v>
      </c>
    </row>
    <row r="252" spans="1:13" ht="13.8" x14ac:dyDescent="0.25">
      <c r="A252" s="8">
        <v>2014</v>
      </c>
      <c r="B252" s="6" t="s">
        <v>18</v>
      </c>
      <c r="C252" s="11">
        <v>5837</v>
      </c>
      <c r="D252" s="11">
        <v>2265</v>
      </c>
      <c r="E252" s="11">
        <v>840</v>
      </c>
      <c r="F252" s="11">
        <v>6638</v>
      </c>
      <c r="G252" s="11">
        <v>874</v>
      </c>
      <c r="H252" s="11">
        <v>3871</v>
      </c>
      <c r="I252" s="11">
        <v>877</v>
      </c>
      <c r="J252" s="11">
        <v>3347</v>
      </c>
      <c r="K252" s="11">
        <v>2965</v>
      </c>
      <c r="L252" s="11">
        <v>8495</v>
      </c>
      <c r="M252" s="11">
        <v>36009</v>
      </c>
    </row>
    <row r="253" spans="1:13" ht="13.8" x14ac:dyDescent="0.25">
      <c r="A253" s="8">
        <v>2014</v>
      </c>
      <c r="B253" s="6" t="s">
        <v>19</v>
      </c>
      <c r="C253" s="11">
        <v>4992</v>
      </c>
      <c r="D253" s="11">
        <v>1151</v>
      </c>
      <c r="E253" s="11">
        <v>383</v>
      </c>
      <c r="F253" s="11">
        <v>4757</v>
      </c>
      <c r="G253" s="11">
        <v>453</v>
      </c>
      <c r="H253" s="11">
        <v>3028</v>
      </c>
      <c r="I253" s="11">
        <v>292</v>
      </c>
      <c r="J253" s="11">
        <v>856</v>
      </c>
      <c r="K253" s="11">
        <v>1749</v>
      </c>
      <c r="L253" s="11">
        <v>5215</v>
      </c>
      <c r="M253" s="11">
        <v>22876</v>
      </c>
    </row>
    <row r="254" spans="1:13" ht="13.8" x14ac:dyDescent="0.25">
      <c r="A254" s="8">
        <v>2014</v>
      </c>
      <c r="B254" s="6" t="s">
        <v>20</v>
      </c>
      <c r="C254" s="11">
        <v>6445</v>
      </c>
      <c r="D254" s="11">
        <v>2604</v>
      </c>
      <c r="E254" s="11">
        <v>704</v>
      </c>
      <c r="F254" s="11">
        <v>5632</v>
      </c>
      <c r="G254" s="11">
        <v>1125</v>
      </c>
      <c r="H254" s="11">
        <v>4642</v>
      </c>
      <c r="I254" s="11">
        <v>707</v>
      </c>
      <c r="J254" s="11">
        <v>1987</v>
      </c>
      <c r="K254" s="11">
        <v>2673</v>
      </c>
      <c r="L254" s="11">
        <v>8108</v>
      </c>
      <c r="M254" s="11">
        <v>34627</v>
      </c>
    </row>
    <row r="255" spans="1:13" ht="13.8" x14ac:dyDescent="0.25">
      <c r="A255" s="8">
        <v>2014</v>
      </c>
      <c r="B255" s="6" t="s">
        <v>33</v>
      </c>
      <c r="C255" s="11">
        <v>2192</v>
      </c>
      <c r="D255" s="11">
        <v>782</v>
      </c>
      <c r="E255" s="11">
        <v>235</v>
      </c>
      <c r="F255" s="11">
        <v>2024</v>
      </c>
      <c r="G255" s="11">
        <v>155</v>
      </c>
      <c r="H255" s="11">
        <v>1499</v>
      </c>
      <c r="I255" s="11">
        <v>218</v>
      </c>
      <c r="J255" s="11">
        <v>858</v>
      </c>
      <c r="K255" s="11">
        <v>791</v>
      </c>
      <c r="L255" s="11">
        <v>2551</v>
      </c>
      <c r="M255" s="11">
        <v>11305</v>
      </c>
    </row>
    <row r="256" spans="1:13" ht="13.8" x14ac:dyDescent="0.25">
      <c r="A256" s="8">
        <v>2014</v>
      </c>
      <c r="B256" s="6" t="s">
        <v>21</v>
      </c>
      <c r="C256" s="11">
        <v>1994</v>
      </c>
      <c r="D256" s="11">
        <v>274</v>
      </c>
      <c r="E256" s="11">
        <v>247</v>
      </c>
      <c r="F256" s="11">
        <v>1966</v>
      </c>
      <c r="G256" s="11">
        <v>144</v>
      </c>
      <c r="H256" s="11">
        <v>1101</v>
      </c>
      <c r="I256" s="11">
        <v>174</v>
      </c>
      <c r="J256" s="11">
        <v>671</v>
      </c>
      <c r="K256" s="11">
        <v>720</v>
      </c>
      <c r="L256" s="11">
        <v>2695</v>
      </c>
      <c r="M256" s="11">
        <v>9986</v>
      </c>
    </row>
    <row r="257" spans="1:13" ht="13.8" x14ac:dyDescent="0.25">
      <c r="A257" s="8">
        <v>2014</v>
      </c>
      <c r="B257" s="6" t="s">
        <v>22</v>
      </c>
      <c r="C257" s="11">
        <v>2880</v>
      </c>
      <c r="D257" s="11">
        <v>1348</v>
      </c>
      <c r="E257" s="11">
        <v>267</v>
      </c>
      <c r="F257" s="11">
        <v>3204</v>
      </c>
      <c r="G257" s="11">
        <v>239</v>
      </c>
      <c r="H257" s="11">
        <v>1933</v>
      </c>
      <c r="I257" s="11">
        <v>274</v>
      </c>
      <c r="J257" s="11">
        <v>1145</v>
      </c>
      <c r="K257" s="11">
        <v>1390</v>
      </c>
      <c r="L257" s="11">
        <v>3392</v>
      </c>
      <c r="M257" s="11">
        <v>16072</v>
      </c>
    </row>
    <row r="258" spans="1:13" ht="13.8" x14ac:dyDescent="0.25">
      <c r="A258" s="8">
        <v>2014</v>
      </c>
      <c r="B258" s="6" t="s">
        <v>23</v>
      </c>
      <c r="C258" s="11">
        <v>4411</v>
      </c>
      <c r="D258" s="11">
        <v>1006</v>
      </c>
      <c r="E258" s="11">
        <v>410</v>
      </c>
      <c r="F258" s="11">
        <v>4198</v>
      </c>
      <c r="G258" s="11">
        <v>381</v>
      </c>
      <c r="H258" s="11">
        <v>2601</v>
      </c>
      <c r="I258" s="11">
        <v>603</v>
      </c>
      <c r="J258" s="11">
        <v>1820</v>
      </c>
      <c r="K258" s="11">
        <v>1444</v>
      </c>
      <c r="L258" s="11">
        <v>5156</v>
      </c>
      <c r="M258" s="11">
        <v>22030</v>
      </c>
    </row>
    <row r="259" spans="1:13" ht="13.8" x14ac:dyDescent="0.25">
      <c r="A259" s="8">
        <v>2014</v>
      </c>
      <c r="B259" s="6" t="s">
        <v>24</v>
      </c>
      <c r="C259" s="11">
        <v>4184</v>
      </c>
      <c r="D259" s="11">
        <v>1153</v>
      </c>
      <c r="E259" s="11">
        <v>593</v>
      </c>
      <c r="F259" s="11">
        <v>5076</v>
      </c>
      <c r="G259" s="11">
        <v>453</v>
      </c>
      <c r="H259" s="11">
        <v>2490</v>
      </c>
      <c r="I259" s="11">
        <v>547</v>
      </c>
      <c r="J259" s="11">
        <v>1929</v>
      </c>
      <c r="K259" s="11">
        <v>1478</v>
      </c>
      <c r="L259" s="11">
        <v>6965</v>
      </c>
      <c r="M259" s="11">
        <v>24868</v>
      </c>
    </row>
    <row r="260" spans="1:13" ht="13.8" x14ac:dyDescent="0.25">
      <c r="A260" s="8">
        <v>2014</v>
      </c>
      <c r="B260" s="6" t="s">
        <v>25</v>
      </c>
      <c r="C260" s="11">
        <v>3993</v>
      </c>
      <c r="D260" s="11">
        <v>734</v>
      </c>
      <c r="E260" s="11">
        <v>428</v>
      </c>
      <c r="F260" s="11">
        <v>3575</v>
      </c>
      <c r="G260" s="11">
        <v>208</v>
      </c>
      <c r="H260" s="11">
        <v>1925</v>
      </c>
      <c r="I260" s="11">
        <v>326</v>
      </c>
      <c r="J260" s="11">
        <v>927</v>
      </c>
      <c r="K260" s="11">
        <v>1961</v>
      </c>
      <c r="L260" s="11">
        <v>5679</v>
      </c>
      <c r="M260" s="11">
        <v>19756</v>
      </c>
    </row>
    <row r="261" spans="1:13" ht="13.8" x14ac:dyDescent="0.25">
      <c r="A261" s="8">
        <v>2014</v>
      </c>
      <c r="B261" s="6" t="s">
        <v>26</v>
      </c>
      <c r="C261" s="11">
        <v>5015</v>
      </c>
      <c r="D261" s="11">
        <v>1421</v>
      </c>
      <c r="E261" s="11">
        <v>519</v>
      </c>
      <c r="F261" s="11">
        <v>5383</v>
      </c>
      <c r="G261" s="11">
        <v>992</v>
      </c>
      <c r="H261" s="11">
        <v>3162</v>
      </c>
      <c r="I261" s="11">
        <v>589</v>
      </c>
      <c r="J261" s="11">
        <v>2053</v>
      </c>
      <c r="K261" s="11">
        <v>2107</v>
      </c>
      <c r="L261" s="11">
        <v>8206</v>
      </c>
      <c r="M261" s="11">
        <v>29447</v>
      </c>
    </row>
    <row r="262" spans="1:13" ht="13.8" x14ac:dyDescent="0.25">
      <c r="A262" s="8">
        <v>2014</v>
      </c>
      <c r="B262" s="6" t="s">
        <v>27</v>
      </c>
      <c r="C262" s="11">
        <v>1876</v>
      </c>
      <c r="D262" s="11">
        <v>360</v>
      </c>
      <c r="E262" s="11">
        <v>170</v>
      </c>
      <c r="F262" s="11">
        <v>1645</v>
      </c>
      <c r="G262" s="11">
        <v>273</v>
      </c>
      <c r="H262" s="11">
        <v>988</v>
      </c>
      <c r="I262" s="11">
        <v>193</v>
      </c>
      <c r="J262" s="11">
        <v>714</v>
      </c>
      <c r="K262" s="11">
        <v>508</v>
      </c>
      <c r="L262" s="11">
        <v>2107</v>
      </c>
      <c r="M262" s="11">
        <v>8834</v>
      </c>
    </row>
    <row r="263" spans="1:13" ht="13.8" x14ac:dyDescent="0.25">
      <c r="A263" s="8">
        <v>2014</v>
      </c>
      <c r="B263" s="6" t="s">
        <v>34</v>
      </c>
      <c r="C263" s="11">
        <v>9721</v>
      </c>
      <c r="D263" s="11">
        <v>1867</v>
      </c>
      <c r="E263" s="11">
        <v>986</v>
      </c>
      <c r="F263" s="11">
        <v>7505</v>
      </c>
      <c r="G263" s="11">
        <v>612</v>
      </c>
      <c r="H263" s="11">
        <v>8065</v>
      </c>
      <c r="I263" s="11">
        <v>749</v>
      </c>
      <c r="J263" s="11">
        <v>2864</v>
      </c>
      <c r="K263" s="11">
        <v>3910</v>
      </c>
      <c r="L263" s="11">
        <v>12041</v>
      </c>
      <c r="M263" s="11">
        <v>48320</v>
      </c>
    </row>
    <row r="264" spans="1:13" ht="13.8" x14ac:dyDescent="0.25">
      <c r="A264" s="8">
        <v>2014</v>
      </c>
      <c r="B264" s="6" t="s">
        <v>28</v>
      </c>
      <c r="C264" s="11">
        <v>2782</v>
      </c>
      <c r="D264" s="11">
        <v>1186</v>
      </c>
      <c r="E264" s="11">
        <v>392</v>
      </c>
      <c r="F264" s="11">
        <v>2789</v>
      </c>
      <c r="G264" s="11">
        <v>327</v>
      </c>
      <c r="H264" s="11">
        <v>2142</v>
      </c>
      <c r="I264" s="11">
        <v>401</v>
      </c>
      <c r="J264" s="11">
        <v>1173</v>
      </c>
      <c r="K264" s="11">
        <v>1082</v>
      </c>
      <c r="L264" s="11">
        <v>3892</v>
      </c>
      <c r="M264" s="11">
        <v>16166</v>
      </c>
    </row>
    <row r="265" spans="1:13" ht="13.8" x14ac:dyDescent="0.25">
      <c r="A265" s="8">
        <v>2014</v>
      </c>
      <c r="B265" s="6" t="s">
        <v>29</v>
      </c>
      <c r="C265" s="11">
        <v>2150</v>
      </c>
      <c r="D265" s="11">
        <v>663</v>
      </c>
      <c r="E265" s="11">
        <v>176</v>
      </c>
      <c r="F265" s="11">
        <v>2166</v>
      </c>
      <c r="G265" s="11">
        <v>458</v>
      </c>
      <c r="H265" s="11">
        <v>1579</v>
      </c>
      <c r="I265" s="11">
        <v>158</v>
      </c>
      <c r="J265" s="11">
        <v>684</v>
      </c>
      <c r="K265" s="11">
        <v>656</v>
      </c>
      <c r="L265" s="11">
        <v>2621</v>
      </c>
      <c r="M265" s="11">
        <v>11311</v>
      </c>
    </row>
    <row r="266" spans="1:13" ht="13.8" x14ac:dyDescent="0.25">
      <c r="A266" s="9">
        <v>2013</v>
      </c>
      <c r="B266" s="7" t="s">
        <v>2</v>
      </c>
      <c r="C266" s="10">
        <v>152423</v>
      </c>
      <c r="D266" s="10">
        <v>42294</v>
      </c>
      <c r="E266" s="10">
        <v>17668</v>
      </c>
      <c r="F266" s="10">
        <v>160539</v>
      </c>
      <c r="G266" s="10">
        <v>16973</v>
      </c>
      <c r="H266" s="10">
        <v>93128</v>
      </c>
      <c r="I266" s="10">
        <v>17167</v>
      </c>
      <c r="J266" s="10">
        <v>59194</v>
      </c>
      <c r="K266" s="10">
        <v>68828</v>
      </c>
      <c r="L266" s="10">
        <v>206070</v>
      </c>
      <c r="M266" s="10">
        <v>834284</v>
      </c>
    </row>
    <row r="267" spans="1:13" ht="13.8" x14ac:dyDescent="0.25">
      <c r="A267" s="8">
        <v>2013</v>
      </c>
      <c r="B267" s="6" t="s">
        <v>3</v>
      </c>
      <c r="C267" s="11">
        <v>1937</v>
      </c>
      <c r="D267" s="11">
        <v>447</v>
      </c>
      <c r="E267" s="11">
        <v>237</v>
      </c>
      <c r="F267" s="11">
        <v>1870</v>
      </c>
      <c r="G267" s="11">
        <v>465</v>
      </c>
      <c r="H267" s="11">
        <v>1159</v>
      </c>
      <c r="I267" s="11">
        <v>230</v>
      </c>
      <c r="J267" s="11">
        <v>828</v>
      </c>
      <c r="K267" s="11">
        <v>845</v>
      </c>
      <c r="L267" s="11">
        <v>2412</v>
      </c>
      <c r="M267" s="11">
        <v>10430</v>
      </c>
    </row>
    <row r="268" spans="1:13" ht="13.8" x14ac:dyDescent="0.25">
      <c r="A268" s="8">
        <v>2013</v>
      </c>
      <c r="B268" s="6" t="s">
        <v>4</v>
      </c>
      <c r="C268" s="11">
        <v>3781</v>
      </c>
      <c r="D268" s="11">
        <v>1057</v>
      </c>
      <c r="E268" s="11">
        <v>515</v>
      </c>
      <c r="F268" s="11">
        <v>4175</v>
      </c>
      <c r="G268" s="11">
        <v>287</v>
      </c>
      <c r="H268" s="11">
        <v>2212</v>
      </c>
      <c r="I268" s="11">
        <v>497</v>
      </c>
      <c r="J268" s="11">
        <v>1428</v>
      </c>
      <c r="K268" s="11">
        <v>1350</v>
      </c>
      <c r="L268" s="11">
        <v>5100</v>
      </c>
      <c r="M268" s="11">
        <v>20402</v>
      </c>
    </row>
    <row r="269" spans="1:13" ht="13.8" x14ac:dyDescent="0.25">
      <c r="A269" s="8">
        <v>2013</v>
      </c>
      <c r="B269" s="6" t="s">
        <v>5</v>
      </c>
      <c r="C269" s="11">
        <v>1347</v>
      </c>
      <c r="D269" s="11">
        <v>198</v>
      </c>
      <c r="E269" s="11">
        <v>155</v>
      </c>
      <c r="F269" s="11">
        <v>909</v>
      </c>
      <c r="G269" s="11">
        <v>62</v>
      </c>
      <c r="H269" s="11">
        <v>1060</v>
      </c>
      <c r="I269" s="11">
        <v>105</v>
      </c>
      <c r="J269" s="11">
        <v>443</v>
      </c>
      <c r="K269" s="11">
        <v>505</v>
      </c>
      <c r="L269" s="11">
        <v>1888</v>
      </c>
      <c r="M269" s="11">
        <v>6672</v>
      </c>
    </row>
    <row r="270" spans="1:13" ht="13.8" x14ac:dyDescent="0.25">
      <c r="A270" s="8">
        <v>2013</v>
      </c>
      <c r="B270" s="6" t="s">
        <v>6</v>
      </c>
      <c r="C270" s="11">
        <v>1588</v>
      </c>
      <c r="D270" s="11">
        <v>307</v>
      </c>
      <c r="E270" s="11">
        <v>176</v>
      </c>
      <c r="F270" s="11">
        <v>1434</v>
      </c>
      <c r="G270" s="11">
        <v>92</v>
      </c>
      <c r="H270" s="11">
        <v>1019</v>
      </c>
      <c r="I270" s="11">
        <v>122</v>
      </c>
      <c r="J270" s="11">
        <v>515</v>
      </c>
      <c r="K270" s="11">
        <v>452</v>
      </c>
      <c r="L270" s="11">
        <v>1561</v>
      </c>
      <c r="M270" s="11">
        <v>7266</v>
      </c>
    </row>
    <row r="271" spans="1:13" ht="13.8" x14ac:dyDescent="0.25">
      <c r="A271" s="8">
        <v>2013</v>
      </c>
      <c r="B271" s="6" t="s">
        <v>31</v>
      </c>
      <c r="C271" s="11">
        <v>4133</v>
      </c>
      <c r="D271" s="11">
        <v>831</v>
      </c>
      <c r="E271" s="11">
        <v>525</v>
      </c>
      <c r="F271" s="11">
        <v>4675</v>
      </c>
      <c r="G271" s="11">
        <v>598</v>
      </c>
      <c r="H271" s="11">
        <v>2313</v>
      </c>
      <c r="I271" s="11">
        <v>564</v>
      </c>
      <c r="J271" s="11">
        <v>1978</v>
      </c>
      <c r="K271" s="11">
        <v>1438</v>
      </c>
      <c r="L271" s="11">
        <v>5739</v>
      </c>
      <c r="M271" s="11">
        <v>22794</v>
      </c>
    </row>
    <row r="272" spans="1:13" ht="13.8" x14ac:dyDescent="0.25">
      <c r="A272" s="8">
        <v>2013</v>
      </c>
      <c r="B272" s="6" t="s">
        <v>7</v>
      </c>
      <c r="C272" s="11">
        <v>1234</v>
      </c>
      <c r="D272" s="11">
        <v>294</v>
      </c>
      <c r="E272" s="11">
        <v>159</v>
      </c>
      <c r="F272" s="11">
        <v>1291</v>
      </c>
      <c r="G272" s="11">
        <v>132</v>
      </c>
      <c r="H272" s="11">
        <v>537</v>
      </c>
      <c r="I272" s="11">
        <v>181</v>
      </c>
      <c r="J272" s="11">
        <v>451</v>
      </c>
      <c r="K272" s="11">
        <v>386</v>
      </c>
      <c r="L272" s="11">
        <v>1488</v>
      </c>
      <c r="M272" s="11">
        <v>6153</v>
      </c>
    </row>
    <row r="273" spans="1:13" ht="13.8" x14ac:dyDescent="0.25">
      <c r="A273" s="8">
        <v>2013</v>
      </c>
      <c r="B273" s="6" t="s">
        <v>8</v>
      </c>
      <c r="C273" s="11">
        <v>5486</v>
      </c>
      <c r="D273" s="11">
        <v>791</v>
      </c>
      <c r="E273" s="11">
        <v>375</v>
      </c>
      <c r="F273" s="11">
        <v>5542</v>
      </c>
      <c r="G273" s="11">
        <v>705</v>
      </c>
      <c r="H273" s="11">
        <v>3636</v>
      </c>
      <c r="I273" s="11">
        <v>359</v>
      </c>
      <c r="J273" s="11">
        <v>1639</v>
      </c>
      <c r="K273" s="11">
        <v>2399</v>
      </c>
      <c r="L273" s="11">
        <v>5885</v>
      </c>
      <c r="M273" s="11">
        <v>26817</v>
      </c>
    </row>
    <row r="274" spans="1:13" ht="13.8" x14ac:dyDescent="0.25">
      <c r="A274" s="8">
        <v>2013</v>
      </c>
      <c r="B274" s="6" t="s">
        <v>9</v>
      </c>
      <c r="C274" s="11">
        <v>4136</v>
      </c>
      <c r="D274" s="11">
        <v>803</v>
      </c>
      <c r="E274" s="11">
        <v>505</v>
      </c>
      <c r="F274" s="11">
        <v>4521</v>
      </c>
      <c r="G274" s="11">
        <v>790</v>
      </c>
      <c r="H274" s="11">
        <v>3437</v>
      </c>
      <c r="I274" s="11">
        <v>630</v>
      </c>
      <c r="J274" s="11">
        <v>2143</v>
      </c>
      <c r="K274" s="11">
        <v>1752</v>
      </c>
      <c r="L274" s="11">
        <v>6453</v>
      </c>
      <c r="M274" s="11">
        <v>25170</v>
      </c>
    </row>
    <row r="275" spans="1:13" ht="13.8" x14ac:dyDescent="0.25">
      <c r="A275" s="8">
        <v>2013</v>
      </c>
      <c r="B275" s="6" t="s">
        <v>30</v>
      </c>
      <c r="C275" s="11">
        <v>24213</v>
      </c>
      <c r="D275" s="11">
        <v>8184</v>
      </c>
      <c r="E275" s="11">
        <v>3223</v>
      </c>
      <c r="F275" s="11">
        <v>31209</v>
      </c>
      <c r="G275" s="11">
        <v>564</v>
      </c>
      <c r="H275" s="11">
        <v>12147</v>
      </c>
      <c r="I275" s="11">
        <v>3506</v>
      </c>
      <c r="J275" s="11">
        <v>12294</v>
      </c>
      <c r="K275" s="11">
        <v>14016</v>
      </c>
      <c r="L275" s="11">
        <v>41778</v>
      </c>
      <c r="M275" s="11">
        <v>151134</v>
      </c>
    </row>
    <row r="276" spans="1:13" ht="13.8" x14ac:dyDescent="0.25">
      <c r="A276" s="8">
        <v>2013</v>
      </c>
      <c r="B276" s="6" t="s">
        <v>10</v>
      </c>
      <c r="C276" s="11">
        <v>2446</v>
      </c>
      <c r="D276" s="11">
        <v>738</v>
      </c>
      <c r="E276" s="11">
        <v>239</v>
      </c>
      <c r="F276" s="11">
        <v>2428</v>
      </c>
      <c r="G276" s="11">
        <v>108</v>
      </c>
      <c r="H276" s="11">
        <v>1582</v>
      </c>
      <c r="I276" s="11">
        <v>251</v>
      </c>
      <c r="J276" s="11">
        <v>1078</v>
      </c>
      <c r="K276" s="11">
        <v>851</v>
      </c>
      <c r="L276" s="11">
        <v>2786</v>
      </c>
      <c r="M276" s="11">
        <v>12507</v>
      </c>
    </row>
    <row r="277" spans="1:13" ht="13.8" x14ac:dyDescent="0.25">
      <c r="A277" s="8">
        <v>2013</v>
      </c>
      <c r="B277" s="6" t="s">
        <v>11</v>
      </c>
      <c r="C277" s="11">
        <v>5935</v>
      </c>
      <c r="D277" s="11">
        <v>1699</v>
      </c>
      <c r="E277" s="11">
        <v>807</v>
      </c>
      <c r="F277" s="11">
        <v>6283</v>
      </c>
      <c r="G277" s="11">
        <v>666</v>
      </c>
      <c r="H277" s="11">
        <v>3929</v>
      </c>
      <c r="I277" s="11">
        <v>656</v>
      </c>
      <c r="J277" s="11">
        <v>2117</v>
      </c>
      <c r="K277" s="11">
        <v>2443</v>
      </c>
      <c r="L277" s="11">
        <v>6286</v>
      </c>
      <c r="M277" s="11">
        <v>30821</v>
      </c>
    </row>
    <row r="278" spans="1:13" ht="13.8" x14ac:dyDescent="0.25">
      <c r="A278" s="8">
        <v>2013</v>
      </c>
      <c r="B278" s="6" t="s">
        <v>12</v>
      </c>
      <c r="C278" s="11">
        <v>4151</v>
      </c>
      <c r="D278" s="11">
        <v>734</v>
      </c>
      <c r="E278" s="11">
        <v>304</v>
      </c>
      <c r="F278" s="11">
        <v>4268</v>
      </c>
      <c r="G278" s="11">
        <v>467</v>
      </c>
      <c r="H278" s="11">
        <v>1677</v>
      </c>
      <c r="I278" s="11">
        <v>292</v>
      </c>
      <c r="J278" s="11">
        <v>1111</v>
      </c>
      <c r="K278" s="11">
        <v>1893</v>
      </c>
      <c r="L278" s="11">
        <v>3990</v>
      </c>
      <c r="M278" s="11">
        <v>18887</v>
      </c>
    </row>
    <row r="279" spans="1:13" ht="13.8" x14ac:dyDescent="0.25">
      <c r="A279" s="8">
        <v>2013</v>
      </c>
      <c r="B279" s="6" t="s">
        <v>13</v>
      </c>
      <c r="C279" s="11">
        <v>3275</v>
      </c>
      <c r="D279" s="11">
        <v>850</v>
      </c>
      <c r="E279" s="11">
        <v>381</v>
      </c>
      <c r="F279" s="11">
        <v>2792</v>
      </c>
      <c r="G279" s="11">
        <v>763</v>
      </c>
      <c r="H279" s="11">
        <v>2424</v>
      </c>
      <c r="I279" s="11">
        <v>354</v>
      </c>
      <c r="J279" s="11">
        <v>927</v>
      </c>
      <c r="K279" s="11">
        <v>1499</v>
      </c>
      <c r="L279" s="11">
        <v>3857</v>
      </c>
      <c r="M279" s="11">
        <v>17122</v>
      </c>
    </row>
    <row r="280" spans="1:13" ht="13.8" x14ac:dyDescent="0.25">
      <c r="A280" s="8">
        <v>2013</v>
      </c>
      <c r="B280" s="6" t="s">
        <v>14</v>
      </c>
      <c r="C280" s="11">
        <v>8891</v>
      </c>
      <c r="D280" s="11">
        <v>3794</v>
      </c>
      <c r="E280" s="11">
        <v>1155</v>
      </c>
      <c r="F280" s="11">
        <v>9521</v>
      </c>
      <c r="G280" s="11">
        <v>1225</v>
      </c>
      <c r="H280" s="11">
        <v>6487</v>
      </c>
      <c r="I280" s="11">
        <v>1335</v>
      </c>
      <c r="J280" s="11">
        <v>3647</v>
      </c>
      <c r="K280" s="11">
        <v>3595</v>
      </c>
      <c r="L280" s="11">
        <v>12144</v>
      </c>
      <c r="M280" s="11">
        <v>51794</v>
      </c>
    </row>
    <row r="281" spans="1:13" ht="13.8" x14ac:dyDescent="0.25">
      <c r="A281" s="8">
        <v>2013</v>
      </c>
      <c r="B281" s="6" t="s">
        <v>15</v>
      </c>
      <c r="C281" s="11">
        <v>15637</v>
      </c>
      <c r="D281" s="11">
        <v>3198</v>
      </c>
      <c r="E281" s="11">
        <v>1929</v>
      </c>
      <c r="F281" s="11">
        <v>16947</v>
      </c>
      <c r="G281" s="11">
        <v>2465</v>
      </c>
      <c r="H281" s="11">
        <v>7761</v>
      </c>
      <c r="I281" s="11">
        <v>1544</v>
      </c>
      <c r="J281" s="11">
        <v>5850</v>
      </c>
      <c r="K281" s="11">
        <v>9932</v>
      </c>
      <c r="L281" s="11">
        <v>21285</v>
      </c>
      <c r="M281" s="11">
        <v>86548</v>
      </c>
    </row>
    <row r="282" spans="1:13" ht="13.8" x14ac:dyDescent="0.25">
      <c r="A282" s="8">
        <v>2013</v>
      </c>
      <c r="B282" s="6" t="s">
        <v>32</v>
      </c>
      <c r="C282" s="11">
        <v>5006</v>
      </c>
      <c r="D282" s="11">
        <v>1935</v>
      </c>
      <c r="E282" s="11">
        <v>584</v>
      </c>
      <c r="F282" s="11">
        <v>3778</v>
      </c>
      <c r="G282" s="11">
        <v>1245</v>
      </c>
      <c r="H282" s="11">
        <v>3564</v>
      </c>
      <c r="I282" s="11">
        <v>539</v>
      </c>
      <c r="J282" s="11">
        <v>1493</v>
      </c>
      <c r="K282" s="11">
        <v>1317</v>
      </c>
      <c r="L282" s="11">
        <v>6465</v>
      </c>
      <c r="M282" s="11">
        <v>25926</v>
      </c>
    </row>
    <row r="283" spans="1:13" ht="13.8" x14ac:dyDescent="0.25">
      <c r="A283" s="8">
        <v>2013</v>
      </c>
      <c r="B283" s="6" t="s">
        <v>16</v>
      </c>
      <c r="C283" s="11">
        <v>2492</v>
      </c>
      <c r="D283" s="11">
        <v>428</v>
      </c>
      <c r="E283" s="11">
        <v>250</v>
      </c>
      <c r="F283" s="11">
        <v>2621</v>
      </c>
      <c r="G283" s="11">
        <v>459</v>
      </c>
      <c r="H283" s="11">
        <v>1176</v>
      </c>
      <c r="I283" s="11">
        <v>267</v>
      </c>
      <c r="J283" s="11">
        <v>702</v>
      </c>
      <c r="K283" s="11">
        <v>1276</v>
      </c>
      <c r="L283" s="11">
        <v>2782</v>
      </c>
      <c r="M283" s="11">
        <v>12453</v>
      </c>
    </row>
    <row r="284" spans="1:13" ht="13.8" x14ac:dyDescent="0.25">
      <c r="A284" s="8">
        <v>2013</v>
      </c>
      <c r="B284" s="6" t="s">
        <v>17</v>
      </c>
      <c r="C284" s="11">
        <v>1822</v>
      </c>
      <c r="D284" s="11">
        <v>549</v>
      </c>
      <c r="E284" s="11">
        <v>187</v>
      </c>
      <c r="F284" s="11">
        <v>1878</v>
      </c>
      <c r="G284" s="11">
        <v>228</v>
      </c>
      <c r="H284" s="11">
        <v>776</v>
      </c>
      <c r="I284" s="11">
        <v>171</v>
      </c>
      <c r="J284" s="11">
        <v>657</v>
      </c>
      <c r="K284" s="11">
        <v>587</v>
      </c>
      <c r="L284" s="11">
        <v>2240</v>
      </c>
      <c r="M284" s="11">
        <v>9095</v>
      </c>
    </row>
    <row r="285" spans="1:13" ht="13.8" x14ac:dyDescent="0.25">
      <c r="A285" s="8">
        <v>2013</v>
      </c>
      <c r="B285" s="6" t="s">
        <v>18</v>
      </c>
      <c r="C285" s="11">
        <v>5611</v>
      </c>
      <c r="D285" s="11">
        <v>2107</v>
      </c>
      <c r="E285" s="11">
        <v>764</v>
      </c>
      <c r="F285" s="11">
        <v>6404</v>
      </c>
      <c r="G285" s="11">
        <v>742</v>
      </c>
      <c r="H285" s="11">
        <v>3821</v>
      </c>
      <c r="I285" s="11">
        <v>829</v>
      </c>
      <c r="J285" s="11">
        <v>3355</v>
      </c>
      <c r="K285" s="11">
        <v>2802</v>
      </c>
      <c r="L285" s="11">
        <v>8321</v>
      </c>
      <c r="M285" s="11">
        <v>34756</v>
      </c>
    </row>
    <row r="286" spans="1:13" ht="13.8" x14ac:dyDescent="0.25">
      <c r="A286" s="8">
        <v>2013</v>
      </c>
      <c r="B286" s="6" t="s">
        <v>19</v>
      </c>
      <c r="C286" s="11">
        <v>4815</v>
      </c>
      <c r="D286" s="11">
        <v>970</v>
      </c>
      <c r="E286" s="11">
        <v>431</v>
      </c>
      <c r="F286" s="11">
        <v>4333</v>
      </c>
      <c r="G286" s="11">
        <v>426</v>
      </c>
      <c r="H286" s="11">
        <v>3207</v>
      </c>
      <c r="I286" s="11">
        <v>310</v>
      </c>
      <c r="J286" s="11">
        <v>811</v>
      </c>
      <c r="K286" s="11">
        <v>1735</v>
      </c>
      <c r="L286" s="11">
        <v>5021</v>
      </c>
      <c r="M286" s="11">
        <v>22059</v>
      </c>
    </row>
    <row r="287" spans="1:13" ht="13.8" x14ac:dyDescent="0.25">
      <c r="A287" s="8">
        <v>2013</v>
      </c>
      <c r="B287" s="6" t="s">
        <v>20</v>
      </c>
      <c r="C287" s="11">
        <v>5479</v>
      </c>
      <c r="D287" s="11">
        <v>2188</v>
      </c>
      <c r="E287" s="11">
        <v>591</v>
      </c>
      <c r="F287" s="11">
        <v>5349</v>
      </c>
      <c r="G287" s="11">
        <v>990</v>
      </c>
      <c r="H287" s="11">
        <v>3951</v>
      </c>
      <c r="I287" s="11">
        <v>538</v>
      </c>
      <c r="J287" s="11">
        <v>1681</v>
      </c>
      <c r="K287" s="11">
        <v>2219</v>
      </c>
      <c r="L287" s="11">
        <v>6571</v>
      </c>
      <c r="M287" s="11">
        <v>29557</v>
      </c>
    </row>
    <row r="288" spans="1:13" ht="13.8" x14ac:dyDescent="0.25">
      <c r="A288" s="8">
        <v>2013</v>
      </c>
      <c r="B288" s="6" t="s">
        <v>33</v>
      </c>
      <c r="C288" s="11">
        <v>2144</v>
      </c>
      <c r="D288" s="11">
        <v>848</v>
      </c>
      <c r="E288" s="11">
        <v>232</v>
      </c>
      <c r="F288" s="11">
        <v>2093</v>
      </c>
      <c r="G288" s="11">
        <v>115</v>
      </c>
      <c r="H288" s="11">
        <v>1378</v>
      </c>
      <c r="I288" s="11">
        <v>187</v>
      </c>
      <c r="J288" s="11">
        <v>843</v>
      </c>
      <c r="K288" s="11">
        <v>772</v>
      </c>
      <c r="L288" s="11">
        <v>2498</v>
      </c>
      <c r="M288" s="11">
        <v>11110</v>
      </c>
    </row>
    <row r="289" spans="1:13" ht="13.8" x14ac:dyDescent="0.25">
      <c r="A289" s="8">
        <v>2013</v>
      </c>
      <c r="B289" s="6" t="s">
        <v>21</v>
      </c>
      <c r="C289" s="11">
        <v>1902</v>
      </c>
      <c r="D289" s="11">
        <v>183</v>
      </c>
      <c r="E289" s="11">
        <v>231</v>
      </c>
      <c r="F289" s="11">
        <v>1905</v>
      </c>
      <c r="G289" s="11">
        <v>67</v>
      </c>
      <c r="H289" s="11">
        <v>1053</v>
      </c>
      <c r="I289" s="11">
        <v>169</v>
      </c>
      <c r="J289" s="11">
        <v>670</v>
      </c>
      <c r="K289" s="11">
        <v>675</v>
      </c>
      <c r="L289" s="11">
        <v>2636</v>
      </c>
      <c r="M289" s="11">
        <v>9491</v>
      </c>
    </row>
    <row r="290" spans="1:13" ht="13.8" x14ac:dyDescent="0.25">
      <c r="A290" s="8">
        <v>2013</v>
      </c>
      <c r="B290" s="6" t="s">
        <v>22</v>
      </c>
      <c r="C290" s="11">
        <v>2834</v>
      </c>
      <c r="D290" s="11">
        <v>1312</v>
      </c>
      <c r="E290" s="11">
        <v>272</v>
      </c>
      <c r="F290" s="11">
        <v>3118</v>
      </c>
      <c r="G290" s="11">
        <v>254</v>
      </c>
      <c r="H290" s="11">
        <v>2001</v>
      </c>
      <c r="I290" s="11">
        <v>279</v>
      </c>
      <c r="J290" s="11">
        <v>1106</v>
      </c>
      <c r="K290" s="11">
        <v>1400</v>
      </c>
      <c r="L290" s="11">
        <v>3437</v>
      </c>
      <c r="M290" s="11">
        <v>16013</v>
      </c>
    </row>
    <row r="291" spans="1:13" ht="13.8" x14ac:dyDescent="0.25">
      <c r="A291" s="8">
        <v>2013</v>
      </c>
      <c r="B291" s="6" t="s">
        <v>23</v>
      </c>
      <c r="C291" s="11">
        <v>4065</v>
      </c>
      <c r="D291" s="11">
        <v>704</v>
      </c>
      <c r="E291" s="11">
        <v>367</v>
      </c>
      <c r="F291" s="11">
        <v>3665</v>
      </c>
      <c r="G291" s="11">
        <v>222</v>
      </c>
      <c r="H291" s="11">
        <v>2471</v>
      </c>
      <c r="I291" s="11">
        <v>415</v>
      </c>
      <c r="J291" s="11">
        <v>1647</v>
      </c>
      <c r="K291" s="11">
        <v>1375</v>
      </c>
      <c r="L291" s="11">
        <v>4576</v>
      </c>
      <c r="M291" s="11">
        <v>19507</v>
      </c>
    </row>
    <row r="292" spans="1:13" ht="13.8" x14ac:dyDescent="0.25">
      <c r="A292" s="8">
        <v>2013</v>
      </c>
      <c r="B292" s="6" t="s">
        <v>24</v>
      </c>
      <c r="C292" s="11">
        <v>3614</v>
      </c>
      <c r="D292" s="11">
        <v>1264</v>
      </c>
      <c r="E292" s="11">
        <v>469</v>
      </c>
      <c r="F292" s="11">
        <v>4559</v>
      </c>
      <c r="G292" s="11">
        <v>321</v>
      </c>
      <c r="H292" s="11">
        <v>2220</v>
      </c>
      <c r="I292" s="11">
        <v>535</v>
      </c>
      <c r="J292" s="11">
        <v>1764</v>
      </c>
      <c r="K292" s="11">
        <v>1576</v>
      </c>
      <c r="L292" s="11">
        <v>6290</v>
      </c>
      <c r="M292" s="11">
        <v>22612</v>
      </c>
    </row>
    <row r="293" spans="1:13" ht="13.8" x14ac:dyDescent="0.25">
      <c r="A293" s="8">
        <v>2013</v>
      </c>
      <c r="B293" s="6" t="s">
        <v>25</v>
      </c>
      <c r="C293" s="11">
        <v>3614</v>
      </c>
      <c r="D293" s="11">
        <v>674</v>
      </c>
      <c r="E293" s="11">
        <v>395</v>
      </c>
      <c r="F293" s="11">
        <v>3472</v>
      </c>
      <c r="G293" s="11">
        <v>180</v>
      </c>
      <c r="H293" s="11">
        <v>1772</v>
      </c>
      <c r="I293" s="11">
        <v>313</v>
      </c>
      <c r="J293" s="11">
        <v>869</v>
      </c>
      <c r="K293" s="11">
        <v>2158</v>
      </c>
      <c r="L293" s="11">
        <v>4952</v>
      </c>
      <c r="M293" s="11">
        <v>18399</v>
      </c>
    </row>
    <row r="294" spans="1:13" ht="13.8" x14ac:dyDescent="0.25">
      <c r="A294" s="8">
        <v>2013</v>
      </c>
      <c r="B294" s="6" t="s">
        <v>26</v>
      </c>
      <c r="C294" s="11">
        <v>4820</v>
      </c>
      <c r="D294" s="11">
        <v>1394</v>
      </c>
      <c r="E294" s="11">
        <v>558</v>
      </c>
      <c r="F294" s="11">
        <v>5490</v>
      </c>
      <c r="G294" s="11">
        <v>850</v>
      </c>
      <c r="H294" s="11">
        <v>2820</v>
      </c>
      <c r="I294" s="11">
        <v>580</v>
      </c>
      <c r="J294" s="11">
        <v>1992</v>
      </c>
      <c r="K294" s="11">
        <v>2037</v>
      </c>
      <c r="L294" s="11">
        <v>7844</v>
      </c>
      <c r="M294" s="11">
        <v>28385</v>
      </c>
    </row>
    <row r="295" spans="1:13" ht="13.8" x14ac:dyDescent="0.25">
      <c r="A295" s="8">
        <v>2013</v>
      </c>
      <c r="B295" s="6" t="s">
        <v>27</v>
      </c>
      <c r="C295" s="11">
        <v>1838</v>
      </c>
      <c r="D295" s="11">
        <v>331</v>
      </c>
      <c r="E295" s="11">
        <v>190</v>
      </c>
      <c r="F295" s="11">
        <v>1905</v>
      </c>
      <c r="G295" s="11">
        <v>236</v>
      </c>
      <c r="H295" s="11">
        <v>701</v>
      </c>
      <c r="I295" s="11">
        <v>183</v>
      </c>
      <c r="J295" s="11">
        <v>670</v>
      </c>
      <c r="K295" s="11">
        <v>533</v>
      </c>
      <c r="L295" s="11">
        <v>2154</v>
      </c>
      <c r="M295" s="11">
        <v>8741</v>
      </c>
    </row>
    <row r="296" spans="1:13" ht="13.8" x14ac:dyDescent="0.25">
      <c r="A296" s="8">
        <v>2013</v>
      </c>
      <c r="B296" s="6" t="s">
        <v>34</v>
      </c>
      <c r="C296" s="11">
        <v>9495</v>
      </c>
      <c r="D296" s="11">
        <v>1740</v>
      </c>
      <c r="E296" s="11">
        <v>961</v>
      </c>
      <c r="F296" s="11">
        <v>7581</v>
      </c>
      <c r="G296" s="11">
        <v>594</v>
      </c>
      <c r="H296" s="11">
        <v>7285</v>
      </c>
      <c r="I296" s="11">
        <v>683</v>
      </c>
      <c r="J296" s="11">
        <v>2763</v>
      </c>
      <c r="K296" s="11">
        <v>3449</v>
      </c>
      <c r="L296" s="11">
        <v>11438</v>
      </c>
      <c r="M296" s="11">
        <v>45989</v>
      </c>
    </row>
    <row r="297" spans="1:13" ht="13.8" x14ac:dyDescent="0.25">
      <c r="A297" s="8">
        <v>2013</v>
      </c>
      <c r="B297" s="6" t="s">
        <v>28</v>
      </c>
      <c r="C297" s="11">
        <v>2630</v>
      </c>
      <c r="D297" s="11">
        <v>1150</v>
      </c>
      <c r="E297" s="11">
        <v>339</v>
      </c>
      <c r="F297" s="11">
        <v>2598</v>
      </c>
      <c r="G297" s="11">
        <v>282</v>
      </c>
      <c r="H297" s="11">
        <v>2150</v>
      </c>
      <c r="I297" s="11">
        <v>386</v>
      </c>
      <c r="J297" s="11">
        <v>1083</v>
      </c>
      <c r="K297" s="11">
        <v>966</v>
      </c>
      <c r="L297" s="11">
        <v>3761</v>
      </c>
      <c r="M297" s="11">
        <v>15345</v>
      </c>
    </row>
    <row r="298" spans="1:13" ht="13.8" x14ac:dyDescent="0.25">
      <c r="A298" s="8">
        <v>2013</v>
      </c>
      <c r="B298" s="6" t="s">
        <v>29</v>
      </c>
      <c r="C298" s="11">
        <v>2052</v>
      </c>
      <c r="D298" s="11">
        <v>592</v>
      </c>
      <c r="E298" s="11">
        <v>162</v>
      </c>
      <c r="F298" s="11">
        <v>1925</v>
      </c>
      <c r="G298" s="11">
        <v>373</v>
      </c>
      <c r="H298" s="11">
        <v>1402</v>
      </c>
      <c r="I298" s="11">
        <v>157</v>
      </c>
      <c r="J298" s="11">
        <v>639</v>
      </c>
      <c r="K298" s="11">
        <v>595</v>
      </c>
      <c r="L298" s="11">
        <v>2432</v>
      </c>
      <c r="M298" s="11">
        <v>10329</v>
      </c>
    </row>
    <row r="299" spans="1:13" ht="13.8" x14ac:dyDescent="0.25">
      <c r="A299" s="9">
        <v>2012</v>
      </c>
      <c r="B299" s="7" t="s">
        <v>2</v>
      </c>
      <c r="C299" s="10">
        <v>146322</v>
      </c>
      <c r="D299" s="10">
        <v>40172</v>
      </c>
      <c r="E299" s="10">
        <v>17201</v>
      </c>
      <c r="F299" s="10">
        <v>154269</v>
      </c>
      <c r="G299" s="10">
        <v>14728</v>
      </c>
      <c r="H299" s="10">
        <v>90825</v>
      </c>
      <c r="I299" s="10">
        <v>17116</v>
      </c>
      <c r="J299" s="10">
        <v>57394</v>
      </c>
      <c r="K299" s="10">
        <v>65998</v>
      </c>
      <c r="L299" s="10">
        <v>202756</v>
      </c>
      <c r="M299" s="10">
        <v>806781</v>
      </c>
    </row>
    <row r="300" spans="1:13" ht="13.8" x14ac:dyDescent="0.25">
      <c r="A300" s="8">
        <v>2012</v>
      </c>
      <c r="B300" s="6" t="s">
        <v>3</v>
      </c>
      <c r="C300" s="11">
        <v>1903</v>
      </c>
      <c r="D300" s="11">
        <v>402</v>
      </c>
      <c r="E300" s="11">
        <v>238</v>
      </c>
      <c r="F300" s="11">
        <v>1875</v>
      </c>
      <c r="G300" s="11">
        <v>398</v>
      </c>
      <c r="H300" s="11">
        <v>1139</v>
      </c>
      <c r="I300" s="11">
        <v>223</v>
      </c>
      <c r="J300" s="11">
        <v>842</v>
      </c>
      <c r="K300" s="11">
        <v>829</v>
      </c>
      <c r="L300" s="11">
        <v>2428</v>
      </c>
      <c r="M300" s="11">
        <v>10277</v>
      </c>
    </row>
    <row r="301" spans="1:13" ht="13.8" x14ac:dyDescent="0.25">
      <c r="A301" s="8">
        <v>2012</v>
      </c>
      <c r="B301" s="6" t="s">
        <v>4</v>
      </c>
      <c r="C301" s="11">
        <v>3758</v>
      </c>
      <c r="D301" s="11">
        <v>986</v>
      </c>
      <c r="E301" s="11">
        <v>508</v>
      </c>
      <c r="F301" s="11">
        <v>4199</v>
      </c>
      <c r="G301" s="11">
        <v>288</v>
      </c>
      <c r="H301" s="11">
        <v>2209</v>
      </c>
      <c r="I301" s="11">
        <v>506</v>
      </c>
      <c r="J301" s="11">
        <v>1443</v>
      </c>
      <c r="K301" s="11">
        <v>1358</v>
      </c>
      <c r="L301" s="11">
        <v>5238</v>
      </c>
      <c r="M301" s="11">
        <v>20493</v>
      </c>
    </row>
    <row r="302" spans="1:13" ht="13.8" x14ac:dyDescent="0.25">
      <c r="A302" s="8">
        <v>2012</v>
      </c>
      <c r="B302" s="6" t="s">
        <v>5</v>
      </c>
      <c r="C302" s="11">
        <v>1326</v>
      </c>
      <c r="D302" s="11">
        <v>187</v>
      </c>
      <c r="E302" s="11">
        <v>145</v>
      </c>
      <c r="F302" s="11">
        <v>848</v>
      </c>
      <c r="G302" s="11">
        <v>66</v>
      </c>
      <c r="H302" s="11">
        <v>1097</v>
      </c>
      <c r="I302" s="11">
        <v>111</v>
      </c>
      <c r="J302" s="11">
        <v>459</v>
      </c>
      <c r="K302" s="11">
        <v>487</v>
      </c>
      <c r="L302" s="11">
        <v>1910</v>
      </c>
      <c r="M302" s="11">
        <v>6636</v>
      </c>
    </row>
    <row r="303" spans="1:13" ht="13.8" x14ac:dyDescent="0.25">
      <c r="A303" s="8">
        <v>2012</v>
      </c>
      <c r="B303" s="6" t="s">
        <v>6</v>
      </c>
      <c r="C303" s="11">
        <v>1523</v>
      </c>
      <c r="D303" s="11">
        <v>329</v>
      </c>
      <c r="E303" s="11">
        <v>165</v>
      </c>
      <c r="F303" s="11">
        <v>1383</v>
      </c>
      <c r="G303" s="11">
        <v>118</v>
      </c>
      <c r="H303" s="11">
        <v>938</v>
      </c>
      <c r="I303" s="11">
        <v>122</v>
      </c>
      <c r="J303" s="11">
        <v>511</v>
      </c>
      <c r="K303" s="11">
        <v>426</v>
      </c>
      <c r="L303" s="11">
        <v>1493</v>
      </c>
      <c r="M303" s="11">
        <v>7008</v>
      </c>
    </row>
    <row r="304" spans="1:13" ht="13.8" x14ac:dyDescent="0.25">
      <c r="A304" s="8">
        <v>2012</v>
      </c>
      <c r="B304" s="6" t="s">
        <v>31</v>
      </c>
      <c r="C304" s="11">
        <v>3778</v>
      </c>
      <c r="D304" s="11">
        <v>741</v>
      </c>
      <c r="E304" s="11">
        <v>483</v>
      </c>
      <c r="F304" s="11">
        <v>4043</v>
      </c>
      <c r="G304" s="11">
        <v>454</v>
      </c>
      <c r="H304" s="11">
        <v>2160</v>
      </c>
      <c r="I304" s="11">
        <v>513</v>
      </c>
      <c r="J304" s="11">
        <v>1920</v>
      </c>
      <c r="K304" s="11">
        <v>1311</v>
      </c>
      <c r="L304" s="11">
        <v>4918</v>
      </c>
      <c r="M304" s="11">
        <v>20321</v>
      </c>
    </row>
    <row r="305" spans="1:13" ht="13.8" x14ac:dyDescent="0.25">
      <c r="A305" s="8">
        <v>2012</v>
      </c>
      <c r="B305" s="6" t="s">
        <v>7</v>
      </c>
      <c r="C305" s="11">
        <v>1163</v>
      </c>
      <c r="D305" s="11">
        <v>310</v>
      </c>
      <c r="E305" s="11">
        <v>154</v>
      </c>
      <c r="F305" s="11">
        <v>1278</v>
      </c>
      <c r="G305" s="11">
        <v>128</v>
      </c>
      <c r="H305" s="11">
        <v>539</v>
      </c>
      <c r="I305" s="11">
        <v>173</v>
      </c>
      <c r="J305" s="11">
        <v>413</v>
      </c>
      <c r="K305" s="11">
        <v>354</v>
      </c>
      <c r="L305" s="11">
        <v>1435</v>
      </c>
      <c r="M305" s="11">
        <v>5947</v>
      </c>
    </row>
    <row r="306" spans="1:13" ht="13.8" x14ac:dyDescent="0.25">
      <c r="A306" s="8">
        <v>2012</v>
      </c>
      <c r="B306" s="6" t="s">
        <v>8</v>
      </c>
      <c r="C306" s="11">
        <v>4835</v>
      </c>
      <c r="D306" s="11">
        <v>731</v>
      </c>
      <c r="E306" s="11">
        <v>354</v>
      </c>
      <c r="F306" s="11">
        <v>4369</v>
      </c>
      <c r="G306" s="11">
        <v>623</v>
      </c>
      <c r="H306" s="11">
        <v>3469</v>
      </c>
      <c r="I306" s="11">
        <v>520</v>
      </c>
      <c r="J306" s="11">
        <v>1313</v>
      </c>
      <c r="K306" s="11">
        <v>1883</v>
      </c>
      <c r="L306" s="11">
        <v>5167</v>
      </c>
      <c r="M306" s="11">
        <v>23264</v>
      </c>
    </row>
    <row r="307" spans="1:13" ht="13.8" x14ac:dyDescent="0.25">
      <c r="A307" s="8">
        <v>2012</v>
      </c>
      <c r="B307" s="6" t="s">
        <v>9</v>
      </c>
      <c r="C307" s="11">
        <v>4007</v>
      </c>
      <c r="D307" s="11">
        <v>881</v>
      </c>
      <c r="E307" s="11">
        <v>504</v>
      </c>
      <c r="F307" s="11">
        <v>4306</v>
      </c>
      <c r="G307" s="11">
        <v>673</v>
      </c>
      <c r="H307" s="11">
        <v>3399</v>
      </c>
      <c r="I307" s="11">
        <v>660</v>
      </c>
      <c r="J307" s="11">
        <v>2126</v>
      </c>
      <c r="K307" s="11">
        <v>1704</v>
      </c>
      <c r="L307" s="11">
        <v>6366</v>
      </c>
      <c r="M307" s="11">
        <v>24626</v>
      </c>
    </row>
    <row r="308" spans="1:13" ht="13.8" x14ac:dyDescent="0.25">
      <c r="A308" s="8">
        <v>2012</v>
      </c>
      <c r="B308" s="6" t="s">
        <v>30</v>
      </c>
      <c r="C308" s="11">
        <v>23197</v>
      </c>
      <c r="D308" s="11">
        <v>7707</v>
      </c>
      <c r="E308" s="11">
        <v>3189</v>
      </c>
      <c r="F308" s="11">
        <v>30673</v>
      </c>
      <c r="G308" s="11">
        <v>483</v>
      </c>
      <c r="H308" s="11">
        <v>12168</v>
      </c>
      <c r="I308" s="11">
        <v>3521</v>
      </c>
      <c r="J308" s="11">
        <v>12299</v>
      </c>
      <c r="K308" s="11">
        <v>13711</v>
      </c>
      <c r="L308" s="11">
        <v>42506</v>
      </c>
      <c r="M308" s="11">
        <v>149454</v>
      </c>
    </row>
    <row r="309" spans="1:13" ht="13.8" x14ac:dyDescent="0.25">
      <c r="A309" s="8">
        <v>2012</v>
      </c>
      <c r="B309" s="6" t="s">
        <v>10</v>
      </c>
      <c r="C309" s="11">
        <v>2472</v>
      </c>
      <c r="D309" s="11">
        <v>731</v>
      </c>
      <c r="E309" s="11">
        <v>233</v>
      </c>
      <c r="F309" s="11">
        <v>2367</v>
      </c>
      <c r="G309" s="11">
        <v>105</v>
      </c>
      <c r="H309" s="11">
        <v>1591</v>
      </c>
      <c r="I309" s="11">
        <v>230</v>
      </c>
      <c r="J309" s="11">
        <v>900</v>
      </c>
      <c r="K309" s="11">
        <v>833</v>
      </c>
      <c r="L309" s="11">
        <v>2944</v>
      </c>
      <c r="M309" s="11">
        <v>12406</v>
      </c>
    </row>
    <row r="310" spans="1:13" ht="13.8" x14ac:dyDescent="0.25">
      <c r="A310" s="8">
        <v>2012</v>
      </c>
      <c r="B310" s="6" t="s">
        <v>11</v>
      </c>
      <c r="C310" s="11">
        <v>5823</v>
      </c>
      <c r="D310" s="11">
        <v>1576</v>
      </c>
      <c r="E310" s="11">
        <v>770</v>
      </c>
      <c r="F310" s="11">
        <v>6201</v>
      </c>
      <c r="G310" s="11">
        <v>594</v>
      </c>
      <c r="H310" s="11">
        <v>3893</v>
      </c>
      <c r="I310" s="11">
        <v>645</v>
      </c>
      <c r="J310" s="11">
        <v>2079</v>
      </c>
      <c r="K310" s="11">
        <v>2371</v>
      </c>
      <c r="L310" s="11">
        <v>5819</v>
      </c>
      <c r="M310" s="11">
        <v>29771</v>
      </c>
    </row>
    <row r="311" spans="1:13" ht="13.8" x14ac:dyDescent="0.25">
      <c r="A311" s="8">
        <v>2012</v>
      </c>
      <c r="B311" s="6" t="s">
        <v>12</v>
      </c>
      <c r="C311" s="11">
        <v>3967</v>
      </c>
      <c r="D311" s="11">
        <v>792</v>
      </c>
      <c r="E311" s="11">
        <v>301</v>
      </c>
      <c r="F311" s="11">
        <v>4147</v>
      </c>
      <c r="G311" s="11">
        <v>450</v>
      </c>
      <c r="H311" s="11">
        <v>1543</v>
      </c>
      <c r="I311" s="11">
        <v>297</v>
      </c>
      <c r="J311" s="11">
        <v>1065</v>
      </c>
      <c r="K311" s="11">
        <v>1865</v>
      </c>
      <c r="L311" s="11">
        <v>3961</v>
      </c>
      <c r="M311" s="11">
        <v>18388</v>
      </c>
    </row>
    <row r="312" spans="1:13" ht="13.8" x14ac:dyDescent="0.25">
      <c r="A312" s="8">
        <v>2012</v>
      </c>
      <c r="B312" s="6" t="s">
        <v>13</v>
      </c>
      <c r="C312" s="11">
        <v>3237</v>
      </c>
      <c r="D312" s="11">
        <v>817</v>
      </c>
      <c r="E312" s="11">
        <v>401</v>
      </c>
      <c r="F312" s="11">
        <v>2807</v>
      </c>
      <c r="G312" s="11">
        <v>700</v>
      </c>
      <c r="H312" s="11">
        <v>2465</v>
      </c>
      <c r="I312" s="11">
        <v>356</v>
      </c>
      <c r="J312" s="11">
        <v>908</v>
      </c>
      <c r="K312" s="11">
        <v>1462</v>
      </c>
      <c r="L312" s="11">
        <v>3860</v>
      </c>
      <c r="M312" s="11">
        <v>17013</v>
      </c>
    </row>
    <row r="313" spans="1:13" ht="13.8" x14ac:dyDescent="0.25">
      <c r="A313" s="8">
        <v>2012</v>
      </c>
      <c r="B313" s="6" t="s">
        <v>14</v>
      </c>
      <c r="C313" s="11">
        <v>8591</v>
      </c>
      <c r="D313" s="11">
        <v>3481</v>
      </c>
      <c r="E313" s="11">
        <v>1135</v>
      </c>
      <c r="F313" s="11">
        <v>9356</v>
      </c>
      <c r="G313" s="11">
        <v>1022</v>
      </c>
      <c r="H313" s="11">
        <v>6441</v>
      </c>
      <c r="I313" s="11">
        <v>1359</v>
      </c>
      <c r="J313" s="11">
        <v>3583</v>
      </c>
      <c r="K313" s="11">
        <v>3559</v>
      </c>
      <c r="L313" s="11">
        <v>12214</v>
      </c>
      <c r="M313" s="11">
        <v>50741</v>
      </c>
    </row>
    <row r="314" spans="1:13" ht="13.8" x14ac:dyDescent="0.25">
      <c r="A314" s="8">
        <v>2012</v>
      </c>
      <c r="B314" s="6" t="s">
        <v>15</v>
      </c>
      <c r="C314" s="11">
        <v>14860</v>
      </c>
      <c r="D314" s="11">
        <v>3003</v>
      </c>
      <c r="E314" s="11">
        <v>1815</v>
      </c>
      <c r="F314" s="11">
        <v>16013</v>
      </c>
      <c r="G314" s="11">
        <v>2186</v>
      </c>
      <c r="H314" s="11">
        <v>7329</v>
      </c>
      <c r="I314" s="11">
        <v>1491</v>
      </c>
      <c r="J314" s="11">
        <v>5613</v>
      </c>
      <c r="K314" s="11">
        <v>9795</v>
      </c>
      <c r="L314" s="11">
        <v>20616</v>
      </c>
      <c r="M314" s="11">
        <v>82721</v>
      </c>
    </row>
    <row r="315" spans="1:13" ht="13.8" x14ac:dyDescent="0.25">
      <c r="A315" s="8">
        <v>2012</v>
      </c>
      <c r="B315" s="6" t="s">
        <v>32</v>
      </c>
      <c r="C315" s="11">
        <v>4885</v>
      </c>
      <c r="D315" s="11">
        <v>1777</v>
      </c>
      <c r="E315" s="11">
        <v>485</v>
      </c>
      <c r="F315" s="11">
        <v>3698</v>
      </c>
      <c r="G315" s="11">
        <v>1013</v>
      </c>
      <c r="H315" s="11">
        <v>3501</v>
      </c>
      <c r="I315" s="11">
        <v>470</v>
      </c>
      <c r="J315" s="11">
        <v>1493</v>
      </c>
      <c r="K315" s="11">
        <v>1310</v>
      </c>
      <c r="L315" s="11">
        <v>6014</v>
      </c>
      <c r="M315" s="11">
        <v>24646</v>
      </c>
    </row>
    <row r="316" spans="1:13" ht="13.8" x14ac:dyDescent="0.25">
      <c r="A316" s="8">
        <v>2012</v>
      </c>
      <c r="B316" s="6" t="s">
        <v>16</v>
      </c>
      <c r="C316" s="11">
        <v>2284</v>
      </c>
      <c r="D316" s="11">
        <v>397</v>
      </c>
      <c r="E316" s="11">
        <v>249</v>
      </c>
      <c r="F316" s="11">
        <v>2582</v>
      </c>
      <c r="G316" s="11">
        <v>314</v>
      </c>
      <c r="H316" s="11">
        <v>902</v>
      </c>
      <c r="I316" s="11">
        <v>269</v>
      </c>
      <c r="J316" s="11">
        <v>678</v>
      </c>
      <c r="K316" s="11">
        <v>1024</v>
      </c>
      <c r="L316" s="11">
        <v>2758</v>
      </c>
      <c r="M316" s="11">
        <v>11457</v>
      </c>
    </row>
    <row r="317" spans="1:13" ht="13.8" x14ac:dyDescent="0.25">
      <c r="A317" s="8">
        <v>2012</v>
      </c>
      <c r="B317" s="6" t="s">
        <v>17</v>
      </c>
      <c r="C317" s="11">
        <v>1786</v>
      </c>
      <c r="D317" s="11">
        <v>479</v>
      </c>
      <c r="E317" s="11">
        <v>181</v>
      </c>
      <c r="F317" s="11">
        <v>1868</v>
      </c>
      <c r="G317" s="11">
        <v>216</v>
      </c>
      <c r="H317" s="11">
        <v>766</v>
      </c>
      <c r="I317" s="11">
        <v>187</v>
      </c>
      <c r="J317" s="11">
        <v>629</v>
      </c>
      <c r="K317" s="11">
        <v>575</v>
      </c>
      <c r="L317" s="11">
        <v>2228</v>
      </c>
      <c r="M317" s="11">
        <v>8915</v>
      </c>
    </row>
    <row r="318" spans="1:13" ht="13.8" x14ac:dyDescent="0.25">
      <c r="A318" s="8">
        <v>2012</v>
      </c>
      <c r="B318" s="6" t="s">
        <v>18</v>
      </c>
      <c r="C318" s="11">
        <v>4686</v>
      </c>
      <c r="D318" s="11">
        <v>1659</v>
      </c>
      <c r="E318" s="11">
        <v>719</v>
      </c>
      <c r="F318" s="11">
        <v>5516</v>
      </c>
      <c r="G318" s="11">
        <v>533</v>
      </c>
      <c r="H318" s="11">
        <v>3329</v>
      </c>
      <c r="I318" s="11">
        <v>855</v>
      </c>
      <c r="J318" s="11">
        <v>2873</v>
      </c>
      <c r="K318" s="11">
        <v>2416</v>
      </c>
      <c r="L318" s="11">
        <v>7199</v>
      </c>
      <c r="M318" s="11">
        <v>29785</v>
      </c>
    </row>
    <row r="319" spans="1:13" ht="13.8" x14ac:dyDescent="0.25">
      <c r="A319" s="8">
        <v>2012</v>
      </c>
      <c r="B319" s="6" t="s">
        <v>19</v>
      </c>
      <c r="C319" s="11">
        <v>4579</v>
      </c>
      <c r="D319" s="11">
        <v>1080</v>
      </c>
      <c r="E319" s="11">
        <v>386</v>
      </c>
      <c r="F319" s="11">
        <v>4222</v>
      </c>
      <c r="G319" s="11">
        <v>403</v>
      </c>
      <c r="H319" s="11">
        <v>3108</v>
      </c>
      <c r="I319" s="11">
        <v>301</v>
      </c>
      <c r="J319" s="11">
        <v>794</v>
      </c>
      <c r="K319" s="11">
        <v>1528</v>
      </c>
      <c r="L319" s="11">
        <v>5016</v>
      </c>
      <c r="M319" s="11">
        <v>21417</v>
      </c>
    </row>
    <row r="320" spans="1:13" ht="13.8" x14ac:dyDescent="0.25">
      <c r="A320" s="8">
        <v>2012</v>
      </c>
      <c r="B320" s="6" t="s">
        <v>20</v>
      </c>
      <c r="C320" s="11">
        <v>5636</v>
      </c>
      <c r="D320" s="11">
        <v>2261</v>
      </c>
      <c r="E320" s="11">
        <v>627</v>
      </c>
      <c r="F320" s="11">
        <v>5216</v>
      </c>
      <c r="G320" s="11">
        <v>933</v>
      </c>
      <c r="H320" s="11">
        <v>4038</v>
      </c>
      <c r="I320" s="11">
        <v>560</v>
      </c>
      <c r="J320" s="11">
        <v>1694</v>
      </c>
      <c r="K320" s="11">
        <v>2275</v>
      </c>
      <c r="L320" s="11">
        <v>7228</v>
      </c>
      <c r="M320" s="11">
        <v>30468</v>
      </c>
    </row>
    <row r="321" spans="1:13" ht="13.8" x14ac:dyDescent="0.25">
      <c r="A321" s="8">
        <v>2012</v>
      </c>
      <c r="B321" s="6" t="s">
        <v>33</v>
      </c>
      <c r="C321" s="11">
        <v>2081</v>
      </c>
      <c r="D321" s="11">
        <v>823</v>
      </c>
      <c r="E321" s="11">
        <v>232</v>
      </c>
      <c r="F321" s="11">
        <v>2076</v>
      </c>
      <c r="G321" s="11">
        <v>107</v>
      </c>
      <c r="H321" s="11">
        <v>1308</v>
      </c>
      <c r="I321" s="11">
        <v>182</v>
      </c>
      <c r="J321" s="11">
        <v>853</v>
      </c>
      <c r="K321" s="11">
        <v>737</v>
      </c>
      <c r="L321" s="11">
        <v>2441</v>
      </c>
      <c r="M321" s="11">
        <v>10840</v>
      </c>
    </row>
    <row r="322" spans="1:13" ht="13.8" x14ac:dyDescent="0.25">
      <c r="A322" s="8">
        <v>2012</v>
      </c>
      <c r="B322" s="6" t="s">
        <v>21</v>
      </c>
      <c r="C322" s="11">
        <v>1918</v>
      </c>
      <c r="D322" s="11">
        <v>156</v>
      </c>
      <c r="E322" s="11">
        <v>254</v>
      </c>
      <c r="F322" s="11">
        <v>2013</v>
      </c>
      <c r="G322" s="11">
        <v>58</v>
      </c>
      <c r="H322" s="11">
        <v>1064</v>
      </c>
      <c r="I322" s="11">
        <v>162</v>
      </c>
      <c r="J322" s="11">
        <v>699</v>
      </c>
      <c r="K322" s="11">
        <v>664</v>
      </c>
      <c r="L322" s="11">
        <v>2732</v>
      </c>
      <c r="M322" s="11">
        <v>9720</v>
      </c>
    </row>
    <row r="323" spans="1:13" ht="13.8" x14ac:dyDescent="0.25">
      <c r="A323" s="8">
        <v>2012</v>
      </c>
      <c r="B323" s="6" t="s">
        <v>22</v>
      </c>
      <c r="C323" s="11">
        <v>2760</v>
      </c>
      <c r="D323" s="11">
        <v>1302</v>
      </c>
      <c r="E323" s="11">
        <v>276</v>
      </c>
      <c r="F323" s="11">
        <v>3127</v>
      </c>
      <c r="G323" s="11">
        <v>232</v>
      </c>
      <c r="H323" s="11">
        <v>2013</v>
      </c>
      <c r="I323" s="11">
        <v>281</v>
      </c>
      <c r="J323" s="11">
        <v>1109</v>
      </c>
      <c r="K323" s="11">
        <v>1393</v>
      </c>
      <c r="L323" s="11">
        <v>3476</v>
      </c>
      <c r="M323" s="11">
        <v>15969</v>
      </c>
    </row>
    <row r="324" spans="1:13" ht="13.8" x14ac:dyDescent="0.25">
      <c r="A324" s="8">
        <v>2012</v>
      </c>
      <c r="B324" s="6" t="s">
        <v>23</v>
      </c>
      <c r="C324" s="11">
        <v>3965</v>
      </c>
      <c r="D324" s="11">
        <v>727</v>
      </c>
      <c r="E324" s="11">
        <v>387</v>
      </c>
      <c r="F324" s="11">
        <v>3607</v>
      </c>
      <c r="G324" s="11">
        <v>205</v>
      </c>
      <c r="H324" s="11">
        <v>2404</v>
      </c>
      <c r="I324" s="11">
        <v>407</v>
      </c>
      <c r="J324" s="11">
        <v>1620</v>
      </c>
      <c r="K324" s="11">
        <v>1332</v>
      </c>
      <c r="L324" s="11">
        <v>4441</v>
      </c>
      <c r="M324" s="11">
        <v>19095</v>
      </c>
    </row>
    <row r="325" spans="1:13" ht="13.8" x14ac:dyDescent="0.25">
      <c r="A325" s="8">
        <v>2012</v>
      </c>
      <c r="B325" s="6" t="s">
        <v>24</v>
      </c>
      <c r="C325" s="11">
        <v>3330</v>
      </c>
      <c r="D325" s="11">
        <v>1243</v>
      </c>
      <c r="E325" s="11">
        <v>429</v>
      </c>
      <c r="F325" s="11">
        <v>4116</v>
      </c>
      <c r="G325" s="11">
        <v>316</v>
      </c>
      <c r="H325" s="11">
        <v>2074</v>
      </c>
      <c r="I325" s="11">
        <v>515</v>
      </c>
      <c r="J325" s="11">
        <v>1636</v>
      </c>
      <c r="K325" s="11">
        <v>1413</v>
      </c>
      <c r="L325" s="11">
        <v>5840</v>
      </c>
      <c r="M325" s="11">
        <v>20912</v>
      </c>
    </row>
    <row r="326" spans="1:13" ht="13.8" x14ac:dyDescent="0.25">
      <c r="A326" s="8">
        <v>2012</v>
      </c>
      <c r="B326" s="6" t="s">
        <v>25</v>
      </c>
      <c r="C326" s="11">
        <v>3685</v>
      </c>
      <c r="D326" s="11">
        <v>557</v>
      </c>
      <c r="E326" s="11">
        <v>407</v>
      </c>
      <c r="F326" s="11">
        <v>3408</v>
      </c>
      <c r="G326" s="11">
        <v>86</v>
      </c>
      <c r="H326" s="11">
        <v>1754</v>
      </c>
      <c r="I326" s="11">
        <v>298</v>
      </c>
      <c r="J326" s="11">
        <v>843</v>
      </c>
      <c r="K326" s="11">
        <v>1965</v>
      </c>
      <c r="L326" s="11">
        <v>4855</v>
      </c>
      <c r="M326" s="11">
        <v>17858</v>
      </c>
    </row>
    <row r="327" spans="1:13" ht="13.8" x14ac:dyDescent="0.25">
      <c r="A327" s="8">
        <v>2012</v>
      </c>
      <c r="B327" s="6" t="s">
        <v>26</v>
      </c>
      <c r="C327" s="11">
        <v>4667</v>
      </c>
      <c r="D327" s="11">
        <v>1281</v>
      </c>
      <c r="E327" s="11">
        <v>581</v>
      </c>
      <c r="F327" s="11">
        <v>5461</v>
      </c>
      <c r="G327" s="11">
        <v>703</v>
      </c>
      <c r="H327" s="11">
        <v>2618</v>
      </c>
      <c r="I327" s="11">
        <v>578</v>
      </c>
      <c r="J327" s="11">
        <v>1976</v>
      </c>
      <c r="K327" s="11">
        <v>1977</v>
      </c>
      <c r="L327" s="11">
        <v>7799</v>
      </c>
      <c r="M327" s="11">
        <v>27641</v>
      </c>
    </row>
    <row r="328" spans="1:13" ht="13.8" x14ac:dyDescent="0.25">
      <c r="A328" s="8">
        <v>2012</v>
      </c>
      <c r="B328" s="6" t="s">
        <v>27</v>
      </c>
      <c r="C328" s="11">
        <v>1824</v>
      </c>
      <c r="D328" s="11">
        <v>335</v>
      </c>
      <c r="E328" s="11">
        <v>138</v>
      </c>
      <c r="F328" s="11">
        <v>1539</v>
      </c>
      <c r="G328" s="11">
        <v>207</v>
      </c>
      <c r="H328" s="11">
        <v>1048</v>
      </c>
      <c r="I328" s="11">
        <v>142</v>
      </c>
      <c r="J328" s="11">
        <v>679</v>
      </c>
      <c r="K328" s="11">
        <v>534</v>
      </c>
      <c r="L328" s="11">
        <v>2152</v>
      </c>
      <c r="M328" s="11">
        <v>8598</v>
      </c>
    </row>
    <row r="329" spans="1:13" ht="13.8" x14ac:dyDescent="0.25">
      <c r="A329" s="8">
        <v>2012</v>
      </c>
      <c r="B329" s="6" t="s">
        <v>34</v>
      </c>
      <c r="C329" s="11">
        <v>9333</v>
      </c>
      <c r="D329" s="11">
        <v>1697</v>
      </c>
      <c r="E329" s="11">
        <v>935</v>
      </c>
      <c r="F329" s="11">
        <v>7544</v>
      </c>
      <c r="G329" s="11">
        <v>570</v>
      </c>
      <c r="H329" s="11">
        <v>7043</v>
      </c>
      <c r="I329" s="11">
        <v>660</v>
      </c>
      <c r="J329" s="11">
        <v>2699</v>
      </c>
      <c r="K329" s="11">
        <v>3371</v>
      </c>
      <c r="L329" s="11">
        <v>11635</v>
      </c>
      <c r="M329" s="11">
        <v>45487</v>
      </c>
    </row>
    <row r="330" spans="1:13" ht="13.8" x14ac:dyDescent="0.25">
      <c r="A330" s="8">
        <v>2012</v>
      </c>
      <c r="B330" s="6" t="s">
        <v>28</v>
      </c>
      <c r="C330" s="11">
        <v>2547</v>
      </c>
      <c r="D330" s="11">
        <v>1081</v>
      </c>
      <c r="E330" s="11">
        <v>339</v>
      </c>
      <c r="F330" s="11">
        <v>2572</v>
      </c>
      <c r="G330" s="11">
        <v>249</v>
      </c>
      <c r="H330" s="11">
        <v>2137</v>
      </c>
      <c r="I330" s="11">
        <v>380</v>
      </c>
      <c r="J330" s="11">
        <v>1066</v>
      </c>
      <c r="K330" s="11">
        <v>956</v>
      </c>
      <c r="L330" s="11">
        <v>3756</v>
      </c>
      <c r="M330" s="11">
        <v>15083</v>
      </c>
    </row>
    <row r="331" spans="1:13" ht="13.8" x14ac:dyDescent="0.25">
      <c r="A331" s="8">
        <v>2012</v>
      </c>
      <c r="B331" s="6" t="s">
        <v>29</v>
      </c>
      <c r="C331" s="11">
        <v>1916</v>
      </c>
      <c r="D331" s="11">
        <v>643</v>
      </c>
      <c r="E331" s="11">
        <v>181</v>
      </c>
      <c r="F331" s="11">
        <v>1839</v>
      </c>
      <c r="G331" s="11">
        <v>295</v>
      </c>
      <c r="H331" s="11">
        <v>1338</v>
      </c>
      <c r="I331" s="11">
        <v>142</v>
      </c>
      <c r="J331" s="11">
        <v>579</v>
      </c>
      <c r="K331" s="11">
        <v>580</v>
      </c>
      <c r="L331" s="11">
        <v>2311</v>
      </c>
      <c r="M331" s="11">
        <v>9824</v>
      </c>
    </row>
  </sheetData>
  <sortState xmlns:xlrd2="http://schemas.microsoft.com/office/spreadsheetml/2017/richdata2" ref="B2:G331">
    <sortCondition ref="B2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L11"/>
  <sheetViews>
    <sheetView zoomScale="112" zoomScaleNormal="112" workbookViewId="0">
      <selection activeCell="L11" sqref="L11"/>
    </sheetView>
  </sheetViews>
  <sheetFormatPr baseColWidth="10" defaultRowHeight="14.4" x14ac:dyDescent="0.3"/>
  <cols>
    <col min="1" max="1" width="12.109375" customWidth="1"/>
    <col min="2" max="2" width="13.33203125" bestFit="1" customWidth="1"/>
    <col min="3" max="3" width="12.44140625" bestFit="1" customWidth="1"/>
    <col min="4" max="4" width="12.44140625" customWidth="1"/>
    <col min="5" max="5" width="12.33203125" bestFit="1" customWidth="1"/>
    <col min="6" max="6" width="12" bestFit="1" customWidth="1"/>
    <col min="7" max="7" width="11.44140625" customWidth="1"/>
    <col min="8" max="8" width="11.88671875" bestFit="1" customWidth="1"/>
    <col min="9" max="11" width="12.5546875" bestFit="1" customWidth="1"/>
  </cols>
  <sheetData>
    <row r="1" spans="1:12" s="4" customFormat="1" ht="69" x14ac:dyDescent="0.25">
      <c r="A1" s="1" t="s">
        <v>0</v>
      </c>
      <c r="B1" s="1" t="s">
        <v>35</v>
      </c>
      <c r="C1" s="1" t="s">
        <v>36</v>
      </c>
      <c r="D1" s="1" t="s">
        <v>45</v>
      </c>
      <c r="E1" s="1" t="s">
        <v>44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</row>
    <row r="2" spans="1:12" x14ac:dyDescent="0.3">
      <c r="A2" s="8">
        <v>2012</v>
      </c>
      <c r="B2" s="11">
        <f>SUMIFS(Concentrado!C$2:C332,Concentrado!$A$2:$A332,"="&amp;$A2,Concentrado!$B$2:$B332, "=Coahuila")</f>
        <v>3778</v>
      </c>
      <c r="C2" s="11">
        <f>SUMIFS(Concentrado!D$2:D332,Concentrado!$A$2:$A332,"="&amp;$A2,Concentrado!$B$2:$B332, "=Coahuila")</f>
        <v>741</v>
      </c>
      <c r="D2" s="11">
        <f>SUMIFS(Concentrado!E$2:E332,Concentrado!$A$2:$A332,"="&amp;$A2,Concentrado!$B$2:$B332, "=Coahuila")</f>
        <v>483</v>
      </c>
      <c r="E2" s="11">
        <f>SUMIFS(Concentrado!F$2:F332,Concentrado!$A$2:$A332,"="&amp;$A2,Concentrado!$B$2:$B332, "=Coahuila")</f>
        <v>4043</v>
      </c>
      <c r="F2" s="11">
        <f>SUMIFS(Concentrado!G$2:G332,Concentrado!$A$2:$A332,"="&amp;$A2,Concentrado!$B$2:$B332, "=Coahuila")</f>
        <v>454</v>
      </c>
      <c r="G2" s="11">
        <f>SUMIFS(Concentrado!H$2:H332,Concentrado!$A$2:$A332,"="&amp;$A2,Concentrado!$B$2:$B332, "=Coahuila")</f>
        <v>2160</v>
      </c>
      <c r="H2" s="11">
        <f>SUMIFS(Concentrado!I$2:I332,Concentrado!$A$2:$A332,"="&amp;$A2,Concentrado!$B$2:$B332, "=Coahuila")</f>
        <v>513</v>
      </c>
      <c r="I2" s="11">
        <f>SUMIFS(Concentrado!J$2:J332,Concentrado!$A$2:$A332,"="&amp;$A2,Concentrado!$B$2:$B332, "=Coahuila")</f>
        <v>1920</v>
      </c>
      <c r="J2" s="11">
        <f>SUMIFS(Concentrado!K$2:K332,Concentrado!$A$2:$A332,"="&amp;$A2,Concentrado!$B$2:$B332, "=Coahuila")</f>
        <v>1311</v>
      </c>
      <c r="K2" s="11">
        <f>SUMIFS(Concentrado!L$2:L332,Concentrado!$A$2:$A332,"="&amp;$A2,Concentrado!$B$2:$B332, "=Coahuila")</f>
        <v>4918</v>
      </c>
      <c r="L2" s="11">
        <f>SUMIFS(Concentrado!M$2:M332,Concentrado!$A$2:$A332,"="&amp;$A2,Concentrado!$B$2:$B332, "=Coahuila")</f>
        <v>20321</v>
      </c>
    </row>
    <row r="3" spans="1:12" x14ac:dyDescent="0.3">
      <c r="A3" s="8">
        <v>2013</v>
      </c>
      <c r="B3" s="11">
        <f>SUMIFS(Concentrado!C$2:C333,Concentrado!$A$2:$A333,"="&amp;$A3,Concentrado!$B$2:$B333, "=Coahuila")</f>
        <v>4133</v>
      </c>
      <c r="C3" s="11">
        <f>SUMIFS(Concentrado!D$2:D333,Concentrado!$A$2:$A333,"="&amp;$A3,Concentrado!$B$2:$B333, "=Coahuila")</f>
        <v>831</v>
      </c>
      <c r="D3" s="11">
        <f>SUMIFS(Concentrado!E$2:E333,Concentrado!$A$2:$A333,"="&amp;$A3,Concentrado!$B$2:$B333, "=Coahuila")</f>
        <v>525</v>
      </c>
      <c r="E3" s="11">
        <f>SUMIFS(Concentrado!F$2:F333,Concentrado!$A$2:$A333,"="&amp;$A3,Concentrado!$B$2:$B333, "=Coahuila")</f>
        <v>4675</v>
      </c>
      <c r="F3" s="11">
        <f>SUMIFS(Concentrado!G$2:G333,Concentrado!$A$2:$A333,"="&amp;$A3,Concentrado!$B$2:$B333, "=Coahuila")</f>
        <v>598</v>
      </c>
      <c r="G3" s="11">
        <f>SUMIFS(Concentrado!H$2:H333,Concentrado!$A$2:$A333,"="&amp;$A3,Concentrado!$B$2:$B333, "=Coahuila")</f>
        <v>2313</v>
      </c>
      <c r="H3" s="11">
        <f>SUMIFS(Concentrado!I$2:I333,Concentrado!$A$2:$A333,"="&amp;$A3,Concentrado!$B$2:$B333, "=Coahuila")</f>
        <v>564</v>
      </c>
      <c r="I3" s="11">
        <f>SUMIFS(Concentrado!J$2:J333,Concentrado!$A$2:$A333,"="&amp;$A3,Concentrado!$B$2:$B333, "=Coahuila")</f>
        <v>1978</v>
      </c>
      <c r="J3" s="11">
        <f>SUMIFS(Concentrado!K$2:K333,Concentrado!$A$2:$A333,"="&amp;$A3,Concentrado!$B$2:$B333, "=Coahuila")</f>
        <v>1438</v>
      </c>
      <c r="K3" s="11">
        <f>SUMIFS(Concentrado!L$2:L333,Concentrado!$A$2:$A333,"="&amp;$A3,Concentrado!$B$2:$B333, "=Coahuila")</f>
        <v>5739</v>
      </c>
      <c r="L3" s="11">
        <f>SUMIFS(Concentrado!M$2:M333,Concentrado!$A$2:$A333,"="&amp;$A3,Concentrado!$B$2:$B333, "=Coahuila")</f>
        <v>22794</v>
      </c>
    </row>
    <row r="4" spans="1:12" x14ac:dyDescent="0.3">
      <c r="A4" s="8">
        <v>2014</v>
      </c>
      <c r="B4" s="11">
        <f>SUMIFS(Concentrado!C$2:C334,Concentrado!$A$2:$A334,"="&amp;$A4,Concentrado!$B$2:$B334, "=Coahuila")</f>
        <v>4119</v>
      </c>
      <c r="C4" s="11">
        <f>SUMIFS(Concentrado!D$2:D334,Concentrado!$A$2:$A334,"="&amp;$A4,Concentrado!$B$2:$B334, "=Coahuila")</f>
        <v>861</v>
      </c>
      <c r="D4" s="11">
        <f>SUMIFS(Concentrado!E$2:E334,Concentrado!$A$2:$A334,"="&amp;$A4,Concentrado!$B$2:$B334, "=Coahuila")</f>
        <v>522</v>
      </c>
      <c r="E4" s="11">
        <f>SUMIFS(Concentrado!F$2:F334,Concentrado!$A$2:$A334,"="&amp;$A4,Concentrado!$B$2:$B334, "=Coahuila")</f>
        <v>4657</v>
      </c>
      <c r="F4" s="11">
        <f>SUMIFS(Concentrado!G$2:G334,Concentrado!$A$2:$A334,"="&amp;$A4,Concentrado!$B$2:$B334, "=Coahuila")</f>
        <v>751</v>
      </c>
      <c r="G4" s="11">
        <f>SUMIFS(Concentrado!H$2:H334,Concentrado!$A$2:$A334,"="&amp;$A4,Concentrado!$B$2:$B334, "=Coahuila")</f>
        <v>2394</v>
      </c>
      <c r="H4" s="11">
        <f>SUMIFS(Concentrado!I$2:I334,Concentrado!$A$2:$A334,"="&amp;$A4,Concentrado!$B$2:$B334, "=Coahuila")</f>
        <v>552</v>
      </c>
      <c r="I4" s="11">
        <f>SUMIFS(Concentrado!J$2:J334,Concentrado!$A$2:$A334,"="&amp;$A4,Concentrado!$B$2:$B334, "=Coahuila")</f>
        <v>1971</v>
      </c>
      <c r="J4" s="11">
        <f>SUMIFS(Concentrado!K$2:K334,Concentrado!$A$2:$A334,"="&amp;$A4,Concentrado!$B$2:$B334, "=Coahuila")</f>
        <v>1433</v>
      </c>
      <c r="K4" s="11">
        <f>SUMIFS(Concentrado!L$2:L334,Concentrado!$A$2:$A334,"="&amp;$A4,Concentrado!$B$2:$B334, "=Coahuila")</f>
        <v>5673</v>
      </c>
      <c r="L4" s="11">
        <f>SUMIFS(Concentrado!M$2:M334,Concentrado!$A$2:$A334,"="&amp;$A4,Concentrado!$B$2:$B334, "=Coahuila")</f>
        <v>22933</v>
      </c>
    </row>
    <row r="5" spans="1:12" x14ac:dyDescent="0.3">
      <c r="A5" s="8">
        <v>2015</v>
      </c>
      <c r="B5" s="11">
        <f>SUMIFS(Concentrado!C$2:C335,Concentrado!$A$2:$A335,"="&amp;$A5,Concentrado!$B$2:$B335, "=Coahuila")</f>
        <v>4487</v>
      </c>
      <c r="C5" s="11">
        <f>SUMIFS(Concentrado!D$2:D335,Concentrado!$A$2:$A335,"="&amp;$A5,Concentrado!$B$2:$B335, "=Coahuila")</f>
        <v>955</v>
      </c>
      <c r="D5" s="11">
        <f>SUMIFS(Concentrado!E$2:E335,Concentrado!$A$2:$A335,"="&amp;$A5,Concentrado!$B$2:$B335, "=Coahuila")</f>
        <v>696</v>
      </c>
      <c r="E5" s="11">
        <f>SUMIFS(Concentrado!F$2:F335,Concentrado!$A$2:$A335,"="&amp;$A5,Concentrado!$B$2:$B335, "=Coahuila")</f>
        <v>4597</v>
      </c>
      <c r="F5" s="11">
        <f>SUMIFS(Concentrado!G$2:G335,Concentrado!$A$2:$A335,"="&amp;$A5,Concentrado!$B$2:$B335, "=Coahuila")</f>
        <v>742</v>
      </c>
      <c r="G5" s="11">
        <f>SUMIFS(Concentrado!H$2:H335,Concentrado!$A$2:$A335,"="&amp;$A5,Concentrado!$B$2:$B335, "=Coahuila")</f>
        <v>2551</v>
      </c>
      <c r="H5" s="11">
        <f>SUMIFS(Concentrado!I$2:I335,Concentrado!$A$2:$A335,"="&amp;$A5,Concentrado!$B$2:$B335, "=Coahuila")</f>
        <v>656</v>
      </c>
      <c r="I5" s="11">
        <f>SUMIFS(Concentrado!J$2:J335,Concentrado!$A$2:$A335,"="&amp;$A5,Concentrado!$B$2:$B335, "=Coahuila")</f>
        <v>845</v>
      </c>
      <c r="J5" s="11">
        <f>SUMIFS(Concentrado!K$2:K335,Concentrado!$A$2:$A335,"="&amp;$A5,Concentrado!$B$2:$B335, "=Coahuila")</f>
        <v>2059</v>
      </c>
      <c r="K5" s="11">
        <f>SUMIFS(Concentrado!L$2:L335,Concentrado!$A$2:$A335,"="&amp;$A5,Concentrado!$B$2:$B335, "=Coahuila")</f>
        <v>5627</v>
      </c>
      <c r="L5" s="11">
        <f>SUMIFS(Concentrado!M$2:M335,Concentrado!$A$2:$A335,"="&amp;$A5,Concentrado!$B$2:$B335, "=Coahuila")</f>
        <v>23215</v>
      </c>
    </row>
    <row r="6" spans="1:12" x14ac:dyDescent="0.3">
      <c r="A6" s="8">
        <v>2016</v>
      </c>
      <c r="B6" s="11">
        <f>SUMIFS(Concentrado!C$2:C336,Concentrado!$A$2:$A336,"="&amp;$A6,Concentrado!$B$2:$B336, "=Coahuila")</f>
        <v>4286</v>
      </c>
      <c r="C6" s="11">
        <f>SUMIFS(Concentrado!D$2:D336,Concentrado!$A$2:$A336,"="&amp;$A6,Concentrado!$B$2:$B336, "=Coahuila")</f>
        <v>1185</v>
      </c>
      <c r="D6" s="11">
        <f>SUMIFS(Concentrado!E$2:E336,Concentrado!$A$2:$A336,"="&amp;$A6,Concentrado!$B$2:$B336, "=Coahuila")</f>
        <v>423</v>
      </c>
      <c r="E6" s="11">
        <f>SUMIFS(Concentrado!F$2:F336,Concentrado!$A$2:$A336,"="&amp;$A6,Concentrado!$B$2:$B336, "=Coahuila")</f>
        <v>4842</v>
      </c>
      <c r="F6" s="11">
        <f>SUMIFS(Concentrado!G$2:G336,Concentrado!$A$2:$A336,"="&amp;$A6,Concentrado!$B$2:$B336, "=Coahuila")</f>
        <v>984</v>
      </c>
      <c r="G6" s="11">
        <f>SUMIFS(Concentrado!H$2:H336,Concentrado!$A$2:$A336,"="&amp;$A6,Concentrado!$B$2:$B336, "=Coahuila")</f>
        <v>2577</v>
      </c>
      <c r="H6" s="11">
        <f>SUMIFS(Concentrado!I$2:I336,Concentrado!$A$2:$A336,"="&amp;$A6,Concentrado!$B$2:$B336, "=Coahuila")</f>
        <v>619</v>
      </c>
      <c r="I6" s="11">
        <f>SUMIFS(Concentrado!J$2:J336,Concentrado!$A$2:$A336,"="&amp;$A6,Concentrado!$B$2:$B336, "=Coahuila")</f>
        <v>849</v>
      </c>
      <c r="J6" s="11">
        <f>SUMIFS(Concentrado!K$2:K336,Concentrado!$A$2:$A336,"="&amp;$A6,Concentrado!$B$2:$B336, "=Coahuila")</f>
        <v>2978</v>
      </c>
      <c r="K6" s="11">
        <f>SUMIFS(Concentrado!L$2:L336,Concentrado!$A$2:$A336,"="&amp;$A6,Concentrado!$B$2:$B336, "=Coahuila")</f>
        <v>5426</v>
      </c>
      <c r="L6" s="11">
        <f>SUMIFS(Concentrado!M$2:M336,Concentrado!$A$2:$A336,"="&amp;$A6,Concentrado!$B$2:$B336, "=Coahuila")</f>
        <v>24169</v>
      </c>
    </row>
    <row r="7" spans="1:12" x14ac:dyDescent="0.3">
      <c r="A7" s="8">
        <v>2017</v>
      </c>
      <c r="B7" s="11">
        <f>SUMIFS(Concentrado!C$2:C337,Concentrado!$A$2:$A337,"="&amp;$A7,Concentrado!$B$2:$B337, "=Coahuila")</f>
        <v>4409</v>
      </c>
      <c r="C7" s="11">
        <f>SUMIFS(Concentrado!D$2:D337,Concentrado!$A$2:$A337,"="&amp;$A7,Concentrado!$B$2:$B337, "=Coahuila")</f>
        <v>1223</v>
      </c>
      <c r="D7" s="11">
        <f>SUMIFS(Concentrado!E$2:E337,Concentrado!$A$2:$A337,"="&amp;$A7,Concentrado!$B$2:$B337, "=Coahuila")</f>
        <v>461</v>
      </c>
      <c r="E7" s="11">
        <f>SUMIFS(Concentrado!F$2:F337,Concentrado!$A$2:$A337,"="&amp;$A7,Concentrado!$B$2:$B337, "=Coahuila")</f>
        <v>4942</v>
      </c>
      <c r="F7" s="11">
        <f>SUMIFS(Concentrado!G$2:G337,Concentrado!$A$2:$A337,"="&amp;$A7,Concentrado!$B$2:$B337, "=Coahuila")</f>
        <v>992</v>
      </c>
      <c r="G7" s="11">
        <f>SUMIFS(Concentrado!H$2:H337,Concentrado!$A$2:$A337,"="&amp;$A7,Concentrado!$B$2:$B337, "=Coahuila")</f>
        <v>2746</v>
      </c>
      <c r="H7" s="11">
        <f>SUMIFS(Concentrado!I$2:I337,Concentrado!$A$2:$A337,"="&amp;$A7,Concentrado!$B$2:$B337, "=Coahuila")</f>
        <v>650</v>
      </c>
      <c r="I7" s="11">
        <f>SUMIFS(Concentrado!J$2:J337,Concentrado!$A$2:$A337,"="&amp;$A7,Concentrado!$B$2:$B337, "=Coahuila")</f>
        <v>816</v>
      </c>
      <c r="J7" s="11">
        <f>SUMIFS(Concentrado!K$2:K337,Concentrado!$A$2:$A337,"="&amp;$A7,Concentrado!$B$2:$B337, "=Coahuila")</f>
        <v>3298</v>
      </c>
      <c r="K7" s="11">
        <f>SUMIFS(Concentrado!L$2:L337,Concentrado!$A$2:$A337,"="&amp;$A7,Concentrado!$B$2:$B337, "=Coahuila")</f>
        <v>5563</v>
      </c>
      <c r="L7" s="11">
        <f>SUMIFS(Concentrado!M$2:M337,Concentrado!$A$2:$A337,"="&amp;$A7,Concentrado!$B$2:$B337, "=Coahuila")</f>
        <v>25100</v>
      </c>
    </row>
    <row r="8" spans="1:12" x14ac:dyDescent="0.3">
      <c r="A8" s="8">
        <v>2018</v>
      </c>
      <c r="B8" s="11">
        <f>SUMIFS(Concentrado!C$2:C338,Concentrado!$A$2:$A338,"="&amp;$A8,Concentrado!$B$2:$B338, "=Coahuila")</f>
        <v>4438</v>
      </c>
      <c r="C8" s="11">
        <f>SUMIFS(Concentrado!D$2:D338,Concentrado!$A$2:$A338,"="&amp;$A8,Concentrado!$B$2:$B338, "=Coahuila")</f>
        <v>1356</v>
      </c>
      <c r="D8" s="11">
        <f>SUMIFS(Concentrado!E$2:E338,Concentrado!$A$2:$A338,"="&amp;$A8,Concentrado!$B$2:$B338, "=Coahuila")</f>
        <v>494</v>
      </c>
      <c r="E8" s="11">
        <f>SUMIFS(Concentrado!F$2:F338,Concentrado!$A$2:$A338,"="&amp;$A8,Concentrado!$B$2:$B338, "=Coahuila")</f>
        <v>4990</v>
      </c>
      <c r="F8" s="11">
        <f>SUMIFS(Concentrado!G$2:G338,Concentrado!$A$2:$A338,"="&amp;$A8,Concentrado!$B$2:$B338, "=Coahuila")</f>
        <v>1021</v>
      </c>
      <c r="G8" s="11">
        <f>SUMIFS(Concentrado!H$2:H338,Concentrado!$A$2:$A338,"="&amp;$A8,Concentrado!$B$2:$B338, "=Coahuila")</f>
        <v>2785</v>
      </c>
      <c r="H8" s="11">
        <f>SUMIFS(Concentrado!I$2:I338,Concentrado!$A$2:$A338,"="&amp;$A8,Concentrado!$B$2:$B338, "=Coahuila")</f>
        <v>621</v>
      </c>
      <c r="I8" s="11">
        <f>SUMIFS(Concentrado!J$2:J338,Concentrado!$A$2:$A338,"="&amp;$A8,Concentrado!$B$2:$B338, "=Coahuila")</f>
        <v>893</v>
      </c>
      <c r="J8" s="11">
        <f>SUMIFS(Concentrado!K$2:K338,Concentrado!$A$2:$A338,"="&amp;$A8,Concentrado!$B$2:$B338, "=Coahuila")</f>
        <v>3405</v>
      </c>
      <c r="K8" s="11">
        <f>SUMIFS(Concentrado!L$2:L338,Concentrado!$A$2:$A338,"="&amp;$A8,Concentrado!$B$2:$B338, "=Coahuila")</f>
        <v>5339</v>
      </c>
      <c r="L8" s="11">
        <f>SUMIFS(Concentrado!M$2:M338,Concentrado!$A$2:$A338,"="&amp;$A8,Concentrado!$B$2:$B338, "=Coahuila")</f>
        <v>25342</v>
      </c>
    </row>
    <row r="9" spans="1:12" x14ac:dyDescent="0.3">
      <c r="A9" s="8">
        <v>2019</v>
      </c>
      <c r="B9" s="11">
        <f>SUMIFS(Concentrado!C$2:C339,Concentrado!$A$2:$A339,"="&amp;$A9,Concentrado!$B$2:$B339, "=Coahuila")</f>
        <v>4599</v>
      </c>
      <c r="C9" s="11">
        <f>SUMIFS(Concentrado!D$2:D339,Concentrado!$A$2:$A339,"="&amp;$A9,Concentrado!$B$2:$B339, "=Coahuila")</f>
        <v>1454</v>
      </c>
      <c r="D9" s="11">
        <f>SUMIFS(Concentrado!E$2:E339,Concentrado!$A$2:$A339,"="&amp;$A9,Concentrado!$B$2:$B339, "=Coahuila")</f>
        <v>426</v>
      </c>
      <c r="E9" s="11">
        <f>SUMIFS(Concentrado!F$2:F339,Concentrado!$A$2:$A339,"="&amp;$A9,Concentrado!$B$2:$B339, "=Coahuila")</f>
        <v>5032</v>
      </c>
      <c r="F9" s="11">
        <f>SUMIFS(Concentrado!G$2:G339,Concentrado!$A$2:$A339,"="&amp;$A9,Concentrado!$B$2:$B339, "=Coahuila")</f>
        <v>965</v>
      </c>
      <c r="G9" s="11">
        <f>SUMIFS(Concentrado!H$2:H339,Concentrado!$A$2:$A339,"="&amp;$A9,Concentrado!$B$2:$B339, "=Coahuila")</f>
        <v>2818</v>
      </c>
      <c r="H9" s="11">
        <f>SUMIFS(Concentrado!I$2:I339,Concentrado!$A$2:$A339,"="&amp;$A9,Concentrado!$B$2:$B339, "=Coahuila")</f>
        <v>633</v>
      </c>
      <c r="I9" s="11">
        <f>SUMIFS(Concentrado!J$2:J339,Concentrado!$A$2:$A339,"="&amp;$A9,Concentrado!$B$2:$B339, "=Coahuila")</f>
        <v>971</v>
      </c>
      <c r="J9" s="11">
        <f>SUMIFS(Concentrado!K$2:K339,Concentrado!$A$2:$A339,"="&amp;$A9,Concentrado!$B$2:$B339, "=Coahuila")</f>
        <v>3448</v>
      </c>
      <c r="K9" s="11">
        <f>SUMIFS(Concentrado!L$2:L339,Concentrado!$A$2:$A339,"="&amp;$A9,Concentrado!$B$2:$B339, "=Coahuila")</f>
        <v>5639</v>
      </c>
      <c r="L9" s="11">
        <f>SUMIFS(Concentrado!M$2:M339,Concentrado!$A$2:$A339,"="&amp;$A9,Concentrado!$B$2:$B339, "=Coahuila")</f>
        <v>25985</v>
      </c>
    </row>
    <row r="10" spans="1:12" x14ac:dyDescent="0.3">
      <c r="A10" s="8">
        <v>2020</v>
      </c>
      <c r="B10" s="11">
        <f>SUMIFS(Concentrado!C$2:C340,Concentrado!$A$2:$A340,"="&amp;$A10,Concentrado!$B$2:$B340, "=Coahuila")</f>
        <v>4800</v>
      </c>
      <c r="C10" s="11">
        <f>SUMIFS(Concentrado!D$2:D340,Concentrado!$A$2:$A340,"="&amp;$A10,Concentrado!$B$2:$B340, "=Coahuila")</f>
        <v>1194</v>
      </c>
      <c r="D10" s="11">
        <f>SUMIFS(Concentrado!E$2:E340,Concentrado!$A$2:$A340,"="&amp;$A10,Concentrado!$B$2:$B340, "=Coahuila")</f>
        <v>451</v>
      </c>
      <c r="E10" s="11">
        <f>SUMIFS(Concentrado!F$2:F340,Concentrado!$A$2:$A340,"="&amp;$A10,Concentrado!$B$2:$B340, "=Coahuila")</f>
        <v>5442</v>
      </c>
      <c r="F10" s="11">
        <f>SUMIFS(Concentrado!G$2:G340,Concentrado!$A$2:$A340,"="&amp;$A10,Concentrado!$B$2:$B340, "=Coahuila")</f>
        <v>799</v>
      </c>
      <c r="G10" s="11">
        <f>SUMIFS(Concentrado!H$2:H340,Concentrado!$A$2:$A340,"="&amp;$A10,Concentrado!$B$2:$B340, "=Coahuila")</f>
        <v>2997</v>
      </c>
      <c r="H10" s="11">
        <f>SUMIFS(Concentrado!I$2:I340,Concentrado!$A$2:$A340,"="&amp;$A10,Concentrado!$B$2:$B340, "=Coahuila")</f>
        <v>686</v>
      </c>
      <c r="I10" s="11">
        <f>SUMIFS(Concentrado!J$2:J340,Concentrado!$A$2:$A340,"="&amp;$A10,Concentrado!$B$2:$B340, "=Coahuila")</f>
        <v>1006</v>
      </c>
      <c r="J10" s="11">
        <f>SUMIFS(Concentrado!K$2:K340,Concentrado!$A$2:$A340,"="&amp;$A10,Concentrado!$B$2:$B340, "=Coahuila")</f>
        <v>3688</v>
      </c>
      <c r="K10" s="11">
        <f>SUMIFS(Concentrado!L$2:L340,Concentrado!$A$2:$A340,"="&amp;$A10,Concentrado!$B$2:$B340, "=Coahuila")</f>
        <v>5998</v>
      </c>
      <c r="L10" s="11">
        <f>SUMIFS(Concentrado!M$2:M340,Concentrado!$A$2:$A340,"="&amp;$A10,Concentrado!$B$2:$B340, "=Coahuila")</f>
        <v>27061</v>
      </c>
    </row>
    <row r="11" spans="1:12" x14ac:dyDescent="0.3">
      <c r="A11" s="8">
        <v>2021</v>
      </c>
      <c r="B11" s="11">
        <f>SUMIFS(Concentrado!C$2:C341,Concentrado!$A$2:$A341,"="&amp;$A11,Concentrado!$B$2:$B341, "=Coahuila")</f>
        <v>4895</v>
      </c>
      <c r="C11" s="11">
        <f>SUMIFS(Concentrado!D$2:D341,Concentrado!$A$2:$A341,"="&amp;$A11,Concentrado!$B$2:$B341, "=Coahuila")</f>
        <v>1318</v>
      </c>
      <c r="D11" s="11">
        <f>SUMIFS(Concentrado!E$2:E341,Concentrado!$A$2:$A341,"="&amp;$A11,Concentrado!$B$2:$B341, "=Coahuila")</f>
        <v>471</v>
      </c>
      <c r="E11" s="11">
        <f>SUMIFS(Concentrado!F$2:F341,Concentrado!$A$2:$A341,"="&amp;$A11,Concentrado!$B$2:$B341, "=Coahuila")</f>
        <v>5390</v>
      </c>
      <c r="F11" s="11">
        <f>SUMIFS(Concentrado!G$2:G341,Concentrado!$A$2:$A341,"="&amp;$A11,Concentrado!$B$2:$B341, "=Coahuila")</f>
        <v>908</v>
      </c>
      <c r="G11" s="11">
        <f>SUMIFS(Concentrado!H$2:H341,Concentrado!$A$2:$A341,"="&amp;$A11,Concentrado!$B$2:$B341, "=Coahuila")</f>
        <v>3282</v>
      </c>
      <c r="H11" s="11">
        <f>SUMIFS(Concentrado!I$2:I341,Concentrado!$A$2:$A341,"="&amp;$A11,Concentrado!$B$2:$B341, "=Coahuila")</f>
        <v>684</v>
      </c>
      <c r="I11" s="11">
        <f>SUMIFS(Concentrado!J$2:J341,Concentrado!$A$2:$A341,"="&amp;$A11,Concentrado!$B$2:$B341, "=Coahuila")</f>
        <v>1023</v>
      </c>
      <c r="J11" s="11">
        <f>SUMIFS(Concentrado!K$2:K341,Concentrado!$A$2:$A341,"="&amp;$A11,Concentrado!$B$2:$B341, "=Coahuila")</f>
        <v>3827</v>
      </c>
      <c r="K11" s="11">
        <f>SUMIFS(Concentrado!L$2:L341,Concentrado!$A$2:$A341,"="&amp;$A11,Concentrado!$B$2:$B341, "=Coahuila")</f>
        <v>6047</v>
      </c>
      <c r="L11" s="11">
        <f>SUMIFS(Concentrado!M$2:M341,Concentrado!$A$2:$A341,"="&amp;$A11,Concentrado!$B$2:$B341, "=Coahuila")</f>
        <v>27845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L11"/>
  <sheetViews>
    <sheetView zoomScale="112" zoomScaleNormal="112" workbookViewId="0">
      <selection activeCell="L11" sqref="L11"/>
    </sheetView>
  </sheetViews>
  <sheetFormatPr baseColWidth="10" defaultRowHeight="14.4" x14ac:dyDescent="0.3"/>
  <cols>
    <col min="1" max="1" width="12.109375" customWidth="1"/>
    <col min="2" max="2" width="13.33203125" bestFit="1" customWidth="1"/>
    <col min="3" max="3" width="12.44140625" bestFit="1" customWidth="1"/>
    <col min="4" max="4" width="12.44140625" customWidth="1"/>
    <col min="5" max="5" width="12.33203125" bestFit="1" customWidth="1"/>
    <col min="6" max="6" width="12" bestFit="1" customWidth="1"/>
    <col min="7" max="7" width="11.44140625" customWidth="1"/>
    <col min="8" max="8" width="11.88671875" bestFit="1" customWidth="1"/>
    <col min="9" max="11" width="12.5546875" bestFit="1" customWidth="1"/>
  </cols>
  <sheetData>
    <row r="1" spans="1:12" s="4" customFormat="1" ht="69" x14ac:dyDescent="0.25">
      <c r="A1" s="1" t="s">
        <v>0</v>
      </c>
      <c r="B1" s="1" t="s">
        <v>35</v>
      </c>
      <c r="C1" s="1" t="s">
        <v>36</v>
      </c>
      <c r="D1" s="1" t="s">
        <v>45</v>
      </c>
      <c r="E1" s="1" t="s">
        <v>44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</row>
    <row r="2" spans="1:12" x14ac:dyDescent="0.3">
      <c r="A2" s="8">
        <v>2012</v>
      </c>
      <c r="B2" s="11">
        <f>SUMIFS(Concentrado!C$2:C332,Concentrado!$A$2:$A332,"="&amp;$A2,Concentrado!$B$2:$B332, "=Colima")</f>
        <v>1163</v>
      </c>
      <c r="C2" s="11">
        <f>SUMIFS(Concentrado!D$2:D332,Concentrado!$A$2:$A332,"="&amp;$A2,Concentrado!$B$2:$B332, "=Colima")</f>
        <v>310</v>
      </c>
      <c r="D2" s="11">
        <f>SUMIFS(Concentrado!E$2:E332,Concentrado!$A$2:$A332,"="&amp;$A2,Concentrado!$B$2:$B332, "=Colima")</f>
        <v>154</v>
      </c>
      <c r="E2" s="11">
        <f>SUMIFS(Concentrado!F$2:F332,Concentrado!$A$2:$A332,"="&amp;$A2,Concentrado!$B$2:$B332, "=Colima")</f>
        <v>1278</v>
      </c>
      <c r="F2" s="11">
        <f>SUMIFS(Concentrado!G$2:G332,Concentrado!$A$2:$A332,"="&amp;$A2,Concentrado!$B$2:$B332, "=Colima")</f>
        <v>128</v>
      </c>
      <c r="G2" s="11">
        <f>SUMIFS(Concentrado!H$2:H332,Concentrado!$A$2:$A332,"="&amp;$A2,Concentrado!$B$2:$B332, "=Colima")</f>
        <v>539</v>
      </c>
      <c r="H2" s="11">
        <f>SUMIFS(Concentrado!I$2:I332,Concentrado!$A$2:$A332,"="&amp;$A2,Concentrado!$B$2:$B332, "=Colima")</f>
        <v>173</v>
      </c>
      <c r="I2" s="11">
        <f>SUMIFS(Concentrado!J$2:J332,Concentrado!$A$2:$A332,"="&amp;$A2,Concentrado!$B$2:$B332, "=Colima")</f>
        <v>413</v>
      </c>
      <c r="J2" s="11">
        <f>SUMIFS(Concentrado!K$2:K332,Concentrado!$A$2:$A332,"="&amp;$A2,Concentrado!$B$2:$B332, "=Colima")</f>
        <v>354</v>
      </c>
      <c r="K2" s="11">
        <f>SUMIFS(Concentrado!L$2:L332,Concentrado!$A$2:$A332,"="&amp;$A2,Concentrado!$B$2:$B332, "=Colima")</f>
        <v>1435</v>
      </c>
      <c r="L2" s="11">
        <f>SUMIFS(Concentrado!M$2:M332,Concentrado!$A$2:$A332,"="&amp;$A2,Concentrado!$B$2:$B332, "=Colima")</f>
        <v>5947</v>
      </c>
    </row>
    <row r="3" spans="1:12" x14ac:dyDescent="0.3">
      <c r="A3" s="8">
        <v>2013</v>
      </c>
      <c r="B3" s="11">
        <f>SUMIFS(Concentrado!C$2:C333,Concentrado!$A$2:$A333,"="&amp;$A3,Concentrado!$B$2:$B333, "=Colima")</f>
        <v>1234</v>
      </c>
      <c r="C3" s="11">
        <f>SUMIFS(Concentrado!D$2:D333,Concentrado!$A$2:$A333,"="&amp;$A3,Concentrado!$B$2:$B333, "=Colima")</f>
        <v>294</v>
      </c>
      <c r="D3" s="11">
        <f>SUMIFS(Concentrado!E$2:E333,Concentrado!$A$2:$A333,"="&amp;$A3,Concentrado!$B$2:$B333, "=Colima")</f>
        <v>159</v>
      </c>
      <c r="E3" s="11">
        <f>SUMIFS(Concentrado!F$2:F333,Concentrado!$A$2:$A333,"="&amp;$A3,Concentrado!$B$2:$B333, "=Colima")</f>
        <v>1291</v>
      </c>
      <c r="F3" s="11">
        <f>SUMIFS(Concentrado!G$2:G333,Concentrado!$A$2:$A333,"="&amp;$A3,Concentrado!$B$2:$B333, "=Colima")</f>
        <v>132</v>
      </c>
      <c r="G3" s="11">
        <f>SUMIFS(Concentrado!H$2:H333,Concentrado!$A$2:$A333,"="&amp;$A3,Concentrado!$B$2:$B333, "=Colima")</f>
        <v>537</v>
      </c>
      <c r="H3" s="11">
        <f>SUMIFS(Concentrado!I$2:I333,Concentrado!$A$2:$A333,"="&amp;$A3,Concentrado!$B$2:$B333, "=Colima")</f>
        <v>181</v>
      </c>
      <c r="I3" s="11">
        <f>SUMIFS(Concentrado!J$2:J333,Concentrado!$A$2:$A333,"="&amp;$A3,Concentrado!$B$2:$B333, "=Colima")</f>
        <v>451</v>
      </c>
      <c r="J3" s="11">
        <f>SUMIFS(Concentrado!K$2:K333,Concentrado!$A$2:$A333,"="&amp;$A3,Concentrado!$B$2:$B333, "=Colima")</f>
        <v>386</v>
      </c>
      <c r="K3" s="11">
        <f>SUMIFS(Concentrado!L$2:L333,Concentrado!$A$2:$A333,"="&amp;$A3,Concentrado!$B$2:$B333, "=Colima")</f>
        <v>1488</v>
      </c>
      <c r="L3" s="11">
        <f>SUMIFS(Concentrado!M$2:M333,Concentrado!$A$2:$A333,"="&amp;$A3,Concentrado!$B$2:$B333, "=Colima")</f>
        <v>6153</v>
      </c>
    </row>
    <row r="4" spans="1:12" x14ac:dyDescent="0.3">
      <c r="A4" s="8">
        <v>2014</v>
      </c>
      <c r="B4" s="11">
        <f>SUMIFS(Concentrado!C$2:C334,Concentrado!$A$2:$A334,"="&amp;$A4,Concentrado!$B$2:$B334, "=Colima")</f>
        <v>1236</v>
      </c>
      <c r="C4" s="11">
        <f>SUMIFS(Concentrado!D$2:D334,Concentrado!$A$2:$A334,"="&amp;$A4,Concentrado!$B$2:$B334, "=Colima")</f>
        <v>299</v>
      </c>
      <c r="D4" s="11">
        <f>SUMIFS(Concentrado!E$2:E334,Concentrado!$A$2:$A334,"="&amp;$A4,Concentrado!$B$2:$B334, "=Colima")</f>
        <v>181</v>
      </c>
      <c r="E4" s="11">
        <f>SUMIFS(Concentrado!F$2:F334,Concentrado!$A$2:$A334,"="&amp;$A4,Concentrado!$B$2:$B334, "=Colima")</f>
        <v>1264</v>
      </c>
      <c r="F4" s="11">
        <f>SUMIFS(Concentrado!G$2:G334,Concentrado!$A$2:$A334,"="&amp;$A4,Concentrado!$B$2:$B334, "=Colima")</f>
        <v>159</v>
      </c>
      <c r="G4" s="11">
        <f>SUMIFS(Concentrado!H$2:H334,Concentrado!$A$2:$A334,"="&amp;$A4,Concentrado!$B$2:$B334, "=Colima")</f>
        <v>571</v>
      </c>
      <c r="H4" s="11">
        <f>SUMIFS(Concentrado!I$2:I334,Concentrado!$A$2:$A334,"="&amp;$A4,Concentrado!$B$2:$B334, "=Colima")</f>
        <v>199</v>
      </c>
      <c r="I4" s="11">
        <f>SUMIFS(Concentrado!J$2:J334,Concentrado!$A$2:$A334,"="&amp;$A4,Concentrado!$B$2:$B334, "=Colima")</f>
        <v>461</v>
      </c>
      <c r="J4" s="11">
        <f>SUMIFS(Concentrado!K$2:K334,Concentrado!$A$2:$A334,"="&amp;$A4,Concentrado!$B$2:$B334, "=Colima")</f>
        <v>388</v>
      </c>
      <c r="K4" s="11">
        <f>SUMIFS(Concentrado!L$2:L334,Concentrado!$A$2:$A334,"="&amp;$A4,Concentrado!$B$2:$B334, "=Colima")</f>
        <v>1580</v>
      </c>
      <c r="L4" s="11">
        <f>SUMIFS(Concentrado!M$2:M334,Concentrado!$A$2:$A334,"="&amp;$A4,Concentrado!$B$2:$B334, "=Colima")</f>
        <v>6338</v>
      </c>
    </row>
    <row r="5" spans="1:12" x14ac:dyDescent="0.3">
      <c r="A5" s="8">
        <v>2015</v>
      </c>
      <c r="B5" s="11">
        <f>SUMIFS(Concentrado!C$2:C335,Concentrado!$A$2:$A335,"="&amp;$A5,Concentrado!$B$2:$B335, "=Colima")</f>
        <v>1359</v>
      </c>
      <c r="C5" s="11">
        <f>SUMIFS(Concentrado!D$2:D335,Concentrado!$A$2:$A335,"="&amp;$A5,Concentrado!$B$2:$B335, "=Colima")</f>
        <v>307</v>
      </c>
      <c r="D5" s="11">
        <f>SUMIFS(Concentrado!E$2:E335,Concentrado!$A$2:$A335,"="&amp;$A5,Concentrado!$B$2:$B335, "=Colima")</f>
        <v>196</v>
      </c>
      <c r="E5" s="11">
        <f>SUMIFS(Concentrado!F$2:F335,Concentrado!$A$2:$A335,"="&amp;$A5,Concentrado!$B$2:$B335, "=Colima")</f>
        <v>1331</v>
      </c>
      <c r="F5" s="11">
        <f>SUMIFS(Concentrado!G$2:G335,Concentrado!$A$2:$A335,"="&amp;$A5,Concentrado!$B$2:$B335, "=Colima")</f>
        <v>176</v>
      </c>
      <c r="G5" s="11">
        <f>SUMIFS(Concentrado!H$2:H335,Concentrado!$A$2:$A335,"="&amp;$A5,Concentrado!$B$2:$B335, "=Colima")</f>
        <v>597</v>
      </c>
      <c r="H5" s="11">
        <f>SUMIFS(Concentrado!I$2:I335,Concentrado!$A$2:$A335,"="&amp;$A5,Concentrado!$B$2:$B335, "=Colima")</f>
        <v>213</v>
      </c>
      <c r="I5" s="11">
        <f>SUMIFS(Concentrado!J$2:J335,Concentrado!$A$2:$A335,"="&amp;$A5,Concentrado!$B$2:$B335, "=Colima")</f>
        <v>272</v>
      </c>
      <c r="J5" s="11">
        <f>SUMIFS(Concentrado!K$2:K335,Concentrado!$A$2:$A335,"="&amp;$A5,Concentrado!$B$2:$B335, "=Colima")</f>
        <v>498</v>
      </c>
      <c r="K5" s="11">
        <f>SUMIFS(Concentrado!L$2:L335,Concentrado!$A$2:$A335,"="&amp;$A5,Concentrado!$B$2:$B335, "=Colima")</f>
        <v>1540</v>
      </c>
      <c r="L5" s="11">
        <f>SUMIFS(Concentrado!M$2:M335,Concentrado!$A$2:$A335,"="&amp;$A5,Concentrado!$B$2:$B335, "=Colima")</f>
        <v>6489</v>
      </c>
    </row>
    <row r="6" spans="1:12" x14ac:dyDescent="0.3">
      <c r="A6" s="8">
        <v>2016</v>
      </c>
      <c r="B6" s="11">
        <f>SUMIFS(Concentrado!C$2:C336,Concentrado!$A$2:$A336,"="&amp;$A6,Concentrado!$B$2:$B336, "=Colima")</f>
        <v>1386</v>
      </c>
      <c r="C6" s="11">
        <f>SUMIFS(Concentrado!D$2:D336,Concentrado!$A$2:$A336,"="&amp;$A6,Concentrado!$B$2:$B336, "=Colima")</f>
        <v>408</v>
      </c>
      <c r="D6" s="11">
        <f>SUMIFS(Concentrado!E$2:E336,Concentrado!$A$2:$A336,"="&amp;$A6,Concentrado!$B$2:$B336, "=Colima")</f>
        <v>150</v>
      </c>
      <c r="E6" s="11">
        <f>SUMIFS(Concentrado!F$2:F336,Concentrado!$A$2:$A336,"="&amp;$A6,Concentrado!$B$2:$B336, "=Colima")</f>
        <v>1293</v>
      </c>
      <c r="F6" s="11">
        <f>SUMIFS(Concentrado!G$2:G336,Concentrado!$A$2:$A336,"="&amp;$A6,Concentrado!$B$2:$B336, "=Colima")</f>
        <v>239</v>
      </c>
      <c r="G6" s="11">
        <f>SUMIFS(Concentrado!H$2:H336,Concentrado!$A$2:$A336,"="&amp;$A6,Concentrado!$B$2:$B336, "=Colima")</f>
        <v>627</v>
      </c>
      <c r="H6" s="11">
        <f>SUMIFS(Concentrado!I$2:I336,Concentrado!$A$2:$A336,"="&amp;$A6,Concentrado!$B$2:$B336, "=Colima")</f>
        <v>189</v>
      </c>
      <c r="I6" s="11">
        <f>SUMIFS(Concentrado!J$2:J336,Concentrado!$A$2:$A336,"="&amp;$A6,Concentrado!$B$2:$B336, "=Colima")</f>
        <v>284</v>
      </c>
      <c r="J6" s="11">
        <f>SUMIFS(Concentrado!K$2:K336,Concentrado!$A$2:$A336,"="&amp;$A6,Concentrado!$B$2:$B336, "=Colima")</f>
        <v>754</v>
      </c>
      <c r="K6" s="11">
        <f>SUMIFS(Concentrado!L$2:L336,Concentrado!$A$2:$A336,"="&amp;$A6,Concentrado!$B$2:$B336, "=Colima")</f>
        <v>1495</v>
      </c>
      <c r="L6" s="11">
        <f>SUMIFS(Concentrado!M$2:M336,Concentrado!$A$2:$A336,"="&amp;$A6,Concentrado!$B$2:$B336, "=Colima")</f>
        <v>6825</v>
      </c>
    </row>
    <row r="7" spans="1:12" x14ac:dyDescent="0.3">
      <c r="A7" s="8">
        <v>2017</v>
      </c>
      <c r="B7" s="11">
        <f>SUMIFS(Concentrado!C$2:C337,Concentrado!$A$2:$A337,"="&amp;$A7,Concentrado!$B$2:$B337, "=Colima")</f>
        <v>1411</v>
      </c>
      <c r="C7" s="11">
        <f>SUMIFS(Concentrado!D$2:D337,Concentrado!$A$2:$A337,"="&amp;$A7,Concentrado!$B$2:$B337, "=Colima")</f>
        <v>441</v>
      </c>
      <c r="D7" s="11">
        <f>SUMIFS(Concentrado!E$2:E337,Concentrado!$A$2:$A337,"="&amp;$A7,Concentrado!$B$2:$B337, "=Colima")</f>
        <v>159</v>
      </c>
      <c r="E7" s="11">
        <f>SUMIFS(Concentrado!F$2:F337,Concentrado!$A$2:$A337,"="&amp;$A7,Concentrado!$B$2:$B337, "=Colima")</f>
        <v>1454</v>
      </c>
      <c r="F7" s="11">
        <f>SUMIFS(Concentrado!G$2:G337,Concentrado!$A$2:$A337,"="&amp;$A7,Concentrado!$B$2:$B337, "=Colima")</f>
        <v>279</v>
      </c>
      <c r="G7" s="11">
        <f>SUMIFS(Concentrado!H$2:H337,Concentrado!$A$2:$A337,"="&amp;$A7,Concentrado!$B$2:$B337, "=Colima")</f>
        <v>780</v>
      </c>
      <c r="H7" s="11">
        <f>SUMIFS(Concentrado!I$2:I337,Concentrado!$A$2:$A337,"="&amp;$A7,Concentrado!$B$2:$B337, "=Colima")</f>
        <v>214</v>
      </c>
      <c r="I7" s="11">
        <f>SUMIFS(Concentrado!J$2:J337,Concentrado!$A$2:$A337,"="&amp;$A7,Concentrado!$B$2:$B337, "=Colima")</f>
        <v>289</v>
      </c>
      <c r="J7" s="11">
        <f>SUMIFS(Concentrado!K$2:K337,Concentrado!$A$2:$A337,"="&amp;$A7,Concentrado!$B$2:$B337, "=Colima")</f>
        <v>875</v>
      </c>
      <c r="K7" s="11">
        <f>SUMIFS(Concentrado!L$2:L337,Concentrado!$A$2:$A337,"="&amp;$A7,Concentrado!$B$2:$B337, "=Colima")</f>
        <v>1597</v>
      </c>
      <c r="L7" s="11">
        <f>SUMIFS(Concentrado!M$2:M337,Concentrado!$A$2:$A337,"="&amp;$A7,Concentrado!$B$2:$B337, "=Colima")</f>
        <v>7499</v>
      </c>
    </row>
    <row r="8" spans="1:12" x14ac:dyDescent="0.3">
      <c r="A8" s="8">
        <v>2018</v>
      </c>
      <c r="B8" s="11">
        <f>SUMIFS(Concentrado!C$2:C338,Concentrado!$A$2:$A338,"="&amp;$A8,Concentrado!$B$2:$B338, "=Colima")</f>
        <v>1440</v>
      </c>
      <c r="C8" s="11">
        <f>SUMIFS(Concentrado!D$2:D338,Concentrado!$A$2:$A338,"="&amp;$A8,Concentrado!$B$2:$B338, "=Colima")</f>
        <v>502</v>
      </c>
      <c r="D8" s="11">
        <f>SUMIFS(Concentrado!E$2:E338,Concentrado!$A$2:$A338,"="&amp;$A8,Concentrado!$B$2:$B338, "=Colima")</f>
        <v>171</v>
      </c>
      <c r="E8" s="11">
        <f>SUMIFS(Concentrado!F$2:F338,Concentrado!$A$2:$A338,"="&amp;$A8,Concentrado!$B$2:$B338, "=Colima")</f>
        <v>1400</v>
      </c>
      <c r="F8" s="11">
        <f>SUMIFS(Concentrado!G$2:G338,Concentrado!$A$2:$A338,"="&amp;$A8,Concentrado!$B$2:$B338, "=Colima")</f>
        <v>288</v>
      </c>
      <c r="G8" s="11">
        <f>SUMIFS(Concentrado!H$2:H338,Concentrado!$A$2:$A338,"="&amp;$A8,Concentrado!$B$2:$B338, "=Colima")</f>
        <v>822</v>
      </c>
      <c r="H8" s="11">
        <f>SUMIFS(Concentrado!I$2:I338,Concentrado!$A$2:$A338,"="&amp;$A8,Concentrado!$B$2:$B338, "=Colima")</f>
        <v>191</v>
      </c>
      <c r="I8" s="11">
        <f>SUMIFS(Concentrado!J$2:J338,Concentrado!$A$2:$A338,"="&amp;$A8,Concentrado!$B$2:$B338, "=Colima")</f>
        <v>295</v>
      </c>
      <c r="J8" s="11">
        <f>SUMIFS(Concentrado!K$2:K338,Concentrado!$A$2:$A338,"="&amp;$A8,Concentrado!$B$2:$B338, "=Colima")</f>
        <v>837</v>
      </c>
      <c r="K8" s="11">
        <f>SUMIFS(Concentrado!L$2:L338,Concentrado!$A$2:$A338,"="&amp;$A8,Concentrado!$B$2:$B338, "=Colima")</f>
        <v>1570</v>
      </c>
      <c r="L8" s="11">
        <f>SUMIFS(Concentrado!M$2:M338,Concentrado!$A$2:$A338,"="&amp;$A8,Concentrado!$B$2:$B338, "=Colima")</f>
        <v>7516</v>
      </c>
    </row>
    <row r="9" spans="1:12" x14ac:dyDescent="0.3">
      <c r="A9" s="8">
        <v>2019</v>
      </c>
      <c r="B9" s="11">
        <f>SUMIFS(Concentrado!C$2:C339,Concentrado!$A$2:$A339,"="&amp;$A9,Concentrado!$B$2:$B339, "=Colima")</f>
        <v>1459</v>
      </c>
      <c r="C9" s="11">
        <f>SUMIFS(Concentrado!D$2:D339,Concentrado!$A$2:$A339,"="&amp;$A9,Concentrado!$B$2:$B339, "=Colima")</f>
        <v>525</v>
      </c>
      <c r="D9" s="11">
        <f>SUMIFS(Concentrado!E$2:E339,Concentrado!$A$2:$A339,"="&amp;$A9,Concentrado!$B$2:$B339, "=Colima")</f>
        <v>147</v>
      </c>
      <c r="E9" s="11">
        <f>SUMIFS(Concentrado!F$2:F339,Concentrado!$A$2:$A339,"="&amp;$A9,Concentrado!$B$2:$B339, "=Colima")</f>
        <v>1428</v>
      </c>
      <c r="F9" s="11">
        <f>SUMIFS(Concentrado!G$2:G339,Concentrado!$A$2:$A339,"="&amp;$A9,Concentrado!$B$2:$B339, "=Colima")</f>
        <v>292</v>
      </c>
      <c r="G9" s="11">
        <f>SUMIFS(Concentrado!H$2:H339,Concentrado!$A$2:$A339,"="&amp;$A9,Concentrado!$B$2:$B339, "=Colima")</f>
        <v>816</v>
      </c>
      <c r="H9" s="11">
        <f>SUMIFS(Concentrado!I$2:I339,Concentrado!$A$2:$A339,"="&amp;$A9,Concentrado!$B$2:$B339, "=Colima")</f>
        <v>176</v>
      </c>
      <c r="I9" s="11">
        <f>SUMIFS(Concentrado!J$2:J339,Concentrado!$A$2:$A339,"="&amp;$A9,Concentrado!$B$2:$B339, "=Colima")</f>
        <v>312</v>
      </c>
      <c r="J9" s="11">
        <f>SUMIFS(Concentrado!K$2:K339,Concentrado!$A$2:$A339,"="&amp;$A9,Concentrado!$B$2:$B339, "=Colima")</f>
        <v>855</v>
      </c>
      <c r="K9" s="11">
        <f>SUMIFS(Concentrado!L$2:L339,Concentrado!$A$2:$A339,"="&amp;$A9,Concentrado!$B$2:$B339, "=Colima")</f>
        <v>1586</v>
      </c>
      <c r="L9" s="11">
        <f>SUMIFS(Concentrado!M$2:M339,Concentrado!$A$2:$A339,"="&amp;$A9,Concentrado!$B$2:$B339, "=Colima")</f>
        <v>7596</v>
      </c>
    </row>
    <row r="10" spans="1:12" x14ac:dyDescent="0.3">
      <c r="A10" s="8">
        <v>2020</v>
      </c>
      <c r="B10" s="11">
        <f>SUMIFS(Concentrado!C$2:C340,Concentrado!$A$2:$A340,"="&amp;$A10,Concentrado!$B$2:$B340, "=Colima")</f>
        <v>1573</v>
      </c>
      <c r="C10" s="11">
        <f>SUMIFS(Concentrado!D$2:D340,Concentrado!$A$2:$A340,"="&amp;$A10,Concentrado!$B$2:$B340, "=Colima")</f>
        <v>446</v>
      </c>
      <c r="D10" s="11">
        <f>SUMIFS(Concentrado!E$2:E340,Concentrado!$A$2:$A340,"="&amp;$A10,Concentrado!$B$2:$B340, "=Colima")</f>
        <v>153</v>
      </c>
      <c r="E10" s="11">
        <f>SUMIFS(Concentrado!F$2:F340,Concentrado!$A$2:$A340,"="&amp;$A10,Concentrado!$B$2:$B340, "=Colima")</f>
        <v>1527</v>
      </c>
      <c r="F10" s="11">
        <f>SUMIFS(Concentrado!G$2:G340,Concentrado!$A$2:$A340,"="&amp;$A10,Concentrado!$B$2:$B340, "=Colima")</f>
        <v>173</v>
      </c>
      <c r="G10" s="11">
        <f>SUMIFS(Concentrado!H$2:H340,Concentrado!$A$2:$A340,"="&amp;$A10,Concentrado!$B$2:$B340, "=Colima")</f>
        <v>1030</v>
      </c>
      <c r="H10" s="11">
        <f>SUMIFS(Concentrado!I$2:I340,Concentrado!$A$2:$A340,"="&amp;$A10,Concentrado!$B$2:$B340, "=Colima")</f>
        <v>195</v>
      </c>
      <c r="I10" s="11">
        <f>SUMIFS(Concentrado!J$2:J340,Concentrado!$A$2:$A340,"="&amp;$A10,Concentrado!$B$2:$B340, "=Colima")</f>
        <v>320</v>
      </c>
      <c r="J10" s="11">
        <f>SUMIFS(Concentrado!K$2:K340,Concentrado!$A$2:$A340,"="&amp;$A10,Concentrado!$B$2:$B340, "=Colima")</f>
        <v>882</v>
      </c>
      <c r="K10" s="11">
        <f>SUMIFS(Concentrado!L$2:L340,Concentrado!$A$2:$A340,"="&amp;$A10,Concentrado!$B$2:$B340, "=Colima")</f>
        <v>1620</v>
      </c>
      <c r="L10" s="11">
        <f>SUMIFS(Concentrado!M$2:M340,Concentrado!$A$2:$A340,"="&amp;$A10,Concentrado!$B$2:$B340, "=Colima")</f>
        <v>7919</v>
      </c>
    </row>
    <row r="11" spans="1:12" x14ac:dyDescent="0.3">
      <c r="A11" s="8">
        <v>2021</v>
      </c>
      <c r="B11" s="11">
        <f>SUMIFS(Concentrado!C$2:C341,Concentrado!$A$2:$A341,"="&amp;$A11,Concentrado!$B$2:$B341, "=Colima")</f>
        <v>1505</v>
      </c>
      <c r="C11" s="11">
        <f>SUMIFS(Concentrado!D$2:D341,Concentrado!$A$2:$A341,"="&amp;$A11,Concentrado!$B$2:$B341, "=Colima")</f>
        <v>491</v>
      </c>
      <c r="D11" s="11">
        <f>SUMIFS(Concentrado!E$2:E341,Concentrado!$A$2:$A341,"="&amp;$A11,Concentrado!$B$2:$B341, "=Colima")</f>
        <v>167</v>
      </c>
      <c r="E11" s="11">
        <f>SUMIFS(Concentrado!F$2:F341,Concentrado!$A$2:$A341,"="&amp;$A11,Concentrado!$B$2:$B341, "=Colima")</f>
        <v>1551</v>
      </c>
      <c r="F11" s="11">
        <f>SUMIFS(Concentrado!G$2:G341,Concentrado!$A$2:$A341,"="&amp;$A11,Concentrado!$B$2:$B341, "=Colima")</f>
        <v>185</v>
      </c>
      <c r="G11" s="11">
        <f>SUMIFS(Concentrado!H$2:H341,Concentrado!$A$2:$A341,"="&amp;$A11,Concentrado!$B$2:$B341, "=Colima")</f>
        <v>896</v>
      </c>
      <c r="H11" s="11">
        <f>SUMIFS(Concentrado!I$2:I341,Concentrado!$A$2:$A341,"="&amp;$A11,Concentrado!$B$2:$B341, "=Colima")</f>
        <v>211</v>
      </c>
      <c r="I11" s="11">
        <f>SUMIFS(Concentrado!J$2:J341,Concentrado!$A$2:$A341,"="&amp;$A11,Concentrado!$B$2:$B341, "=Colima")</f>
        <v>335</v>
      </c>
      <c r="J11" s="11">
        <f>SUMIFS(Concentrado!K$2:K341,Concentrado!$A$2:$A341,"="&amp;$A11,Concentrado!$B$2:$B341, "=Colima")</f>
        <v>882</v>
      </c>
      <c r="K11" s="11">
        <f>SUMIFS(Concentrado!L$2:L341,Concentrado!$A$2:$A341,"="&amp;$A11,Concentrado!$B$2:$B341, "=Colima")</f>
        <v>1656</v>
      </c>
      <c r="L11" s="11">
        <f>SUMIFS(Concentrado!M$2:M341,Concentrado!$A$2:$A341,"="&amp;$A11,Concentrado!$B$2:$B341, "=Colima")</f>
        <v>7879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L11"/>
  <sheetViews>
    <sheetView zoomScale="112" zoomScaleNormal="112" workbookViewId="0"/>
  </sheetViews>
  <sheetFormatPr baseColWidth="10" defaultRowHeight="14.4" x14ac:dyDescent="0.3"/>
  <cols>
    <col min="1" max="1" width="12.109375" customWidth="1"/>
    <col min="2" max="2" width="13.33203125" bestFit="1" customWidth="1"/>
    <col min="3" max="3" width="12.44140625" bestFit="1" customWidth="1"/>
    <col min="4" max="4" width="12.44140625" customWidth="1"/>
    <col min="5" max="5" width="12.33203125" bestFit="1" customWidth="1"/>
    <col min="6" max="6" width="12" bestFit="1" customWidth="1"/>
    <col min="7" max="7" width="11.44140625" customWidth="1"/>
    <col min="8" max="8" width="11.88671875" bestFit="1" customWidth="1"/>
    <col min="9" max="11" width="12.5546875" bestFit="1" customWidth="1"/>
  </cols>
  <sheetData>
    <row r="1" spans="1:12" s="4" customFormat="1" ht="69" x14ac:dyDescent="0.25">
      <c r="A1" s="1" t="s">
        <v>0</v>
      </c>
      <c r="B1" s="1" t="s">
        <v>35</v>
      </c>
      <c r="C1" s="1" t="s">
        <v>36</v>
      </c>
      <c r="D1" s="1" t="s">
        <v>45</v>
      </c>
      <c r="E1" s="1" t="s">
        <v>44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</row>
    <row r="2" spans="1:12" x14ac:dyDescent="0.3">
      <c r="A2" s="8">
        <v>2012</v>
      </c>
      <c r="B2" s="11">
        <f>SUMIFS(Concentrado!C$2:C332,Concentrado!$A$2:$A332,"="&amp;$A2,Concentrado!$B$2:$B332, "=Durango")</f>
        <v>2472</v>
      </c>
      <c r="C2" s="11">
        <f>SUMIFS(Concentrado!D$2:D332,Concentrado!$A$2:$A332,"="&amp;$A2,Concentrado!$B$2:$B332, "=Durango")</f>
        <v>731</v>
      </c>
      <c r="D2" s="11">
        <f>SUMIFS(Concentrado!E$2:E332,Concentrado!$A$2:$A332,"="&amp;$A2,Concentrado!$B$2:$B332, "=Durango")</f>
        <v>233</v>
      </c>
      <c r="E2" s="11">
        <f>SUMIFS(Concentrado!F$2:F332,Concentrado!$A$2:$A332,"="&amp;$A2,Concentrado!$B$2:$B332, "=Durango")</f>
        <v>2367</v>
      </c>
      <c r="F2" s="11">
        <f>SUMIFS(Concentrado!G$2:G332,Concentrado!$A$2:$A332,"="&amp;$A2,Concentrado!$B$2:$B332, "=Durango")</f>
        <v>105</v>
      </c>
      <c r="G2" s="11">
        <f>SUMIFS(Concentrado!H$2:H332,Concentrado!$A$2:$A332,"="&amp;$A2,Concentrado!$B$2:$B332, "=Durango")</f>
        <v>1591</v>
      </c>
      <c r="H2" s="11">
        <f>SUMIFS(Concentrado!I$2:I332,Concentrado!$A$2:$A332,"="&amp;$A2,Concentrado!$B$2:$B332, "=Durango")</f>
        <v>230</v>
      </c>
      <c r="I2" s="11">
        <f>SUMIFS(Concentrado!J$2:J332,Concentrado!$A$2:$A332,"="&amp;$A2,Concentrado!$B$2:$B332, "=Durango")</f>
        <v>900</v>
      </c>
      <c r="J2" s="11">
        <f>SUMIFS(Concentrado!K$2:K332,Concentrado!$A$2:$A332,"="&amp;$A2,Concentrado!$B$2:$B332, "=Durango")</f>
        <v>833</v>
      </c>
      <c r="K2" s="11">
        <f>SUMIFS(Concentrado!L$2:L332,Concentrado!$A$2:$A332,"="&amp;$A2,Concentrado!$B$2:$B332, "=Durango")</f>
        <v>2944</v>
      </c>
      <c r="L2" s="11">
        <f>SUMIFS(Concentrado!M$2:M332,Concentrado!$A$2:$A332,"="&amp;$A2,Concentrado!$B$2:$B332, "=Durango")</f>
        <v>12406</v>
      </c>
    </row>
    <row r="3" spans="1:12" x14ac:dyDescent="0.3">
      <c r="A3" s="8">
        <v>2013</v>
      </c>
      <c r="B3" s="11">
        <f>SUMIFS(Concentrado!C$2:C333,Concentrado!$A$2:$A333,"="&amp;$A3,Concentrado!$B$2:$B333, "=Durango")</f>
        <v>2446</v>
      </c>
      <c r="C3" s="11">
        <f>SUMIFS(Concentrado!D$2:D333,Concentrado!$A$2:$A333,"="&amp;$A3,Concentrado!$B$2:$B333, "=Durango")</f>
        <v>738</v>
      </c>
      <c r="D3" s="11">
        <f>SUMIFS(Concentrado!E$2:E333,Concentrado!$A$2:$A333,"="&amp;$A3,Concentrado!$B$2:$B333, "=Durango")</f>
        <v>239</v>
      </c>
      <c r="E3" s="11">
        <f>SUMIFS(Concentrado!F$2:F333,Concentrado!$A$2:$A333,"="&amp;$A3,Concentrado!$B$2:$B333, "=Durango")</f>
        <v>2428</v>
      </c>
      <c r="F3" s="11">
        <f>SUMIFS(Concentrado!G$2:G333,Concentrado!$A$2:$A333,"="&amp;$A3,Concentrado!$B$2:$B333, "=Durango")</f>
        <v>108</v>
      </c>
      <c r="G3" s="11">
        <f>SUMIFS(Concentrado!H$2:H333,Concentrado!$A$2:$A333,"="&amp;$A3,Concentrado!$B$2:$B333, "=Durango")</f>
        <v>1582</v>
      </c>
      <c r="H3" s="11">
        <f>SUMIFS(Concentrado!I$2:I333,Concentrado!$A$2:$A333,"="&amp;$A3,Concentrado!$B$2:$B333, "=Durango")</f>
        <v>251</v>
      </c>
      <c r="I3" s="11">
        <f>SUMIFS(Concentrado!J$2:J333,Concentrado!$A$2:$A333,"="&amp;$A3,Concentrado!$B$2:$B333, "=Durango")</f>
        <v>1078</v>
      </c>
      <c r="J3" s="11">
        <f>SUMIFS(Concentrado!K$2:K333,Concentrado!$A$2:$A333,"="&amp;$A3,Concentrado!$B$2:$B333, "=Durango")</f>
        <v>851</v>
      </c>
      <c r="K3" s="11">
        <f>SUMIFS(Concentrado!L$2:L333,Concentrado!$A$2:$A333,"="&amp;$A3,Concentrado!$B$2:$B333, "=Durango")</f>
        <v>2786</v>
      </c>
      <c r="L3" s="11">
        <f>SUMIFS(Concentrado!M$2:M333,Concentrado!$A$2:$A333,"="&amp;$A3,Concentrado!$B$2:$B333, "=Durango")</f>
        <v>12507</v>
      </c>
    </row>
    <row r="4" spans="1:12" x14ac:dyDescent="0.3">
      <c r="A4" s="8">
        <v>2014</v>
      </c>
      <c r="B4" s="11">
        <f>SUMIFS(Concentrado!C$2:C334,Concentrado!$A$2:$A334,"="&amp;$A4,Concentrado!$B$2:$B334, "=Durango")</f>
        <v>2479</v>
      </c>
      <c r="C4" s="11">
        <f>SUMIFS(Concentrado!D$2:D334,Concentrado!$A$2:$A334,"="&amp;$A4,Concentrado!$B$2:$B334, "=Durango")</f>
        <v>862</v>
      </c>
      <c r="D4" s="11">
        <f>SUMIFS(Concentrado!E$2:E334,Concentrado!$A$2:$A334,"="&amp;$A4,Concentrado!$B$2:$B334, "=Durango")</f>
        <v>298</v>
      </c>
      <c r="E4" s="11">
        <f>SUMIFS(Concentrado!F$2:F334,Concentrado!$A$2:$A334,"="&amp;$A4,Concentrado!$B$2:$B334, "=Durango")</f>
        <v>2513</v>
      </c>
      <c r="F4" s="11">
        <f>SUMIFS(Concentrado!G$2:G334,Concentrado!$A$2:$A334,"="&amp;$A4,Concentrado!$B$2:$B334, "=Durango")</f>
        <v>201</v>
      </c>
      <c r="G4" s="11">
        <f>SUMIFS(Concentrado!H$2:H334,Concentrado!$A$2:$A334,"="&amp;$A4,Concentrado!$B$2:$B334, "=Durango")</f>
        <v>1508</v>
      </c>
      <c r="H4" s="11">
        <f>SUMIFS(Concentrado!I$2:I334,Concentrado!$A$2:$A334,"="&amp;$A4,Concentrado!$B$2:$B334, "=Durango")</f>
        <v>280</v>
      </c>
      <c r="I4" s="11">
        <f>SUMIFS(Concentrado!J$2:J334,Concentrado!$A$2:$A334,"="&amp;$A4,Concentrado!$B$2:$B334, "=Durango")</f>
        <v>965</v>
      </c>
      <c r="J4" s="11">
        <f>SUMIFS(Concentrado!K$2:K334,Concentrado!$A$2:$A334,"="&amp;$A4,Concentrado!$B$2:$B334, "=Durango")</f>
        <v>877</v>
      </c>
      <c r="K4" s="11">
        <f>SUMIFS(Concentrado!L$2:L334,Concentrado!$A$2:$A334,"="&amp;$A4,Concentrado!$B$2:$B334, "=Durango")</f>
        <v>3062</v>
      </c>
      <c r="L4" s="11">
        <f>SUMIFS(Concentrado!M$2:M334,Concentrado!$A$2:$A334,"="&amp;$A4,Concentrado!$B$2:$B334, "=Durango")</f>
        <v>13045</v>
      </c>
    </row>
    <row r="5" spans="1:12" x14ac:dyDescent="0.3">
      <c r="A5" s="8">
        <v>2015</v>
      </c>
      <c r="B5" s="11">
        <f>SUMIFS(Concentrado!C$2:C335,Concentrado!$A$2:$A335,"="&amp;$A5,Concentrado!$B$2:$B335, "=Durango")</f>
        <v>2694</v>
      </c>
      <c r="C5" s="11">
        <f>SUMIFS(Concentrado!D$2:D335,Concentrado!$A$2:$A335,"="&amp;$A5,Concentrado!$B$2:$B335, "=Durango")</f>
        <v>810</v>
      </c>
      <c r="D5" s="11">
        <f>SUMIFS(Concentrado!E$2:E335,Concentrado!$A$2:$A335,"="&amp;$A5,Concentrado!$B$2:$B335, "=Durango")</f>
        <v>322</v>
      </c>
      <c r="E5" s="11">
        <f>SUMIFS(Concentrado!F$2:F335,Concentrado!$A$2:$A335,"="&amp;$A5,Concentrado!$B$2:$B335, "=Durango")</f>
        <v>2662</v>
      </c>
      <c r="F5" s="11">
        <f>SUMIFS(Concentrado!G$2:G335,Concentrado!$A$2:$A335,"="&amp;$A5,Concentrado!$B$2:$B335, "=Durango")</f>
        <v>170</v>
      </c>
      <c r="G5" s="11">
        <f>SUMIFS(Concentrado!H$2:H335,Concentrado!$A$2:$A335,"="&amp;$A5,Concentrado!$B$2:$B335, "=Durango")</f>
        <v>1557</v>
      </c>
      <c r="H5" s="11">
        <f>SUMIFS(Concentrado!I$2:I335,Concentrado!$A$2:$A335,"="&amp;$A5,Concentrado!$B$2:$B335, "=Durango")</f>
        <v>256</v>
      </c>
      <c r="I5" s="11">
        <f>SUMIFS(Concentrado!J$2:J335,Concentrado!$A$2:$A335,"="&amp;$A5,Concentrado!$B$2:$B335, "=Durango")</f>
        <v>705</v>
      </c>
      <c r="J5" s="11">
        <f>SUMIFS(Concentrado!K$2:K335,Concentrado!$A$2:$A335,"="&amp;$A5,Concentrado!$B$2:$B335, "=Durango")</f>
        <v>1057</v>
      </c>
      <c r="K5" s="11">
        <f>SUMIFS(Concentrado!L$2:L335,Concentrado!$A$2:$A335,"="&amp;$A5,Concentrado!$B$2:$B335, "=Durango")</f>
        <v>3080</v>
      </c>
      <c r="L5" s="11">
        <f>SUMIFS(Concentrado!M$2:M335,Concentrado!$A$2:$A335,"="&amp;$A5,Concentrado!$B$2:$B335, "=Durango")</f>
        <v>13313</v>
      </c>
    </row>
    <row r="6" spans="1:12" x14ac:dyDescent="0.3">
      <c r="A6" s="8">
        <v>2016</v>
      </c>
      <c r="B6" s="11">
        <f>SUMIFS(Concentrado!C$2:C336,Concentrado!$A$2:$A336,"="&amp;$A6,Concentrado!$B$2:$B336, "=Durango")</f>
        <v>2703</v>
      </c>
      <c r="C6" s="11">
        <f>SUMIFS(Concentrado!D$2:D336,Concentrado!$A$2:$A336,"="&amp;$A6,Concentrado!$B$2:$B336, "=Durango")</f>
        <v>909</v>
      </c>
      <c r="D6" s="11">
        <f>SUMIFS(Concentrado!E$2:E336,Concentrado!$A$2:$A336,"="&amp;$A6,Concentrado!$B$2:$B336, "=Durango")</f>
        <v>222</v>
      </c>
      <c r="E6" s="11">
        <f>SUMIFS(Concentrado!F$2:F336,Concentrado!$A$2:$A336,"="&amp;$A6,Concentrado!$B$2:$B336, "=Durango")</f>
        <v>2693</v>
      </c>
      <c r="F6" s="11">
        <f>SUMIFS(Concentrado!G$2:G336,Concentrado!$A$2:$A336,"="&amp;$A6,Concentrado!$B$2:$B336, "=Durango")</f>
        <v>189</v>
      </c>
      <c r="G6" s="11">
        <f>SUMIFS(Concentrado!H$2:H336,Concentrado!$A$2:$A336,"="&amp;$A6,Concentrado!$B$2:$B336, "=Durango")</f>
        <v>1558</v>
      </c>
      <c r="H6" s="11">
        <f>SUMIFS(Concentrado!I$2:I336,Concentrado!$A$2:$A336,"="&amp;$A6,Concentrado!$B$2:$B336, "=Durango")</f>
        <v>227</v>
      </c>
      <c r="I6" s="11">
        <f>SUMIFS(Concentrado!J$2:J336,Concentrado!$A$2:$A336,"="&amp;$A6,Concentrado!$B$2:$B336, "=Durango")</f>
        <v>744</v>
      </c>
      <c r="J6" s="11">
        <f>SUMIFS(Concentrado!K$2:K336,Concentrado!$A$2:$A336,"="&amp;$A6,Concentrado!$B$2:$B336, "=Durango")</f>
        <v>1523</v>
      </c>
      <c r="K6" s="11">
        <f>SUMIFS(Concentrado!L$2:L336,Concentrado!$A$2:$A336,"="&amp;$A6,Concentrado!$B$2:$B336, "=Durango")</f>
        <v>2892</v>
      </c>
      <c r="L6" s="11">
        <f>SUMIFS(Concentrado!M$2:M336,Concentrado!$A$2:$A336,"="&amp;$A6,Concentrado!$B$2:$B336, "=Durango")</f>
        <v>13660</v>
      </c>
    </row>
    <row r="7" spans="1:12" x14ac:dyDescent="0.3">
      <c r="A7" s="8">
        <v>2017</v>
      </c>
      <c r="B7" s="11">
        <f>SUMIFS(Concentrado!C$2:C337,Concentrado!$A$2:$A337,"="&amp;$A7,Concentrado!$B$2:$B337, "=Durango")</f>
        <v>2692</v>
      </c>
      <c r="C7" s="11">
        <f>SUMIFS(Concentrado!D$2:D337,Concentrado!$A$2:$A337,"="&amp;$A7,Concentrado!$B$2:$B337, "=Durango")</f>
        <v>935</v>
      </c>
      <c r="D7" s="11">
        <f>SUMIFS(Concentrado!E$2:E337,Concentrado!$A$2:$A337,"="&amp;$A7,Concentrado!$B$2:$B337, "=Durango")</f>
        <v>231</v>
      </c>
      <c r="E7" s="11">
        <f>SUMIFS(Concentrado!F$2:F337,Concentrado!$A$2:$A337,"="&amp;$A7,Concentrado!$B$2:$B337, "=Durango")</f>
        <v>2867</v>
      </c>
      <c r="F7" s="11">
        <f>SUMIFS(Concentrado!G$2:G337,Concentrado!$A$2:$A337,"="&amp;$A7,Concentrado!$B$2:$B337, "=Durango")</f>
        <v>292</v>
      </c>
      <c r="G7" s="11">
        <f>SUMIFS(Concentrado!H$2:H337,Concentrado!$A$2:$A337,"="&amp;$A7,Concentrado!$B$2:$B337, "=Durango")</f>
        <v>1515</v>
      </c>
      <c r="H7" s="11">
        <f>SUMIFS(Concentrado!I$2:I337,Concentrado!$A$2:$A337,"="&amp;$A7,Concentrado!$B$2:$B337, "=Durango")</f>
        <v>216</v>
      </c>
      <c r="I7" s="11">
        <f>SUMIFS(Concentrado!J$2:J337,Concentrado!$A$2:$A337,"="&amp;$A7,Concentrado!$B$2:$B337, "=Durango")</f>
        <v>703</v>
      </c>
      <c r="J7" s="11">
        <f>SUMIFS(Concentrado!K$2:K337,Concentrado!$A$2:$A337,"="&amp;$A7,Concentrado!$B$2:$B337, "=Durango")</f>
        <v>1501</v>
      </c>
      <c r="K7" s="11">
        <f>SUMIFS(Concentrado!L$2:L337,Concentrado!$A$2:$A337,"="&amp;$A7,Concentrado!$B$2:$B337, "=Durango")</f>
        <v>2926</v>
      </c>
      <c r="L7" s="11">
        <f>SUMIFS(Concentrado!M$2:M337,Concentrado!$A$2:$A337,"="&amp;$A7,Concentrado!$B$2:$B337, "=Durango")</f>
        <v>13878</v>
      </c>
    </row>
    <row r="8" spans="1:12" x14ac:dyDescent="0.3">
      <c r="A8" s="8">
        <v>2018</v>
      </c>
      <c r="B8" s="11">
        <f>SUMIFS(Concentrado!C$2:C338,Concentrado!$A$2:$A338,"="&amp;$A8,Concentrado!$B$2:$B338, "=Durango")</f>
        <v>2728</v>
      </c>
      <c r="C8" s="11">
        <f>SUMIFS(Concentrado!D$2:D338,Concentrado!$A$2:$A338,"="&amp;$A8,Concentrado!$B$2:$B338, "=Durango")</f>
        <v>1003</v>
      </c>
      <c r="D8" s="11">
        <f>SUMIFS(Concentrado!E$2:E338,Concentrado!$A$2:$A338,"="&amp;$A8,Concentrado!$B$2:$B338, "=Durango")</f>
        <v>271</v>
      </c>
      <c r="E8" s="11">
        <f>SUMIFS(Concentrado!F$2:F338,Concentrado!$A$2:$A338,"="&amp;$A8,Concentrado!$B$2:$B338, "=Durango")</f>
        <v>2900</v>
      </c>
      <c r="F8" s="11">
        <f>SUMIFS(Concentrado!G$2:G338,Concentrado!$A$2:$A338,"="&amp;$A8,Concentrado!$B$2:$B338, "=Durango")</f>
        <v>236</v>
      </c>
      <c r="G8" s="11">
        <f>SUMIFS(Concentrado!H$2:H338,Concentrado!$A$2:$A338,"="&amp;$A8,Concentrado!$B$2:$B338, "=Durango")</f>
        <v>1532</v>
      </c>
      <c r="H8" s="11">
        <f>SUMIFS(Concentrado!I$2:I338,Concentrado!$A$2:$A338,"="&amp;$A8,Concentrado!$B$2:$B338, "=Durango")</f>
        <v>215</v>
      </c>
      <c r="I8" s="11">
        <f>SUMIFS(Concentrado!J$2:J338,Concentrado!$A$2:$A338,"="&amp;$A8,Concentrado!$B$2:$B338, "=Durango")</f>
        <v>679</v>
      </c>
      <c r="J8" s="11">
        <f>SUMIFS(Concentrado!K$2:K338,Concentrado!$A$2:$A338,"="&amp;$A8,Concentrado!$B$2:$B338, "=Durango")</f>
        <v>1526</v>
      </c>
      <c r="K8" s="11">
        <f>SUMIFS(Concentrado!L$2:L338,Concentrado!$A$2:$A338,"="&amp;$A8,Concentrado!$B$2:$B338, "=Durango")</f>
        <v>3164</v>
      </c>
      <c r="L8" s="11">
        <f>SUMIFS(Concentrado!M$2:M338,Concentrado!$A$2:$A338,"="&amp;$A8,Concentrado!$B$2:$B338, "=Durango")</f>
        <v>14254</v>
      </c>
    </row>
    <row r="9" spans="1:12" x14ac:dyDescent="0.3">
      <c r="A9" s="8">
        <v>2019</v>
      </c>
      <c r="B9" s="11">
        <f>SUMIFS(Concentrado!C$2:C339,Concentrado!$A$2:$A339,"="&amp;$A9,Concentrado!$B$2:$B339, "=Durango")</f>
        <v>2751</v>
      </c>
      <c r="C9" s="11">
        <f>SUMIFS(Concentrado!D$2:D339,Concentrado!$A$2:$A339,"="&amp;$A9,Concentrado!$B$2:$B339, "=Durango")</f>
        <v>966</v>
      </c>
      <c r="D9" s="11">
        <f>SUMIFS(Concentrado!E$2:E339,Concentrado!$A$2:$A339,"="&amp;$A9,Concentrado!$B$2:$B339, "=Durango")</f>
        <v>214</v>
      </c>
      <c r="E9" s="11">
        <f>SUMIFS(Concentrado!F$2:F339,Concentrado!$A$2:$A339,"="&amp;$A9,Concentrado!$B$2:$B339, "=Durango")</f>
        <v>2841</v>
      </c>
      <c r="F9" s="11">
        <f>SUMIFS(Concentrado!G$2:G339,Concentrado!$A$2:$A339,"="&amp;$A9,Concentrado!$B$2:$B339, "=Durango")</f>
        <v>223</v>
      </c>
      <c r="G9" s="11">
        <f>SUMIFS(Concentrado!H$2:H339,Concentrado!$A$2:$A339,"="&amp;$A9,Concentrado!$B$2:$B339, "=Durango")</f>
        <v>1368</v>
      </c>
      <c r="H9" s="11">
        <f>SUMIFS(Concentrado!I$2:I339,Concentrado!$A$2:$A339,"="&amp;$A9,Concentrado!$B$2:$B339, "=Durango")</f>
        <v>249</v>
      </c>
      <c r="I9" s="11">
        <f>SUMIFS(Concentrado!J$2:J339,Concentrado!$A$2:$A339,"="&amp;$A9,Concentrado!$B$2:$B339, "=Durango")</f>
        <v>708</v>
      </c>
      <c r="J9" s="11">
        <f>SUMIFS(Concentrado!K$2:K339,Concentrado!$A$2:$A339,"="&amp;$A9,Concentrado!$B$2:$B339, "=Durango")</f>
        <v>1532</v>
      </c>
      <c r="K9" s="11">
        <f>SUMIFS(Concentrado!L$2:L339,Concentrado!$A$2:$A339,"="&amp;$A9,Concentrado!$B$2:$B339, "=Durango")</f>
        <v>3094</v>
      </c>
      <c r="L9" s="11">
        <f>SUMIFS(Concentrado!M$2:M339,Concentrado!$A$2:$A339,"="&amp;$A9,Concentrado!$B$2:$B339, "=Durango")</f>
        <v>13946</v>
      </c>
    </row>
    <row r="10" spans="1:12" x14ac:dyDescent="0.3">
      <c r="A10" s="8">
        <v>2020</v>
      </c>
      <c r="B10" s="11">
        <f>SUMIFS(Concentrado!C$2:C340,Concentrado!$A$2:$A340,"="&amp;$A10,Concentrado!$B$2:$B340, "=Durango")</f>
        <v>2771</v>
      </c>
      <c r="C10" s="11">
        <f>SUMIFS(Concentrado!D$2:D340,Concentrado!$A$2:$A340,"="&amp;$A10,Concentrado!$B$2:$B340, "=Durango")</f>
        <v>996</v>
      </c>
      <c r="D10" s="11">
        <f>SUMIFS(Concentrado!E$2:E340,Concentrado!$A$2:$A340,"="&amp;$A10,Concentrado!$B$2:$B340, "=Durango")</f>
        <v>187</v>
      </c>
      <c r="E10" s="11">
        <f>SUMIFS(Concentrado!F$2:F340,Concentrado!$A$2:$A340,"="&amp;$A10,Concentrado!$B$2:$B340, "=Durango")</f>
        <v>2952</v>
      </c>
      <c r="F10" s="11">
        <f>SUMIFS(Concentrado!G$2:G340,Concentrado!$A$2:$A340,"="&amp;$A10,Concentrado!$B$2:$B340, "=Durango")</f>
        <v>246</v>
      </c>
      <c r="G10" s="11">
        <f>SUMIFS(Concentrado!H$2:H340,Concentrado!$A$2:$A340,"="&amp;$A10,Concentrado!$B$2:$B340, "=Durango")</f>
        <v>1393</v>
      </c>
      <c r="H10" s="11">
        <f>SUMIFS(Concentrado!I$2:I340,Concentrado!$A$2:$A340,"="&amp;$A10,Concentrado!$B$2:$B340, "=Durango")</f>
        <v>253</v>
      </c>
      <c r="I10" s="11">
        <f>SUMIFS(Concentrado!J$2:J340,Concentrado!$A$2:$A340,"="&amp;$A10,Concentrado!$B$2:$B340, "=Durango")</f>
        <v>724</v>
      </c>
      <c r="J10" s="11">
        <f>SUMIFS(Concentrado!K$2:K340,Concentrado!$A$2:$A340,"="&amp;$A10,Concentrado!$B$2:$B340, "=Durango")</f>
        <v>1586</v>
      </c>
      <c r="K10" s="11">
        <f>SUMIFS(Concentrado!L$2:L340,Concentrado!$A$2:$A340,"="&amp;$A10,Concentrado!$B$2:$B340, "=Durango")</f>
        <v>3072</v>
      </c>
      <c r="L10" s="11">
        <f>SUMIFS(Concentrado!M$2:M340,Concentrado!$A$2:$A340,"="&amp;$A10,Concentrado!$B$2:$B340, "=Durango")</f>
        <v>14180</v>
      </c>
    </row>
    <row r="11" spans="1:12" x14ac:dyDescent="0.3">
      <c r="A11" s="8">
        <v>2021</v>
      </c>
      <c r="B11" s="11">
        <f>SUMIFS(Concentrado!C$2:C341,Concentrado!$A$2:$A341,"="&amp;$A11,Concentrado!$B$2:$B341, "=Durango")</f>
        <v>2888</v>
      </c>
      <c r="C11" s="11">
        <f>SUMIFS(Concentrado!D$2:D341,Concentrado!$A$2:$A341,"="&amp;$A11,Concentrado!$B$2:$B341, "=Durango")</f>
        <v>1250</v>
      </c>
      <c r="D11" s="11">
        <f>SUMIFS(Concentrado!E$2:E341,Concentrado!$A$2:$A341,"="&amp;$A11,Concentrado!$B$2:$B341, "=Durango")</f>
        <v>210</v>
      </c>
      <c r="E11" s="11">
        <f>SUMIFS(Concentrado!F$2:F341,Concentrado!$A$2:$A341,"="&amp;$A11,Concentrado!$B$2:$B341, "=Durango")</f>
        <v>3214</v>
      </c>
      <c r="F11" s="11">
        <f>SUMIFS(Concentrado!G$2:G341,Concentrado!$A$2:$A341,"="&amp;$A11,Concentrado!$B$2:$B341, "=Durango")</f>
        <v>120</v>
      </c>
      <c r="G11" s="11">
        <f>SUMIFS(Concentrado!H$2:H341,Concentrado!$A$2:$A341,"="&amp;$A11,Concentrado!$B$2:$B341, "=Durango")</f>
        <v>1398</v>
      </c>
      <c r="H11" s="11">
        <f>SUMIFS(Concentrado!I$2:I341,Concentrado!$A$2:$A341,"="&amp;$A11,Concentrado!$B$2:$B341, "=Durango")</f>
        <v>274</v>
      </c>
      <c r="I11" s="11">
        <f>SUMIFS(Concentrado!J$2:J341,Concentrado!$A$2:$A341,"="&amp;$A11,Concentrado!$B$2:$B341, "=Durango")</f>
        <v>781</v>
      </c>
      <c r="J11" s="11">
        <f>SUMIFS(Concentrado!K$2:K341,Concentrado!$A$2:$A341,"="&amp;$A11,Concentrado!$B$2:$B341, "=Durango")</f>
        <v>1683</v>
      </c>
      <c r="K11" s="11">
        <f>SUMIFS(Concentrado!L$2:L341,Concentrado!$A$2:$A341,"="&amp;$A11,Concentrado!$B$2:$B341, "=Durango")</f>
        <v>3199</v>
      </c>
      <c r="L11" s="11">
        <f>SUMIFS(Concentrado!M$2:M341,Concentrado!$A$2:$A341,"="&amp;$A11,Concentrado!$B$2:$B341, "=Durango")</f>
        <v>15017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1:L11"/>
  <sheetViews>
    <sheetView zoomScale="112" zoomScaleNormal="112" workbookViewId="0">
      <selection activeCell="B2" sqref="B2:L11"/>
    </sheetView>
  </sheetViews>
  <sheetFormatPr baseColWidth="10" defaultRowHeight="14.4" x14ac:dyDescent="0.3"/>
  <cols>
    <col min="1" max="1" width="12.109375" customWidth="1"/>
    <col min="2" max="2" width="13.33203125" bestFit="1" customWidth="1"/>
    <col min="3" max="3" width="12.44140625" bestFit="1" customWidth="1"/>
    <col min="4" max="4" width="12.44140625" customWidth="1"/>
    <col min="5" max="5" width="12.33203125" bestFit="1" customWidth="1"/>
    <col min="6" max="6" width="12" bestFit="1" customWidth="1"/>
    <col min="7" max="7" width="11.44140625" customWidth="1"/>
    <col min="8" max="8" width="11.88671875" bestFit="1" customWidth="1"/>
    <col min="9" max="11" width="12.5546875" bestFit="1" customWidth="1"/>
  </cols>
  <sheetData>
    <row r="1" spans="1:12" s="4" customFormat="1" ht="69" x14ac:dyDescent="0.25">
      <c r="A1" s="1" t="s">
        <v>0</v>
      </c>
      <c r="B1" s="1" t="s">
        <v>35</v>
      </c>
      <c r="C1" s="1" t="s">
        <v>36</v>
      </c>
      <c r="D1" s="1" t="s">
        <v>45</v>
      </c>
      <c r="E1" s="1" t="s">
        <v>44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</row>
    <row r="2" spans="1:12" x14ac:dyDescent="0.3">
      <c r="A2" s="8">
        <v>2012</v>
      </c>
      <c r="B2" s="11">
        <f>SUMIFS(Concentrado!C$2:C332,Concentrado!$A$2:$A332,"="&amp;$A2,Concentrado!$B$2:$B332, "=Guanajuato")</f>
        <v>5823</v>
      </c>
      <c r="C2" s="11">
        <f>SUMIFS(Concentrado!D$2:D332,Concentrado!$A$2:$A332,"="&amp;$A2,Concentrado!$B$2:$B332, "=Guanajuato")</f>
        <v>1576</v>
      </c>
      <c r="D2" s="11">
        <f>SUMIFS(Concentrado!E$2:E332,Concentrado!$A$2:$A332,"="&amp;$A2,Concentrado!$B$2:$B332, "=Guanajuato")</f>
        <v>770</v>
      </c>
      <c r="E2" s="11">
        <f>SUMIFS(Concentrado!F$2:F332,Concentrado!$A$2:$A332,"="&amp;$A2,Concentrado!$B$2:$B332, "=Guanajuato")</f>
        <v>6201</v>
      </c>
      <c r="F2" s="11">
        <f>SUMIFS(Concentrado!G$2:G332,Concentrado!$A$2:$A332,"="&amp;$A2,Concentrado!$B$2:$B332, "=Guanajuato")</f>
        <v>594</v>
      </c>
      <c r="G2" s="11">
        <f>SUMIFS(Concentrado!H$2:H332,Concentrado!$A$2:$A332,"="&amp;$A2,Concentrado!$B$2:$B332, "=Guanajuato")</f>
        <v>3893</v>
      </c>
      <c r="H2" s="11">
        <f>SUMIFS(Concentrado!I$2:I332,Concentrado!$A$2:$A332,"="&amp;$A2,Concentrado!$B$2:$B332, "=Guanajuato")</f>
        <v>645</v>
      </c>
      <c r="I2" s="11">
        <f>SUMIFS(Concentrado!J$2:J332,Concentrado!$A$2:$A332,"="&amp;$A2,Concentrado!$B$2:$B332, "=Guanajuato")</f>
        <v>2079</v>
      </c>
      <c r="J2" s="11">
        <f>SUMIFS(Concentrado!K$2:K332,Concentrado!$A$2:$A332,"="&amp;$A2,Concentrado!$B$2:$B332, "=Guanajuato")</f>
        <v>2371</v>
      </c>
      <c r="K2" s="11">
        <f>SUMIFS(Concentrado!L$2:L332,Concentrado!$A$2:$A332,"="&amp;$A2,Concentrado!$B$2:$B332, "=Guanajuato")</f>
        <v>5819</v>
      </c>
      <c r="L2" s="11">
        <f>SUMIFS(Concentrado!M$2:M332,Concentrado!$A$2:$A332,"="&amp;$A2,Concentrado!$B$2:$B332, "=Guanajuato")</f>
        <v>29771</v>
      </c>
    </row>
    <row r="3" spans="1:12" x14ac:dyDescent="0.3">
      <c r="A3" s="8">
        <v>2013</v>
      </c>
      <c r="B3" s="11">
        <f>SUMIFS(Concentrado!C$2:C333,Concentrado!$A$2:$A333,"="&amp;$A3,Concentrado!$B$2:$B333, "=Guanajuato")</f>
        <v>5935</v>
      </c>
      <c r="C3" s="11">
        <f>SUMIFS(Concentrado!D$2:D333,Concentrado!$A$2:$A333,"="&amp;$A3,Concentrado!$B$2:$B333, "=Guanajuato")</f>
        <v>1699</v>
      </c>
      <c r="D3" s="11">
        <f>SUMIFS(Concentrado!E$2:E333,Concentrado!$A$2:$A333,"="&amp;$A3,Concentrado!$B$2:$B333, "=Guanajuato")</f>
        <v>807</v>
      </c>
      <c r="E3" s="11">
        <f>SUMIFS(Concentrado!F$2:F333,Concentrado!$A$2:$A333,"="&amp;$A3,Concentrado!$B$2:$B333, "=Guanajuato")</f>
        <v>6283</v>
      </c>
      <c r="F3" s="11">
        <f>SUMIFS(Concentrado!G$2:G333,Concentrado!$A$2:$A333,"="&amp;$A3,Concentrado!$B$2:$B333, "=Guanajuato")</f>
        <v>666</v>
      </c>
      <c r="G3" s="11">
        <f>SUMIFS(Concentrado!H$2:H333,Concentrado!$A$2:$A333,"="&amp;$A3,Concentrado!$B$2:$B333, "=Guanajuato")</f>
        <v>3929</v>
      </c>
      <c r="H3" s="11">
        <f>SUMIFS(Concentrado!I$2:I333,Concentrado!$A$2:$A333,"="&amp;$A3,Concentrado!$B$2:$B333, "=Guanajuato")</f>
        <v>656</v>
      </c>
      <c r="I3" s="11">
        <f>SUMIFS(Concentrado!J$2:J333,Concentrado!$A$2:$A333,"="&amp;$A3,Concentrado!$B$2:$B333, "=Guanajuato")</f>
        <v>2117</v>
      </c>
      <c r="J3" s="11">
        <f>SUMIFS(Concentrado!K$2:K333,Concentrado!$A$2:$A333,"="&amp;$A3,Concentrado!$B$2:$B333, "=Guanajuato")</f>
        <v>2443</v>
      </c>
      <c r="K3" s="11">
        <f>SUMIFS(Concentrado!L$2:L333,Concentrado!$A$2:$A333,"="&amp;$A3,Concentrado!$B$2:$B333, "=Guanajuato")</f>
        <v>6286</v>
      </c>
      <c r="L3" s="11">
        <f>SUMIFS(Concentrado!M$2:M333,Concentrado!$A$2:$A333,"="&amp;$A3,Concentrado!$B$2:$B333, "=Guanajuato")</f>
        <v>30821</v>
      </c>
    </row>
    <row r="4" spans="1:12" x14ac:dyDescent="0.3">
      <c r="A4" s="8">
        <v>2014</v>
      </c>
      <c r="B4" s="11">
        <f>SUMIFS(Concentrado!C$2:C334,Concentrado!$A$2:$A334,"="&amp;$A4,Concentrado!$B$2:$B334, "=Guanajuato")</f>
        <v>6161</v>
      </c>
      <c r="C4" s="11">
        <f>SUMIFS(Concentrado!D$2:D334,Concentrado!$A$2:$A334,"="&amp;$A4,Concentrado!$B$2:$B334, "=Guanajuato")</f>
        <v>1730</v>
      </c>
      <c r="D4" s="11">
        <f>SUMIFS(Concentrado!E$2:E334,Concentrado!$A$2:$A334,"="&amp;$A4,Concentrado!$B$2:$B334, "=Guanajuato")</f>
        <v>841</v>
      </c>
      <c r="E4" s="11">
        <f>SUMIFS(Concentrado!F$2:F334,Concentrado!$A$2:$A334,"="&amp;$A4,Concentrado!$B$2:$B334, "=Guanajuato")</f>
        <v>6664</v>
      </c>
      <c r="F4" s="11">
        <f>SUMIFS(Concentrado!G$2:G334,Concentrado!$A$2:$A334,"="&amp;$A4,Concentrado!$B$2:$B334, "=Guanajuato")</f>
        <v>555</v>
      </c>
      <c r="G4" s="11">
        <f>SUMIFS(Concentrado!H$2:H334,Concentrado!$A$2:$A334,"="&amp;$A4,Concentrado!$B$2:$B334, "=Guanajuato")</f>
        <v>4210</v>
      </c>
      <c r="H4" s="11">
        <f>SUMIFS(Concentrado!I$2:I334,Concentrado!$A$2:$A334,"="&amp;$A4,Concentrado!$B$2:$B334, "=Guanajuato")</f>
        <v>754</v>
      </c>
      <c r="I4" s="11">
        <f>SUMIFS(Concentrado!J$2:J334,Concentrado!$A$2:$A334,"="&amp;$A4,Concentrado!$B$2:$B334, "=Guanajuato")</f>
        <v>2302</v>
      </c>
      <c r="J4" s="11">
        <f>SUMIFS(Concentrado!K$2:K334,Concentrado!$A$2:$A334,"="&amp;$A4,Concentrado!$B$2:$B334, "=Guanajuato")</f>
        <v>2558</v>
      </c>
      <c r="K4" s="11">
        <f>SUMIFS(Concentrado!L$2:L334,Concentrado!$A$2:$A334,"="&amp;$A4,Concentrado!$B$2:$B334, "=Guanajuato")</f>
        <v>6258</v>
      </c>
      <c r="L4" s="11">
        <f>SUMIFS(Concentrado!M$2:M334,Concentrado!$A$2:$A334,"="&amp;$A4,Concentrado!$B$2:$B334, "=Guanajuato")</f>
        <v>32033</v>
      </c>
    </row>
    <row r="5" spans="1:12" x14ac:dyDescent="0.3">
      <c r="A5" s="8">
        <v>2015</v>
      </c>
      <c r="B5" s="11">
        <f>SUMIFS(Concentrado!C$2:C335,Concentrado!$A$2:$A335,"="&amp;$A5,Concentrado!$B$2:$B335, "=Guanajuato")</f>
        <v>6621</v>
      </c>
      <c r="C5" s="11">
        <f>SUMIFS(Concentrado!D$2:D335,Concentrado!$A$2:$A335,"="&amp;$A5,Concentrado!$B$2:$B335, "=Guanajuato")</f>
        <v>1734</v>
      </c>
      <c r="D5" s="11">
        <f>SUMIFS(Concentrado!E$2:E335,Concentrado!$A$2:$A335,"="&amp;$A5,Concentrado!$B$2:$B335, "=Guanajuato")</f>
        <v>982</v>
      </c>
      <c r="E5" s="11">
        <f>SUMIFS(Concentrado!F$2:F335,Concentrado!$A$2:$A335,"="&amp;$A5,Concentrado!$B$2:$B335, "=Guanajuato")</f>
        <v>7226</v>
      </c>
      <c r="F5" s="11">
        <f>SUMIFS(Concentrado!G$2:G335,Concentrado!$A$2:$A335,"="&amp;$A5,Concentrado!$B$2:$B335, "=Guanajuato")</f>
        <v>878</v>
      </c>
      <c r="G5" s="11">
        <f>SUMIFS(Concentrado!H$2:H335,Concentrado!$A$2:$A335,"="&amp;$A5,Concentrado!$B$2:$B335, "=Guanajuato")</f>
        <v>4218</v>
      </c>
      <c r="H5" s="11">
        <f>SUMIFS(Concentrado!I$2:I335,Concentrado!$A$2:$A335,"="&amp;$A5,Concentrado!$B$2:$B335, "=Guanajuato")</f>
        <v>880</v>
      </c>
      <c r="I5" s="11">
        <f>SUMIFS(Concentrado!J$2:J335,Concentrado!$A$2:$A335,"="&amp;$A5,Concentrado!$B$2:$B335, "=Guanajuato")</f>
        <v>1463</v>
      </c>
      <c r="J5" s="11">
        <f>SUMIFS(Concentrado!K$2:K335,Concentrado!$A$2:$A335,"="&amp;$A5,Concentrado!$B$2:$B335, "=Guanajuato")</f>
        <v>3063</v>
      </c>
      <c r="K5" s="11">
        <f>SUMIFS(Concentrado!L$2:L335,Concentrado!$A$2:$A335,"="&amp;$A5,Concentrado!$B$2:$B335, "=Guanajuato")</f>
        <v>6186</v>
      </c>
      <c r="L5" s="11">
        <f>SUMIFS(Concentrado!M$2:M335,Concentrado!$A$2:$A335,"="&amp;$A5,Concentrado!$B$2:$B335, "=Guanajuato")</f>
        <v>33251</v>
      </c>
    </row>
    <row r="6" spans="1:12" x14ac:dyDescent="0.3">
      <c r="A6" s="8">
        <v>2016</v>
      </c>
      <c r="B6" s="11">
        <f>SUMIFS(Concentrado!C$2:C336,Concentrado!$A$2:$A336,"="&amp;$A6,Concentrado!$B$2:$B336, "=Guanajuato")</f>
        <v>6906</v>
      </c>
      <c r="C6" s="11">
        <f>SUMIFS(Concentrado!D$2:D336,Concentrado!$A$2:$A336,"="&amp;$A6,Concentrado!$B$2:$B336, "=Guanajuato")</f>
        <v>1709</v>
      </c>
      <c r="D6" s="11">
        <f>SUMIFS(Concentrado!E$2:E336,Concentrado!$A$2:$A336,"="&amp;$A6,Concentrado!$B$2:$B336, "=Guanajuato")</f>
        <v>655</v>
      </c>
      <c r="E6" s="11">
        <f>SUMIFS(Concentrado!F$2:F336,Concentrado!$A$2:$A336,"="&amp;$A6,Concentrado!$B$2:$B336, "=Guanajuato")</f>
        <v>7612</v>
      </c>
      <c r="F6" s="11">
        <f>SUMIFS(Concentrado!G$2:G336,Concentrado!$A$2:$A336,"="&amp;$A6,Concentrado!$B$2:$B336, "=Guanajuato")</f>
        <v>1217</v>
      </c>
      <c r="G6" s="11">
        <f>SUMIFS(Concentrado!H$2:H336,Concentrado!$A$2:$A336,"="&amp;$A6,Concentrado!$B$2:$B336, "=Guanajuato")</f>
        <v>4284</v>
      </c>
      <c r="H6" s="11">
        <f>SUMIFS(Concentrado!I$2:I336,Concentrado!$A$2:$A336,"="&amp;$A6,Concentrado!$B$2:$B336, "=Guanajuato")</f>
        <v>846</v>
      </c>
      <c r="I6" s="11">
        <f>SUMIFS(Concentrado!J$2:J336,Concentrado!$A$2:$A336,"="&amp;$A6,Concentrado!$B$2:$B336, "=Guanajuato")</f>
        <v>1582</v>
      </c>
      <c r="J6" s="11">
        <f>SUMIFS(Concentrado!K$2:K336,Concentrado!$A$2:$A336,"="&amp;$A6,Concentrado!$B$2:$B336, "=Guanajuato")</f>
        <v>4471</v>
      </c>
      <c r="K6" s="11">
        <f>SUMIFS(Concentrado!L$2:L336,Concentrado!$A$2:$A336,"="&amp;$A6,Concentrado!$B$2:$B336, "=Guanajuato")</f>
        <v>6081</v>
      </c>
      <c r="L6" s="11">
        <f>SUMIFS(Concentrado!M$2:M336,Concentrado!$A$2:$A336,"="&amp;$A6,Concentrado!$B$2:$B336, "=Guanajuato")</f>
        <v>35363</v>
      </c>
    </row>
    <row r="7" spans="1:12" x14ac:dyDescent="0.3">
      <c r="A7" s="8">
        <v>2017</v>
      </c>
      <c r="B7" s="11">
        <f>SUMIFS(Concentrado!C$2:C337,Concentrado!$A$2:$A337,"="&amp;$A7,Concentrado!$B$2:$B337, "=Guanajuato")</f>
        <v>7216</v>
      </c>
      <c r="C7" s="11">
        <f>SUMIFS(Concentrado!D$2:D337,Concentrado!$A$2:$A337,"="&amp;$A7,Concentrado!$B$2:$B337, "=Guanajuato")</f>
        <v>1887</v>
      </c>
      <c r="D7" s="11">
        <f>SUMIFS(Concentrado!E$2:E337,Concentrado!$A$2:$A337,"="&amp;$A7,Concentrado!$B$2:$B337, "=Guanajuato")</f>
        <v>697</v>
      </c>
      <c r="E7" s="11">
        <f>SUMIFS(Concentrado!F$2:F337,Concentrado!$A$2:$A337,"="&amp;$A7,Concentrado!$B$2:$B337, "=Guanajuato")</f>
        <v>7524</v>
      </c>
      <c r="F7" s="11">
        <f>SUMIFS(Concentrado!G$2:G337,Concentrado!$A$2:$A337,"="&amp;$A7,Concentrado!$B$2:$B337, "=Guanajuato")</f>
        <v>1266</v>
      </c>
      <c r="G7" s="11">
        <f>SUMIFS(Concentrado!H$2:H337,Concentrado!$A$2:$A337,"="&amp;$A7,Concentrado!$B$2:$B337, "=Guanajuato")</f>
        <v>4563</v>
      </c>
      <c r="H7" s="11">
        <f>SUMIFS(Concentrado!I$2:I337,Concentrado!$A$2:$A337,"="&amp;$A7,Concentrado!$B$2:$B337, "=Guanajuato")</f>
        <v>803</v>
      </c>
      <c r="I7" s="11">
        <f>SUMIFS(Concentrado!J$2:J337,Concentrado!$A$2:$A337,"="&amp;$A7,Concentrado!$B$2:$B337, "=Guanajuato")</f>
        <v>1507</v>
      </c>
      <c r="J7" s="11">
        <f>SUMIFS(Concentrado!K$2:K337,Concentrado!$A$2:$A337,"="&amp;$A7,Concentrado!$B$2:$B337, "=Guanajuato")</f>
        <v>4222</v>
      </c>
      <c r="K7" s="11">
        <f>SUMIFS(Concentrado!L$2:L337,Concentrado!$A$2:$A337,"="&amp;$A7,Concentrado!$B$2:$B337, "=Guanajuato")</f>
        <v>6354</v>
      </c>
      <c r="L7" s="11">
        <f>SUMIFS(Concentrado!M$2:M337,Concentrado!$A$2:$A337,"="&amp;$A7,Concentrado!$B$2:$B337, "=Guanajuato")</f>
        <v>36039</v>
      </c>
    </row>
    <row r="8" spans="1:12" x14ac:dyDescent="0.3">
      <c r="A8" s="8">
        <v>2018</v>
      </c>
      <c r="B8" s="11">
        <f>SUMIFS(Concentrado!C$2:C338,Concentrado!$A$2:$A338,"="&amp;$A8,Concentrado!$B$2:$B338, "=Guanajuato")</f>
        <v>7348</v>
      </c>
      <c r="C8" s="11">
        <f>SUMIFS(Concentrado!D$2:D338,Concentrado!$A$2:$A338,"="&amp;$A8,Concentrado!$B$2:$B338, "=Guanajuato")</f>
        <v>1890</v>
      </c>
      <c r="D8" s="11">
        <f>SUMIFS(Concentrado!E$2:E338,Concentrado!$A$2:$A338,"="&amp;$A8,Concentrado!$B$2:$B338, "=Guanajuato")</f>
        <v>805</v>
      </c>
      <c r="E8" s="11">
        <f>SUMIFS(Concentrado!F$2:F338,Concentrado!$A$2:$A338,"="&amp;$A8,Concentrado!$B$2:$B338, "=Guanajuato")</f>
        <v>8094</v>
      </c>
      <c r="F8" s="11">
        <f>SUMIFS(Concentrado!G$2:G338,Concentrado!$A$2:$A338,"="&amp;$A8,Concentrado!$B$2:$B338, "=Guanajuato")</f>
        <v>1158</v>
      </c>
      <c r="G8" s="11">
        <f>SUMIFS(Concentrado!H$2:H338,Concentrado!$A$2:$A338,"="&amp;$A8,Concentrado!$B$2:$B338, "=Guanajuato")</f>
        <v>4752</v>
      </c>
      <c r="H8" s="11">
        <f>SUMIFS(Concentrado!I$2:I338,Concentrado!$A$2:$A338,"="&amp;$A8,Concentrado!$B$2:$B338, "=Guanajuato")</f>
        <v>857</v>
      </c>
      <c r="I8" s="11">
        <f>SUMIFS(Concentrado!J$2:J338,Concentrado!$A$2:$A338,"="&amp;$A8,Concentrado!$B$2:$B338, "=Guanajuato")</f>
        <v>1631</v>
      </c>
      <c r="J8" s="11">
        <f>SUMIFS(Concentrado!K$2:K338,Concentrado!$A$2:$A338,"="&amp;$A8,Concentrado!$B$2:$B338, "=Guanajuato")</f>
        <v>4632</v>
      </c>
      <c r="K8" s="11">
        <f>SUMIFS(Concentrado!L$2:L338,Concentrado!$A$2:$A338,"="&amp;$A8,Concentrado!$B$2:$B338, "=Guanajuato")</f>
        <v>6862</v>
      </c>
      <c r="L8" s="11">
        <f>SUMIFS(Concentrado!M$2:M338,Concentrado!$A$2:$A338,"="&amp;$A8,Concentrado!$B$2:$B338, "=Guanajuato")</f>
        <v>38029</v>
      </c>
    </row>
    <row r="9" spans="1:12" x14ac:dyDescent="0.3">
      <c r="A9" s="8">
        <v>2019</v>
      </c>
      <c r="B9" s="11">
        <f>SUMIFS(Concentrado!C$2:C339,Concentrado!$A$2:$A339,"="&amp;$A9,Concentrado!$B$2:$B339, "=Guanajuato")</f>
        <v>7649</v>
      </c>
      <c r="C9" s="11">
        <f>SUMIFS(Concentrado!D$2:D339,Concentrado!$A$2:$A339,"="&amp;$A9,Concentrado!$B$2:$B339, "=Guanajuato")</f>
        <v>1891</v>
      </c>
      <c r="D9" s="11">
        <f>SUMIFS(Concentrado!E$2:E339,Concentrado!$A$2:$A339,"="&amp;$A9,Concentrado!$B$2:$B339, "=Guanajuato")</f>
        <v>788</v>
      </c>
      <c r="E9" s="11">
        <f>SUMIFS(Concentrado!F$2:F339,Concentrado!$A$2:$A339,"="&amp;$A9,Concentrado!$B$2:$B339, "=Guanajuato")</f>
        <v>8387</v>
      </c>
      <c r="F9" s="11">
        <f>SUMIFS(Concentrado!G$2:G339,Concentrado!$A$2:$A339,"="&amp;$A9,Concentrado!$B$2:$B339, "=Guanajuato")</f>
        <v>1050</v>
      </c>
      <c r="G9" s="11">
        <f>SUMIFS(Concentrado!H$2:H339,Concentrado!$A$2:$A339,"="&amp;$A9,Concentrado!$B$2:$B339, "=Guanajuato")</f>
        <v>4742</v>
      </c>
      <c r="H9" s="11">
        <f>SUMIFS(Concentrado!I$2:I339,Concentrado!$A$2:$A339,"="&amp;$A9,Concentrado!$B$2:$B339, "=Guanajuato")</f>
        <v>899</v>
      </c>
      <c r="I9" s="11">
        <f>SUMIFS(Concentrado!J$2:J339,Concentrado!$A$2:$A339,"="&amp;$A9,Concentrado!$B$2:$B339, "=Guanajuato")</f>
        <v>1711</v>
      </c>
      <c r="J9" s="11">
        <f>SUMIFS(Concentrado!K$2:K339,Concentrado!$A$2:$A339,"="&amp;$A9,Concentrado!$B$2:$B339, "=Guanajuato")</f>
        <v>4905</v>
      </c>
      <c r="K9" s="11">
        <f>SUMIFS(Concentrado!L$2:L339,Concentrado!$A$2:$A339,"="&amp;$A9,Concentrado!$B$2:$B339, "=Guanajuato")</f>
        <v>6885</v>
      </c>
      <c r="L9" s="11">
        <f>SUMIFS(Concentrado!M$2:M339,Concentrado!$A$2:$A339,"="&amp;$A9,Concentrado!$B$2:$B339, "=Guanajuato")</f>
        <v>38907</v>
      </c>
    </row>
    <row r="10" spans="1:12" x14ac:dyDescent="0.3">
      <c r="A10" s="8">
        <v>2020</v>
      </c>
      <c r="B10" s="11">
        <f>SUMIFS(Concentrado!C$2:C340,Concentrado!$A$2:$A340,"="&amp;$A10,Concentrado!$B$2:$B340, "=Guanajuato")</f>
        <v>7879</v>
      </c>
      <c r="C10" s="11">
        <f>SUMIFS(Concentrado!D$2:D340,Concentrado!$A$2:$A340,"="&amp;$A10,Concentrado!$B$2:$B340, "=Guanajuato")</f>
        <v>1940</v>
      </c>
      <c r="D10" s="11">
        <f>SUMIFS(Concentrado!E$2:E340,Concentrado!$A$2:$A340,"="&amp;$A10,Concentrado!$B$2:$B340, "=Guanajuato")</f>
        <v>804</v>
      </c>
      <c r="E10" s="11">
        <f>SUMIFS(Concentrado!F$2:F340,Concentrado!$A$2:$A340,"="&amp;$A10,Concentrado!$B$2:$B340, "=Guanajuato")</f>
        <v>9028</v>
      </c>
      <c r="F10" s="11">
        <f>SUMIFS(Concentrado!G$2:G340,Concentrado!$A$2:$A340,"="&amp;$A10,Concentrado!$B$2:$B340, "=Guanajuato")</f>
        <v>739</v>
      </c>
      <c r="G10" s="11">
        <f>SUMIFS(Concentrado!H$2:H340,Concentrado!$A$2:$A340,"="&amp;$A10,Concentrado!$B$2:$B340, "=Guanajuato")</f>
        <v>4876</v>
      </c>
      <c r="H10" s="11">
        <f>SUMIFS(Concentrado!I$2:I340,Concentrado!$A$2:$A340,"="&amp;$A10,Concentrado!$B$2:$B340, "=Guanajuato")</f>
        <v>938</v>
      </c>
      <c r="I10" s="11">
        <f>SUMIFS(Concentrado!J$2:J340,Concentrado!$A$2:$A340,"="&amp;$A10,Concentrado!$B$2:$B340, "=Guanajuato")</f>
        <v>1733</v>
      </c>
      <c r="J10" s="11">
        <f>SUMIFS(Concentrado!K$2:K340,Concentrado!$A$2:$A340,"="&amp;$A10,Concentrado!$B$2:$B340, "=Guanajuato")</f>
        <v>5110</v>
      </c>
      <c r="K10" s="11">
        <f>SUMIFS(Concentrado!L$2:L340,Concentrado!$A$2:$A340,"="&amp;$A10,Concentrado!$B$2:$B340, "=Guanajuato")</f>
        <v>7146</v>
      </c>
      <c r="L10" s="11">
        <f>SUMIFS(Concentrado!M$2:M340,Concentrado!$A$2:$A340,"="&amp;$A10,Concentrado!$B$2:$B340, "=Guanajuato")</f>
        <v>40193</v>
      </c>
    </row>
    <row r="11" spans="1:12" x14ac:dyDescent="0.3">
      <c r="A11" s="8">
        <v>2021</v>
      </c>
      <c r="B11" s="11">
        <f>SUMIFS(Concentrado!C$2:C341,Concentrado!$A$2:$A341,"="&amp;$A11,Concentrado!$B$2:$B341, "=Guanajuato")</f>
        <v>7914</v>
      </c>
      <c r="C11" s="11">
        <f>SUMIFS(Concentrado!D$2:D341,Concentrado!$A$2:$A341,"="&amp;$A11,Concentrado!$B$2:$B341, "=Guanajuato")</f>
        <v>2263</v>
      </c>
      <c r="D11" s="11">
        <f>SUMIFS(Concentrado!E$2:E341,Concentrado!$A$2:$A341,"="&amp;$A11,Concentrado!$B$2:$B341, "=Guanajuato")</f>
        <v>857</v>
      </c>
      <c r="E11" s="11">
        <f>SUMIFS(Concentrado!F$2:F341,Concentrado!$A$2:$A341,"="&amp;$A11,Concentrado!$B$2:$B341, "=Guanajuato")</f>
        <v>9148</v>
      </c>
      <c r="F11" s="11">
        <f>SUMIFS(Concentrado!G$2:G341,Concentrado!$A$2:$A341,"="&amp;$A11,Concentrado!$B$2:$B341, "=Guanajuato")</f>
        <v>795</v>
      </c>
      <c r="G11" s="11">
        <f>SUMIFS(Concentrado!H$2:H341,Concentrado!$A$2:$A341,"="&amp;$A11,Concentrado!$B$2:$B341, "=Guanajuato")</f>
        <v>4870</v>
      </c>
      <c r="H11" s="11">
        <f>SUMIFS(Concentrado!I$2:I341,Concentrado!$A$2:$A341,"="&amp;$A11,Concentrado!$B$2:$B341, "=Guanajuato")</f>
        <v>970</v>
      </c>
      <c r="I11" s="11">
        <f>SUMIFS(Concentrado!J$2:J341,Concentrado!$A$2:$A341,"="&amp;$A11,Concentrado!$B$2:$B341, "=Guanajuato")</f>
        <v>1906</v>
      </c>
      <c r="J11" s="11">
        <f>SUMIFS(Concentrado!K$2:K341,Concentrado!$A$2:$A341,"="&amp;$A11,Concentrado!$B$2:$B341, "=Guanajuato")</f>
        <v>5081</v>
      </c>
      <c r="K11" s="11">
        <f>SUMIFS(Concentrado!L$2:L341,Concentrado!$A$2:$A341,"="&amp;$A11,Concentrado!$B$2:$B341, "=Guanajuato")</f>
        <v>6874</v>
      </c>
      <c r="L11" s="11">
        <f>SUMIFS(Concentrado!M$2:M341,Concentrado!$A$2:$A341,"="&amp;$A11,Concentrado!$B$2:$B341, "=Guanajuato")</f>
        <v>40678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L11"/>
  <sheetViews>
    <sheetView zoomScale="112" zoomScaleNormal="112" workbookViewId="0">
      <selection activeCell="B2" sqref="B2:L11"/>
    </sheetView>
  </sheetViews>
  <sheetFormatPr baseColWidth="10" defaultRowHeight="14.4" x14ac:dyDescent="0.3"/>
  <cols>
    <col min="1" max="1" width="12.109375" customWidth="1"/>
    <col min="2" max="2" width="13.33203125" bestFit="1" customWidth="1"/>
    <col min="3" max="3" width="12.44140625" bestFit="1" customWidth="1"/>
    <col min="4" max="4" width="12.44140625" customWidth="1"/>
    <col min="5" max="5" width="12.33203125" bestFit="1" customWidth="1"/>
    <col min="6" max="6" width="12" bestFit="1" customWidth="1"/>
    <col min="7" max="7" width="11.44140625" customWidth="1"/>
    <col min="8" max="8" width="11.88671875" bestFit="1" customWidth="1"/>
    <col min="9" max="11" width="12.5546875" bestFit="1" customWidth="1"/>
  </cols>
  <sheetData>
    <row r="1" spans="1:12" s="4" customFormat="1" ht="69" x14ac:dyDescent="0.25">
      <c r="A1" s="1" t="s">
        <v>0</v>
      </c>
      <c r="B1" s="1" t="s">
        <v>35</v>
      </c>
      <c r="C1" s="1" t="s">
        <v>36</v>
      </c>
      <c r="D1" s="1" t="s">
        <v>45</v>
      </c>
      <c r="E1" s="1" t="s">
        <v>44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</row>
    <row r="2" spans="1:12" x14ac:dyDescent="0.3">
      <c r="A2" s="8">
        <v>2012</v>
      </c>
      <c r="B2" s="11">
        <f>SUMIFS(Concentrado!C$2:C332,Concentrado!$A$2:$A332,"="&amp;$A2,Concentrado!$B$2:$B332, "=Guerrero")</f>
        <v>3967</v>
      </c>
      <c r="C2" s="11">
        <f>SUMIFS(Concentrado!D$2:D332,Concentrado!$A$2:$A332,"="&amp;$A2,Concentrado!$B$2:$B332, "=Guerrero")</f>
        <v>792</v>
      </c>
      <c r="D2" s="11">
        <f>SUMIFS(Concentrado!E$2:E332,Concentrado!$A$2:$A332,"="&amp;$A2,Concentrado!$B$2:$B332, "=Guerrero")</f>
        <v>301</v>
      </c>
      <c r="E2" s="11">
        <f>SUMIFS(Concentrado!F$2:F332,Concentrado!$A$2:$A332,"="&amp;$A2,Concentrado!$B$2:$B332, "=Guerrero")</f>
        <v>4147</v>
      </c>
      <c r="F2" s="11">
        <f>SUMIFS(Concentrado!G$2:G332,Concentrado!$A$2:$A332,"="&amp;$A2,Concentrado!$B$2:$B332, "=Guerrero")</f>
        <v>450</v>
      </c>
      <c r="G2" s="11">
        <f>SUMIFS(Concentrado!H$2:H332,Concentrado!$A$2:$A332,"="&amp;$A2,Concentrado!$B$2:$B332, "=Guerrero")</f>
        <v>1543</v>
      </c>
      <c r="H2" s="11">
        <f>SUMIFS(Concentrado!I$2:I332,Concentrado!$A$2:$A332,"="&amp;$A2,Concentrado!$B$2:$B332, "=Guerrero")</f>
        <v>297</v>
      </c>
      <c r="I2" s="11">
        <f>SUMIFS(Concentrado!J$2:J332,Concentrado!$A$2:$A332,"="&amp;$A2,Concentrado!$B$2:$B332, "=Guerrero")</f>
        <v>1065</v>
      </c>
      <c r="J2" s="11">
        <f>SUMIFS(Concentrado!K$2:K332,Concentrado!$A$2:$A332,"="&amp;$A2,Concentrado!$B$2:$B332, "=Guerrero")</f>
        <v>1865</v>
      </c>
      <c r="K2" s="11">
        <f>SUMIFS(Concentrado!L$2:L332,Concentrado!$A$2:$A332,"="&amp;$A2,Concentrado!$B$2:$B332, "=Guerrero")</f>
        <v>3961</v>
      </c>
      <c r="L2" s="11">
        <f>SUMIFS(Concentrado!M$2:M332,Concentrado!$A$2:$A332,"="&amp;$A2,Concentrado!$B$2:$B332, "=Guerrero")</f>
        <v>18388</v>
      </c>
    </row>
    <row r="3" spans="1:12" x14ac:dyDescent="0.3">
      <c r="A3" s="8">
        <v>2013</v>
      </c>
      <c r="B3" s="11">
        <f>SUMIFS(Concentrado!C$2:C333,Concentrado!$A$2:$A333,"="&amp;$A3,Concentrado!$B$2:$B333, "=Guerrero")</f>
        <v>4151</v>
      </c>
      <c r="C3" s="11">
        <f>SUMIFS(Concentrado!D$2:D333,Concentrado!$A$2:$A333,"="&amp;$A3,Concentrado!$B$2:$B333, "=Guerrero")</f>
        <v>734</v>
      </c>
      <c r="D3" s="11">
        <f>SUMIFS(Concentrado!E$2:E333,Concentrado!$A$2:$A333,"="&amp;$A3,Concentrado!$B$2:$B333, "=Guerrero")</f>
        <v>304</v>
      </c>
      <c r="E3" s="11">
        <f>SUMIFS(Concentrado!F$2:F333,Concentrado!$A$2:$A333,"="&amp;$A3,Concentrado!$B$2:$B333, "=Guerrero")</f>
        <v>4268</v>
      </c>
      <c r="F3" s="11">
        <f>SUMIFS(Concentrado!G$2:G333,Concentrado!$A$2:$A333,"="&amp;$A3,Concentrado!$B$2:$B333, "=Guerrero")</f>
        <v>467</v>
      </c>
      <c r="G3" s="11">
        <f>SUMIFS(Concentrado!H$2:H333,Concentrado!$A$2:$A333,"="&amp;$A3,Concentrado!$B$2:$B333, "=Guerrero")</f>
        <v>1677</v>
      </c>
      <c r="H3" s="11">
        <f>SUMIFS(Concentrado!I$2:I333,Concentrado!$A$2:$A333,"="&amp;$A3,Concentrado!$B$2:$B333, "=Guerrero")</f>
        <v>292</v>
      </c>
      <c r="I3" s="11">
        <f>SUMIFS(Concentrado!J$2:J333,Concentrado!$A$2:$A333,"="&amp;$A3,Concentrado!$B$2:$B333, "=Guerrero")</f>
        <v>1111</v>
      </c>
      <c r="J3" s="11">
        <f>SUMIFS(Concentrado!K$2:K333,Concentrado!$A$2:$A333,"="&amp;$A3,Concentrado!$B$2:$B333, "=Guerrero")</f>
        <v>1893</v>
      </c>
      <c r="K3" s="11">
        <f>SUMIFS(Concentrado!L$2:L333,Concentrado!$A$2:$A333,"="&amp;$A3,Concentrado!$B$2:$B333, "=Guerrero")</f>
        <v>3990</v>
      </c>
      <c r="L3" s="11">
        <f>SUMIFS(Concentrado!M$2:M333,Concentrado!$A$2:$A333,"="&amp;$A3,Concentrado!$B$2:$B333, "=Guerrero")</f>
        <v>18887</v>
      </c>
    </row>
    <row r="4" spans="1:12" x14ac:dyDescent="0.3">
      <c r="A4" s="8">
        <v>2014</v>
      </c>
      <c r="B4" s="11">
        <f>SUMIFS(Concentrado!C$2:C334,Concentrado!$A$2:$A334,"="&amp;$A4,Concentrado!$B$2:$B334, "=Guerrero")</f>
        <v>4986</v>
      </c>
      <c r="C4" s="11">
        <f>SUMIFS(Concentrado!D$2:D334,Concentrado!$A$2:$A334,"="&amp;$A4,Concentrado!$B$2:$B334, "=Guerrero")</f>
        <v>774</v>
      </c>
      <c r="D4" s="11">
        <f>SUMIFS(Concentrado!E$2:E334,Concentrado!$A$2:$A334,"="&amp;$A4,Concentrado!$B$2:$B334, "=Guerrero")</f>
        <v>283</v>
      </c>
      <c r="E4" s="11">
        <f>SUMIFS(Concentrado!F$2:F334,Concentrado!$A$2:$A334,"="&amp;$A4,Concentrado!$B$2:$B334, "=Guerrero")</f>
        <v>4878</v>
      </c>
      <c r="F4" s="11">
        <f>SUMIFS(Concentrado!G$2:G334,Concentrado!$A$2:$A334,"="&amp;$A4,Concentrado!$B$2:$B334, "=Guerrero")</f>
        <v>486</v>
      </c>
      <c r="G4" s="11">
        <f>SUMIFS(Concentrado!H$2:H334,Concentrado!$A$2:$A334,"="&amp;$A4,Concentrado!$B$2:$B334, "=Guerrero")</f>
        <v>1958</v>
      </c>
      <c r="H4" s="11">
        <f>SUMIFS(Concentrado!I$2:I334,Concentrado!$A$2:$A334,"="&amp;$A4,Concentrado!$B$2:$B334, "=Guerrero")</f>
        <v>321</v>
      </c>
      <c r="I4" s="11">
        <f>SUMIFS(Concentrado!J$2:J334,Concentrado!$A$2:$A334,"="&amp;$A4,Concentrado!$B$2:$B334, "=Guerrero")</f>
        <v>1209</v>
      </c>
      <c r="J4" s="11">
        <f>SUMIFS(Concentrado!K$2:K334,Concentrado!$A$2:$A334,"="&amp;$A4,Concentrado!$B$2:$B334, "=Guerrero")</f>
        <v>2111</v>
      </c>
      <c r="K4" s="11">
        <f>SUMIFS(Concentrado!L$2:L334,Concentrado!$A$2:$A334,"="&amp;$A4,Concentrado!$B$2:$B334, "=Guerrero")</f>
        <v>4371</v>
      </c>
      <c r="L4" s="11">
        <f>SUMIFS(Concentrado!M$2:M334,Concentrado!$A$2:$A334,"="&amp;$A4,Concentrado!$B$2:$B334, "=Guerrero")</f>
        <v>21377</v>
      </c>
    </row>
    <row r="5" spans="1:12" x14ac:dyDescent="0.3">
      <c r="A5" s="8">
        <v>2015</v>
      </c>
      <c r="B5" s="11">
        <f>SUMIFS(Concentrado!C$2:C335,Concentrado!$A$2:$A335,"="&amp;$A5,Concentrado!$B$2:$B335, "=Guerrero")</f>
        <v>5377</v>
      </c>
      <c r="C5" s="11">
        <f>SUMIFS(Concentrado!D$2:D335,Concentrado!$A$2:$A335,"="&amp;$A5,Concentrado!$B$2:$B335, "=Guerrero")</f>
        <v>757</v>
      </c>
      <c r="D5" s="11">
        <f>SUMIFS(Concentrado!E$2:E335,Concentrado!$A$2:$A335,"="&amp;$A5,Concentrado!$B$2:$B335, "=Guerrero")</f>
        <v>451</v>
      </c>
      <c r="E5" s="11">
        <f>SUMIFS(Concentrado!F$2:F335,Concentrado!$A$2:$A335,"="&amp;$A5,Concentrado!$B$2:$B335, "=Guerrero")</f>
        <v>5152</v>
      </c>
      <c r="F5" s="11">
        <f>SUMIFS(Concentrado!G$2:G335,Concentrado!$A$2:$A335,"="&amp;$A5,Concentrado!$B$2:$B335, "=Guerrero")</f>
        <v>660</v>
      </c>
      <c r="G5" s="11">
        <f>SUMIFS(Concentrado!H$2:H335,Concentrado!$A$2:$A335,"="&amp;$A5,Concentrado!$B$2:$B335, "=Guerrero")</f>
        <v>2189</v>
      </c>
      <c r="H5" s="11">
        <f>SUMIFS(Concentrado!I$2:I335,Concentrado!$A$2:$A335,"="&amp;$A5,Concentrado!$B$2:$B335, "=Guerrero")</f>
        <v>375</v>
      </c>
      <c r="I5" s="11">
        <f>SUMIFS(Concentrado!J$2:J335,Concentrado!$A$2:$A335,"="&amp;$A5,Concentrado!$B$2:$B335, "=Guerrero")</f>
        <v>1030</v>
      </c>
      <c r="J5" s="11">
        <f>SUMIFS(Concentrado!K$2:K335,Concentrado!$A$2:$A335,"="&amp;$A5,Concentrado!$B$2:$B335, "=Guerrero")</f>
        <v>2390</v>
      </c>
      <c r="K5" s="11">
        <f>SUMIFS(Concentrado!L$2:L335,Concentrado!$A$2:$A335,"="&amp;$A5,Concentrado!$B$2:$B335, "=Guerrero")</f>
        <v>4633</v>
      </c>
      <c r="L5" s="11">
        <f>SUMIFS(Concentrado!M$2:M335,Concentrado!$A$2:$A335,"="&amp;$A5,Concentrado!$B$2:$B335, "=Guerrero")</f>
        <v>23014</v>
      </c>
    </row>
    <row r="6" spans="1:12" x14ac:dyDescent="0.3">
      <c r="A6" s="8">
        <v>2016</v>
      </c>
      <c r="B6" s="11">
        <f>SUMIFS(Concentrado!C$2:C336,Concentrado!$A$2:$A336,"="&amp;$A6,Concentrado!$B$2:$B336, "=Guerrero")</f>
        <v>5474</v>
      </c>
      <c r="C6" s="11">
        <f>SUMIFS(Concentrado!D$2:D336,Concentrado!$A$2:$A336,"="&amp;$A6,Concentrado!$B$2:$B336, "=Guerrero")</f>
        <v>850</v>
      </c>
      <c r="D6" s="11">
        <f>SUMIFS(Concentrado!E$2:E336,Concentrado!$A$2:$A336,"="&amp;$A6,Concentrado!$B$2:$B336, "=Guerrero")</f>
        <v>275</v>
      </c>
      <c r="E6" s="11">
        <f>SUMIFS(Concentrado!F$2:F336,Concentrado!$A$2:$A336,"="&amp;$A6,Concentrado!$B$2:$B336, "=Guerrero")</f>
        <v>5525</v>
      </c>
      <c r="F6" s="11">
        <f>SUMIFS(Concentrado!G$2:G336,Concentrado!$A$2:$A336,"="&amp;$A6,Concentrado!$B$2:$B336, "=Guerrero")</f>
        <v>777</v>
      </c>
      <c r="G6" s="11">
        <f>SUMIFS(Concentrado!H$2:H336,Concentrado!$A$2:$A336,"="&amp;$A6,Concentrado!$B$2:$B336, "=Guerrero")</f>
        <v>2239</v>
      </c>
      <c r="H6" s="11">
        <f>SUMIFS(Concentrado!I$2:I336,Concentrado!$A$2:$A336,"="&amp;$A6,Concentrado!$B$2:$B336, "=Guerrero")</f>
        <v>381</v>
      </c>
      <c r="I6" s="11">
        <f>SUMIFS(Concentrado!J$2:J336,Concentrado!$A$2:$A336,"="&amp;$A6,Concentrado!$B$2:$B336, "=Guerrero")</f>
        <v>1219</v>
      </c>
      <c r="J6" s="11">
        <f>SUMIFS(Concentrado!K$2:K336,Concentrado!$A$2:$A336,"="&amp;$A6,Concentrado!$B$2:$B336, "=Guerrero")</f>
        <v>2867</v>
      </c>
      <c r="K6" s="11">
        <f>SUMIFS(Concentrado!L$2:L336,Concentrado!$A$2:$A336,"="&amp;$A6,Concentrado!$B$2:$B336, "=Guerrero")</f>
        <v>5044</v>
      </c>
      <c r="L6" s="11">
        <f>SUMIFS(Concentrado!M$2:M336,Concentrado!$A$2:$A336,"="&amp;$A6,Concentrado!$B$2:$B336, "=Guerrero")</f>
        <v>24651</v>
      </c>
    </row>
    <row r="7" spans="1:12" x14ac:dyDescent="0.3">
      <c r="A7" s="8">
        <v>2017</v>
      </c>
      <c r="B7" s="11">
        <f>SUMIFS(Concentrado!C$2:C337,Concentrado!$A$2:$A337,"="&amp;$A7,Concentrado!$B$2:$B337, "=Guerrero")</f>
        <v>5762</v>
      </c>
      <c r="C7" s="11">
        <f>SUMIFS(Concentrado!D$2:D337,Concentrado!$A$2:$A337,"="&amp;$A7,Concentrado!$B$2:$B337, "=Guerrero")</f>
        <v>1024</v>
      </c>
      <c r="D7" s="11">
        <f>SUMIFS(Concentrado!E$2:E337,Concentrado!$A$2:$A337,"="&amp;$A7,Concentrado!$B$2:$B337, "=Guerrero")</f>
        <v>325</v>
      </c>
      <c r="E7" s="11">
        <f>SUMIFS(Concentrado!F$2:F337,Concentrado!$A$2:$A337,"="&amp;$A7,Concentrado!$B$2:$B337, "=Guerrero")</f>
        <v>5744</v>
      </c>
      <c r="F7" s="11">
        <f>SUMIFS(Concentrado!G$2:G337,Concentrado!$A$2:$A337,"="&amp;$A7,Concentrado!$B$2:$B337, "=Guerrero")</f>
        <v>1120</v>
      </c>
      <c r="G7" s="11">
        <f>SUMIFS(Concentrado!H$2:H337,Concentrado!$A$2:$A337,"="&amp;$A7,Concentrado!$B$2:$B337, "=Guerrero")</f>
        <v>2568</v>
      </c>
      <c r="H7" s="11">
        <f>SUMIFS(Concentrado!I$2:I337,Concentrado!$A$2:$A337,"="&amp;$A7,Concentrado!$B$2:$B337, "=Guerrero")</f>
        <v>528</v>
      </c>
      <c r="I7" s="11">
        <f>SUMIFS(Concentrado!J$2:J337,Concentrado!$A$2:$A337,"="&amp;$A7,Concentrado!$B$2:$B337, "=Guerrero")</f>
        <v>1301</v>
      </c>
      <c r="J7" s="11">
        <f>SUMIFS(Concentrado!K$2:K337,Concentrado!$A$2:$A337,"="&amp;$A7,Concentrado!$B$2:$B337, "=Guerrero")</f>
        <v>2853</v>
      </c>
      <c r="K7" s="11">
        <f>SUMIFS(Concentrado!L$2:L337,Concentrado!$A$2:$A337,"="&amp;$A7,Concentrado!$B$2:$B337, "=Guerrero")</f>
        <v>5717</v>
      </c>
      <c r="L7" s="11">
        <f>SUMIFS(Concentrado!M$2:M337,Concentrado!$A$2:$A337,"="&amp;$A7,Concentrado!$B$2:$B337, "=Guerrero")</f>
        <v>26942</v>
      </c>
    </row>
    <row r="8" spans="1:12" x14ac:dyDescent="0.3">
      <c r="A8" s="8">
        <v>2018</v>
      </c>
      <c r="B8" s="11">
        <f>SUMIFS(Concentrado!C$2:C338,Concentrado!$A$2:$A338,"="&amp;$A8,Concentrado!$B$2:$B338, "=Guerrero")</f>
        <v>6124</v>
      </c>
      <c r="C8" s="11">
        <f>SUMIFS(Concentrado!D$2:D338,Concentrado!$A$2:$A338,"="&amp;$A8,Concentrado!$B$2:$B338, "=Guerrero")</f>
        <v>991</v>
      </c>
      <c r="D8" s="11">
        <f>SUMIFS(Concentrado!E$2:E338,Concentrado!$A$2:$A338,"="&amp;$A8,Concentrado!$B$2:$B338, "=Guerrero")</f>
        <v>356</v>
      </c>
      <c r="E8" s="11">
        <f>SUMIFS(Concentrado!F$2:F338,Concentrado!$A$2:$A338,"="&amp;$A8,Concentrado!$B$2:$B338, "=Guerrero")</f>
        <v>5792</v>
      </c>
      <c r="F8" s="11">
        <f>SUMIFS(Concentrado!G$2:G338,Concentrado!$A$2:$A338,"="&amp;$A8,Concentrado!$B$2:$B338, "=Guerrero")</f>
        <v>959</v>
      </c>
      <c r="G8" s="11">
        <f>SUMIFS(Concentrado!H$2:H338,Concentrado!$A$2:$A338,"="&amp;$A8,Concentrado!$B$2:$B338, "=Guerrero")</f>
        <v>3116</v>
      </c>
      <c r="H8" s="11">
        <f>SUMIFS(Concentrado!I$2:I338,Concentrado!$A$2:$A338,"="&amp;$A8,Concentrado!$B$2:$B338, "=Guerrero")</f>
        <v>425</v>
      </c>
      <c r="I8" s="11">
        <f>SUMIFS(Concentrado!J$2:J338,Concentrado!$A$2:$A338,"="&amp;$A8,Concentrado!$B$2:$B338, "=Guerrero")</f>
        <v>1333</v>
      </c>
      <c r="J8" s="11">
        <f>SUMIFS(Concentrado!K$2:K338,Concentrado!$A$2:$A338,"="&amp;$A8,Concentrado!$B$2:$B338, "=Guerrero")</f>
        <v>2674</v>
      </c>
      <c r="K8" s="11">
        <f>SUMIFS(Concentrado!L$2:L338,Concentrado!$A$2:$A338,"="&amp;$A8,Concentrado!$B$2:$B338, "=Guerrero")</f>
        <v>6002</v>
      </c>
      <c r="L8" s="11">
        <f>SUMIFS(Concentrado!M$2:M338,Concentrado!$A$2:$A338,"="&amp;$A8,Concentrado!$B$2:$B338, "=Guerrero")</f>
        <v>27772</v>
      </c>
    </row>
    <row r="9" spans="1:12" x14ac:dyDescent="0.3">
      <c r="A9" s="8">
        <v>2019</v>
      </c>
      <c r="B9" s="11">
        <f>SUMIFS(Concentrado!C$2:C339,Concentrado!$A$2:$A339,"="&amp;$A9,Concentrado!$B$2:$B339, "=Guerrero")</f>
        <v>5938</v>
      </c>
      <c r="C9" s="11">
        <f>SUMIFS(Concentrado!D$2:D339,Concentrado!$A$2:$A339,"="&amp;$A9,Concentrado!$B$2:$B339, "=Guerrero")</f>
        <v>995</v>
      </c>
      <c r="D9" s="11">
        <f>SUMIFS(Concentrado!E$2:E339,Concentrado!$A$2:$A339,"="&amp;$A9,Concentrado!$B$2:$B339, "=Guerrero")</f>
        <v>347</v>
      </c>
      <c r="E9" s="11">
        <f>SUMIFS(Concentrado!F$2:F339,Concentrado!$A$2:$A339,"="&amp;$A9,Concentrado!$B$2:$B339, "=Guerrero")</f>
        <v>5585</v>
      </c>
      <c r="F9" s="11">
        <f>SUMIFS(Concentrado!G$2:G339,Concentrado!$A$2:$A339,"="&amp;$A9,Concentrado!$B$2:$B339, "=Guerrero")</f>
        <v>1005</v>
      </c>
      <c r="G9" s="11">
        <f>SUMIFS(Concentrado!H$2:H339,Concentrado!$A$2:$A339,"="&amp;$A9,Concentrado!$B$2:$B339, "=Guerrero")</f>
        <v>3186</v>
      </c>
      <c r="H9" s="11">
        <f>SUMIFS(Concentrado!I$2:I339,Concentrado!$A$2:$A339,"="&amp;$A9,Concentrado!$B$2:$B339, "=Guerrero")</f>
        <v>404</v>
      </c>
      <c r="I9" s="11">
        <f>SUMIFS(Concentrado!J$2:J339,Concentrado!$A$2:$A339,"="&amp;$A9,Concentrado!$B$2:$B339, "=Guerrero")</f>
        <v>1410</v>
      </c>
      <c r="J9" s="11">
        <f>SUMIFS(Concentrado!K$2:K339,Concentrado!$A$2:$A339,"="&amp;$A9,Concentrado!$B$2:$B339, "=Guerrero")</f>
        <v>2638</v>
      </c>
      <c r="K9" s="11">
        <f>SUMIFS(Concentrado!L$2:L339,Concentrado!$A$2:$A339,"="&amp;$A9,Concentrado!$B$2:$B339, "=Guerrero")</f>
        <v>5723</v>
      </c>
      <c r="L9" s="11">
        <f>SUMIFS(Concentrado!M$2:M339,Concentrado!$A$2:$A339,"="&amp;$A9,Concentrado!$B$2:$B339, "=Guerrero")</f>
        <v>27231</v>
      </c>
    </row>
    <row r="10" spans="1:12" x14ac:dyDescent="0.3">
      <c r="A10" s="8">
        <v>2020</v>
      </c>
      <c r="B10" s="11">
        <f>SUMIFS(Concentrado!C$2:C340,Concentrado!$A$2:$A340,"="&amp;$A10,Concentrado!$B$2:$B340, "=Guerrero")</f>
        <v>5996</v>
      </c>
      <c r="C10" s="11">
        <f>SUMIFS(Concentrado!D$2:D340,Concentrado!$A$2:$A340,"="&amp;$A10,Concentrado!$B$2:$B340, "=Guerrero")</f>
        <v>834</v>
      </c>
      <c r="D10" s="11">
        <f>SUMIFS(Concentrado!E$2:E340,Concentrado!$A$2:$A340,"="&amp;$A10,Concentrado!$B$2:$B340, "=Guerrero")</f>
        <v>319</v>
      </c>
      <c r="E10" s="11">
        <f>SUMIFS(Concentrado!F$2:F340,Concentrado!$A$2:$A340,"="&amp;$A10,Concentrado!$B$2:$B340, "=Guerrero")</f>
        <v>5638</v>
      </c>
      <c r="F10" s="11">
        <f>SUMIFS(Concentrado!G$2:G340,Concentrado!$A$2:$A340,"="&amp;$A10,Concentrado!$B$2:$B340, "=Guerrero")</f>
        <v>868</v>
      </c>
      <c r="G10" s="11">
        <f>SUMIFS(Concentrado!H$2:H340,Concentrado!$A$2:$A340,"="&amp;$A10,Concentrado!$B$2:$B340, "=Guerrero")</f>
        <v>3523</v>
      </c>
      <c r="H10" s="11">
        <f>SUMIFS(Concentrado!I$2:I340,Concentrado!$A$2:$A340,"="&amp;$A10,Concentrado!$B$2:$B340, "=Guerrero")</f>
        <v>407</v>
      </c>
      <c r="I10" s="11">
        <f>SUMIFS(Concentrado!J$2:J340,Concentrado!$A$2:$A340,"="&amp;$A10,Concentrado!$B$2:$B340, "=Guerrero")</f>
        <v>1430</v>
      </c>
      <c r="J10" s="11">
        <f>SUMIFS(Concentrado!K$2:K340,Concentrado!$A$2:$A340,"="&amp;$A10,Concentrado!$B$2:$B340, "=Guerrero")</f>
        <v>2711</v>
      </c>
      <c r="K10" s="11">
        <f>SUMIFS(Concentrado!L$2:L340,Concentrado!$A$2:$A340,"="&amp;$A10,Concentrado!$B$2:$B340, "=Guerrero")</f>
        <v>5853</v>
      </c>
      <c r="L10" s="11">
        <f>SUMIFS(Concentrado!M$2:M340,Concentrado!$A$2:$A340,"="&amp;$A10,Concentrado!$B$2:$B340, "=Guerrero")</f>
        <v>27579</v>
      </c>
    </row>
    <row r="11" spans="1:12" x14ac:dyDescent="0.3">
      <c r="A11" s="8">
        <v>2021</v>
      </c>
      <c r="B11" s="11">
        <f>SUMIFS(Concentrado!C$2:C341,Concentrado!$A$2:$A341,"="&amp;$A11,Concentrado!$B$2:$B341, "=Guerrero")</f>
        <v>6125</v>
      </c>
      <c r="C11" s="11">
        <f>SUMIFS(Concentrado!D$2:D341,Concentrado!$A$2:$A341,"="&amp;$A11,Concentrado!$B$2:$B341, "=Guerrero")</f>
        <v>997</v>
      </c>
      <c r="D11" s="11">
        <f>SUMIFS(Concentrado!E$2:E341,Concentrado!$A$2:$A341,"="&amp;$A11,Concentrado!$B$2:$B341, "=Guerrero")</f>
        <v>309</v>
      </c>
      <c r="E11" s="11">
        <f>SUMIFS(Concentrado!F$2:F341,Concentrado!$A$2:$A341,"="&amp;$A11,Concentrado!$B$2:$B341, "=Guerrero")</f>
        <v>6024</v>
      </c>
      <c r="F11" s="11">
        <f>SUMIFS(Concentrado!G$2:G341,Concentrado!$A$2:$A341,"="&amp;$A11,Concentrado!$B$2:$B341, "=Guerrero")</f>
        <v>820</v>
      </c>
      <c r="G11" s="11">
        <f>SUMIFS(Concentrado!H$2:H341,Concentrado!$A$2:$A341,"="&amp;$A11,Concentrado!$B$2:$B341, "=Guerrero")</f>
        <v>3525</v>
      </c>
      <c r="H11" s="11">
        <f>SUMIFS(Concentrado!I$2:I341,Concentrado!$A$2:$A341,"="&amp;$A11,Concentrado!$B$2:$B341, "=Guerrero")</f>
        <v>452</v>
      </c>
      <c r="I11" s="11">
        <f>SUMIFS(Concentrado!J$2:J341,Concentrado!$A$2:$A341,"="&amp;$A11,Concentrado!$B$2:$B341, "=Guerrero")</f>
        <v>1538</v>
      </c>
      <c r="J11" s="11">
        <f>SUMIFS(Concentrado!K$2:K341,Concentrado!$A$2:$A341,"="&amp;$A11,Concentrado!$B$2:$B341, "=Guerrero")</f>
        <v>2847</v>
      </c>
      <c r="K11" s="11">
        <f>SUMIFS(Concentrado!L$2:L341,Concentrado!$A$2:$A341,"="&amp;$A11,Concentrado!$B$2:$B341, "=Guerrero")</f>
        <v>5913</v>
      </c>
      <c r="L11" s="11">
        <f>SUMIFS(Concentrado!M$2:M341,Concentrado!$A$2:$A341,"="&amp;$A11,Concentrado!$B$2:$B341, "=Guerrero")</f>
        <v>28550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</sheetPr>
  <dimension ref="A1:L11"/>
  <sheetViews>
    <sheetView zoomScale="112" zoomScaleNormal="112" workbookViewId="0">
      <selection activeCell="B2" sqref="B2:L11"/>
    </sheetView>
  </sheetViews>
  <sheetFormatPr baseColWidth="10" defaultRowHeight="14.4" x14ac:dyDescent="0.3"/>
  <cols>
    <col min="1" max="1" width="12.109375" customWidth="1"/>
    <col min="2" max="2" width="13.33203125" bestFit="1" customWidth="1"/>
    <col min="3" max="3" width="12.44140625" bestFit="1" customWidth="1"/>
    <col min="4" max="4" width="12.44140625" customWidth="1"/>
    <col min="5" max="5" width="12.33203125" bestFit="1" customWidth="1"/>
    <col min="6" max="6" width="12" bestFit="1" customWidth="1"/>
    <col min="7" max="7" width="11.44140625" customWidth="1"/>
    <col min="8" max="8" width="11.88671875" bestFit="1" customWidth="1"/>
    <col min="9" max="11" width="12.5546875" bestFit="1" customWidth="1"/>
  </cols>
  <sheetData>
    <row r="1" spans="1:12" s="4" customFormat="1" ht="69" x14ac:dyDescent="0.25">
      <c r="A1" s="1" t="s">
        <v>0</v>
      </c>
      <c r="B1" s="1" t="s">
        <v>35</v>
      </c>
      <c r="C1" s="1" t="s">
        <v>36</v>
      </c>
      <c r="D1" s="1" t="s">
        <v>45</v>
      </c>
      <c r="E1" s="1" t="s">
        <v>44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</row>
    <row r="2" spans="1:12" x14ac:dyDescent="0.3">
      <c r="A2" s="8">
        <v>2012</v>
      </c>
      <c r="B2" s="11">
        <f>SUMIFS(Concentrado!C$2:C332,Concentrado!$A$2:$A332,"="&amp;$A2,Concentrado!$B$2:$B332, "=Hidalgo")</f>
        <v>3237</v>
      </c>
      <c r="C2" s="11">
        <f>SUMIFS(Concentrado!D$2:D332,Concentrado!$A$2:$A332,"="&amp;$A2,Concentrado!$B$2:$B332, "=Hidalgo")</f>
        <v>817</v>
      </c>
      <c r="D2" s="11">
        <f>SUMIFS(Concentrado!E$2:E332,Concentrado!$A$2:$A332,"="&amp;$A2,Concentrado!$B$2:$B332, "=Hidalgo")</f>
        <v>401</v>
      </c>
      <c r="E2" s="11">
        <f>SUMIFS(Concentrado!F$2:F332,Concentrado!$A$2:$A332,"="&amp;$A2,Concentrado!$B$2:$B332, "=Hidalgo")</f>
        <v>2807</v>
      </c>
      <c r="F2" s="11">
        <f>SUMIFS(Concentrado!G$2:G332,Concentrado!$A$2:$A332,"="&amp;$A2,Concentrado!$B$2:$B332, "=Hidalgo")</f>
        <v>700</v>
      </c>
      <c r="G2" s="11">
        <f>SUMIFS(Concentrado!H$2:H332,Concentrado!$A$2:$A332,"="&amp;$A2,Concentrado!$B$2:$B332, "=Hidalgo")</f>
        <v>2465</v>
      </c>
      <c r="H2" s="11">
        <f>SUMIFS(Concentrado!I$2:I332,Concentrado!$A$2:$A332,"="&amp;$A2,Concentrado!$B$2:$B332, "=Hidalgo")</f>
        <v>356</v>
      </c>
      <c r="I2" s="11">
        <f>SUMIFS(Concentrado!J$2:J332,Concentrado!$A$2:$A332,"="&amp;$A2,Concentrado!$B$2:$B332, "=Hidalgo")</f>
        <v>908</v>
      </c>
      <c r="J2" s="11">
        <f>SUMIFS(Concentrado!K$2:K332,Concentrado!$A$2:$A332,"="&amp;$A2,Concentrado!$B$2:$B332, "=Hidalgo")</f>
        <v>1462</v>
      </c>
      <c r="K2" s="11">
        <f>SUMIFS(Concentrado!L$2:L332,Concentrado!$A$2:$A332,"="&amp;$A2,Concentrado!$B$2:$B332, "=Hidalgo")</f>
        <v>3860</v>
      </c>
      <c r="L2" s="11">
        <f>SUMIFS(Concentrado!M$2:M332,Concentrado!$A$2:$A332,"="&amp;$A2,Concentrado!$B$2:$B332, "=Hidalgo")</f>
        <v>17013</v>
      </c>
    </row>
    <row r="3" spans="1:12" x14ac:dyDescent="0.3">
      <c r="A3" s="8">
        <v>2013</v>
      </c>
      <c r="B3" s="11">
        <f>SUMIFS(Concentrado!C$2:C333,Concentrado!$A$2:$A333,"="&amp;$A3,Concentrado!$B$2:$B333, "=Hidalgo")</f>
        <v>3275</v>
      </c>
      <c r="C3" s="11">
        <f>SUMIFS(Concentrado!D$2:D333,Concentrado!$A$2:$A333,"="&amp;$A3,Concentrado!$B$2:$B333, "=Hidalgo")</f>
        <v>850</v>
      </c>
      <c r="D3" s="11">
        <f>SUMIFS(Concentrado!E$2:E333,Concentrado!$A$2:$A333,"="&amp;$A3,Concentrado!$B$2:$B333, "=Hidalgo")</f>
        <v>381</v>
      </c>
      <c r="E3" s="11">
        <f>SUMIFS(Concentrado!F$2:F333,Concentrado!$A$2:$A333,"="&amp;$A3,Concentrado!$B$2:$B333, "=Hidalgo")</f>
        <v>2792</v>
      </c>
      <c r="F3" s="11">
        <f>SUMIFS(Concentrado!G$2:G333,Concentrado!$A$2:$A333,"="&amp;$A3,Concentrado!$B$2:$B333, "=Hidalgo")</f>
        <v>763</v>
      </c>
      <c r="G3" s="11">
        <f>SUMIFS(Concentrado!H$2:H333,Concentrado!$A$2:$A333,"="&amp;$A3,Concentrado!$B$2:$B333, "=Hidalgo")</f>
        <v>2424</v>
      </c>
      <c r="H3" s="11">
        <f>SUMIFS(Concentrado!I$2:I333,Concentrado!$A$2:$A333,"="&amp;$A3,Concentrado!$B$2:$B333, "=Hidalgo")</f>
        <v>354</v>
      </c>
      <c r="I3" s="11">
        <f>SUMIFS(Concentrado!J$2:J333,Concentrado!$A$2:$A333,"="&amp;$A3,Concentrado!$B$2:$B333, "=Hidalgo")</f>
        <v>927</v>
      </c>
      <c r="J3" s="11">
        <f>SUMIFS(Concentrado!K$2:K333,Concentrado!$A$2:$A333,"="&amp;$A3,Concentrado!$B$2:$B333, "=Hidalgo")</f>
        <v>1499</v>
      </c>
      <c r="K3" s="11">
        <f>SUMIFS(Concentrado!L$2:L333,Concentrado!$A$2:$A333,"="&amp;$A3,Concentrado!$B$2:$B333, "=Hidalgo")</f>
        <v>3857</v>
      </c>
      <c r="L3" s="11">
        <f>SUMIFS(Concentrado!M$2:M333,Concentrado!$A$2:$A333,"="&amp;$A3,Concentrado!$B$2:$B333, "=Hidalgo")</f>
        <v>17122</v>
      </c>
    </row>
    <row r="4" spans="1:12" x14ac:dyDescent="0.3">
      <c r="A4" s="8">
        <v>2014</v>
      </c>
      <c r="B4" s="11">
        <f>SUMIFS(Concentrado!C$2:C334,Concentrado!$A$2:$A334,"="&amp;$A4,Concentrado!$B$2:$B334, "=Hidalgo")</f>
        <v>3370</v>
      </c>
      <c r="C4" s="11">
        <f>SUMIFS(Concentrado!D$2:D334,Concentrado!$A$2:$A334,"="&amp;$A4,Concentrado!$B$2:$B334, "=Hidalgo")</f>
        <v>916</v>
      </c>
      <c r="D4" s="11">
        <f>SUMIFS(Concentrado!E$2:E334,Concentrado!$A$2:$A334,"="&amp;$A4,Concentrado!$B$2:$B334, "=Hidalgo")</f>
        <v>374</v>
      </c>
      <c r="E4" s="11">
        <f>SUMIFS(Concentrado!F$2:F334,Concentrado!$A$2:$A334,"="&amp;$A4,Concentrado!$B$2:$B334, "=Hidalgo")</f>
        <v>2855</v>
      </c>
      <c r="F4" s="11">
        <f>SUMIFS(Concentrado!G$2:G334,Concentrado!$A$2:$A334,"="&amp;$A4,Concentrado!$B$2:$B334, "=Hidalgo")</f>
        <v>818</v>
      </c>
      <c r="G4" s="11">
        <f>SUMIFS(Concentrado!H$2:H334,Concentrado!$A$2:$A334,"="&amp;$A4,Concentrado!$B$2:$B334, "=Hidalgo")</f>
        <v>2423</v>
      </c>
      <c r="H4" s="11">
        <f>SUMIFS(Concentrado!I$2:I334,Concentrado!$A$2:$A334,"="&amp;$A4,Concentrado!$B$2:$B334, "=Hidalgo")</f>
        <v>347</v>
      </c>
      <c r="I4" s="11">
        <f>SUMIFS(Concentrado!J$2:J334,Concentrado!$A$2:$A334,"="&amp;$A4,Concentrado!$B$2:$B334, "=Hidalgo")</f>
        <v>889</v>
      </c>
      <c r="J4" s="11">
        <f>SUMIFS(Concentrado!K$2:K334,Concentrado!$A$2:$A334,"="&amp;$A4,Concentrado!$B$2:$B334, "=Hidalgo")</f>
        <v>1522</v>
      </c>
      <c r="K4" s="11">
        <f>SUMIFS(Concentrado!L$2:L334,Concentrado!$A$2:$A334,"="&amp;$A4,Concentrado!$B$2:$B334, "=Hidalgo")</f>
        <v>3946</v>
      </c>
      <c r="L4" s="11">
        <f>SUMIFS(Concentrado!M$2:M334,Concentrado!$A$2:$A334,"="&amp;$A4,Concentrado!$B$2:$B334, "=Hidalgo")</f>
        <v>17460</v>
      </c>
    </row>
    <row r="5" spans="1:12" x14ac:dyDescent="0.3">
      <c r="A5" s="8">
        <v>2015</v>
      </c>
      <c r="B5" s="11">
        <f>SUMIFS(Concentrado!C$2:C335,Concentrado!$A$2:$A335,"="&amp;$A5,Concentrado!$B$2:$B335, "=Hidalgo")</f>
        <v>3564</v>
      </c>
      <c r="C5" s="11">
        <f>SUMIFS(Concentrado!D$2:D335,Concentrado!$A$2:$A335,"="&amp;$A5,Concentrado!$B$2:$B335, "=Hidalgo")</f>
        <v>940</v>
      </c>
      <c r="D5" s="11">
        <f>SUMIFS(Concentrado!E$2:E335,Concentrado!$A$2:$A335,"="&amp;$A5,Concentrado!$B$2:$B335, "=Hidalgo")</f>
        <v>345</v>
      </c>
      <c r="E5" s="11">
        <f>SUMIFS(Concentrado!F$2:F335,Concentrado!$A$2:$A335,"="&amp;$A5,Concentrado!$B$2:$B335, "=Hidalgo")</f>
        <v>2958</v>
      </c>
      <c r="F5" s="11">
        <f>SUMIFS(Concentrado!G$2:G335,Concentrado!$A$2:$A335,"="&amp;$A5,Concentrado!$B$2:$B335, "=Hidalgo")</f>
        <v>865</v>
      </c>
      <c r="G5" s="11">
        <f>SUMIFS(Concentrado!H$2:H335,Concentrado!$A$2:$A335,"="&amp;$A5,Concentrado!$B$2:$B335, "=Hidalgo")</f>
        <v>2417</v>
      </c>
      <c r="H5" s="11">
        <f>SUMIFS(Concentrado!I$2:I335,Concentrado!$A$2:$A335,"="&amp;$A5,Concentrado!$B$2:$B335, "=Hidalgo")</f>
        <v>362</v>
      </c>
      <c r="I5" s="11">
        <f>SUMIFS(Concentrado!J$2:J335,Concentrado!$A$2:$A335,"="&amp;$A5,Concentrado!$B$2:$B335, "=Hidalgo")</f>
        <v>534</v>
      </c>
      <c r="J5" s="11">
        <f>SUMIFS(Concentrado!K$2:K335,Concentrado!$A$2:$A335,"="&amp;$A5,Concentrado!$B$2:$B335, "=Hidalgo")</f>
        <v>1506</v>
      </c>
      <c r="K5" s="11">
        <f>SUMIFS(Concentrado!L$2:L335,Concentrado!$A$2:$A335,"="&amp;$A5,Concentrado!$B$2:$B335, "=Hidalgo")</f>
        <v>4148</v>
      </c>
      <c r="L5" s="11">
        <f>SUMIFS(Concentrado!M$2:M335,Concentrado!$A$2:$A335,"="&amp;$A5,Concentrado!$B$2:$B335, "=Hidalgo")</f>
        <v>17639</v>
      </c>
    </row>
    <row r="6" spans="1:12" x14ac:dyDescent="0.3">
      <c r="A6" s="8">
        <v>2016</v>
      </c>
      <c r="B6" s="11">
        <f>SUMIFS(Concentrado!C$2:C336,Concentrado!$A$2:$A336,"="&amp;$A6,Concentrado!$B$2:$B336, "=Hidalgo")</f>
        <v>3655</v>
      </c>
      <c r="C6" s="11">
        <f>SUMIFS(Concentrado!D$2:D336,Concentrado!$A$2:$A336,"="&amp;$A6,Concentrado!$B$2:$B336, "=Hidalgo")</f>
        <v>948</v>
      </c>
      <c r="D6" s="11">
        <f>SUMIFS(Concentrado!E$2:E336,Concentrado!$A$2:$A336,"="&amp;$A6,Concentrado!$B$2:$B336, "=Hidalgo")</f>
        <v>242</v>
      </c>
      <c r="E6" s="11">
        <f>SUMIFS(Concentrado!F$2:F336,Concentrado!$A$2:$A336,"="&amp;$A6,Concentrado!$B$2:$B336, "=Hidalgo")</f>
        <v>2955</v>
      </c>
      <c r="F6" s="11">
        <f>SUMIFS(Concentrado!G$2:G336,Concentrado!$A$2:$A336,"="&amp;$A6,Concentrado!$B$2:$B336, "=Hidalgo")</f>
        <v>911</v>
      </c>
      <c r="G6" s="11">
        <f>SUMIFS(Concentrado!H$2:H336,Concentrado!$A$2:$A336,"="&amp;$A6,Concentrado!$B$2:$B336, "=Hidalgo")</f>
        <v>2565</v>
      </c>
      <c r="H6" s="11">
        <f>SUMIFS(Concentrado!I$2:I336,Concentrado!$A$2:$A336,"="&amp;$A6,Concentrado!$B$2:$B336, "=Hidalgo")</f>
        <v>325</v>
      </c>
      <c r="I6" s="11">
        <f>SUMIFS(Concentrado!J$2:J336,Concentrado!$A$2:$A336,"="&amp;$A6,Concentrado!$B$2:$B336, "=Hidalgo")</f>
        <v>581</v>
      </c>
      <c r="J6" s="11">
        <f>SUMIFS(Concentrado!K$2:K336,Concentrado!$A$2:$A336,"="&amp;$A6,Concentrado!$B$2:$B336, "=Hidalgo")</f>
        <v>2042</v>
      </c>
      <c r="K6" s="11">
        <f>SUMIFS(Concentrado!L$2:L336,Concentrado!$A$2:$A336,"="&amp;$A6,Concentrado!$B$2:$B336, "=Hidalgo")</f>
        <v>4013</v>
      </c>
      <c r="L6" s="11">
        <f>SUMIFS(Concentrado!M$2:M336,Concentrado!$A$2:$A336,"="&amp;$A6,Concentrado!$B$2:$B336, "=Hidalgo")</f>
        <v>18237</v>
      </c>
    </row>
    <row r="7" spans="1:12" x14ac:dyDescent="0.3">
      <c r="A7" s="8">
        <v>2017</v>
      </c>
      <c r="B7" s="11">
        <f>SUMIFS(Concentrado!C$2:C337,Concentrado!$A$2:$A337,"="&amp;$A7,Concentrado!$B$2:$B337, "=Hidalgo")</f>
        <v>3678</v>
      </c>
      <c r="C7" s="11">
        <f>SUMIFS(Concentrado!D$2:D337,Concentrado!$A$2:$A337,"="&amp;$A7,Concentrado!$B$2:$B337, "=Hidalgo")</f>
        <v>988</v>
      </c>
      <c r="D7" s="11">
        <f>SUMIFS(Concentrado!E$2:E337,Concentrado!$A$2:$A337,"="&amp;$A7,Concentrado!$B$2:$B337, "=Hidalgo")</f>
        <v>246</v>
      </c>
      <c r="E7" s="11">
        <f>SUMIFS(Concentrado!F$2:F337,Concentrado!$A$2:$A337,"="&amp;$A7,Concentrado!$B$2:$B337, "=Hidalgo")</f>
        <v>3034</v>
      </c>
      <c r="F7" s="11">
        <f>SUMIFS(Concentrado!G$2:G337,Concentrado!$A$2:$A337,"="&amp;$A7,Concentrado!$B$2:$B337, "=Hidalgo")</f>
        <v>1037</v>
      </c>
      <c r="G7" s="11">
        <f>SUMIFS(Concentrado!H$2:H337,Concentrado!$A$2:$A337,"="&amp;$A7,Concentrado!$B$2:$B337, "=Hidalgo")</f>
        <v>2558</v>
      </c>
      <c r="H7" s="11">
        <f>SUMIFS(Concentrado!I$2:I337,Concentrado!$A$2:$A337,"="&amp;$A7,Concentrado!$B$2:$B337, "=Hidalgo")</f>
        <v>330</v>
      </c>
      <c r="I7" s="11">
        <f>SUMIFS(Concentrado!J$2:J337,Concentrado!$A$2:$A337,"="&amp;$A7,Concentrado!$B$2:$B337, "=Hidalgo")</f>
        <v>526</v>
      </c>
      <c r="J7" s="11">
        <f>SUMIFS(Concentrado!K$2:K337,Concentrado!$A$2:$A337,"="&amp;$A7,Concentrado!$B$2:$B337, "=Hidalgo")</f>
        <v>2023</v>
      </c>
      <c r="K7" s="11">
        <f>SUMIFS(Concentrado!L$2:L337,Concentrado!$A$2:$A337,"="&amp;$A7,Concentrado!$B$2:$B337, "=Hidalgo")</f>
        <v>4024</v>
      </c>
      <c r="L7" s="11">
        <f>SUMIFS(Concentrado!M$2:M337,Concentrado!$A$2:$A337,"="&amp;$A7,Concentrado!$B$2:$B337, "=Hidalgo")</f>
        <v>18444</v>
      </c>
    </row>
    <row r="8" spans="1:12" x14ac:dyDescent="0.3">
      <c r="A8" s="8">
        <v>2018</v>
      </c>
      <c r="B8" s="11">
        <f>SUMIFS(Concentrado!C$2:C338,Concentrado!$A$2:$A338,"="&amp;$A8,Concentrado!$B$2:$B338, "=Hidalgo")</f>
        <v>3752</v>
      </c>
      <c r="C8" s="11">
        <f>SUMIFS(Concentrado!D$2:D338,Concentrado!$A$2:$A338,"="&amp;$A8,Concentrado!$B$2:$B338, "=Hidalgo")</f>
        <v>1035</v>
      </c>
      <c r="D8" s="11">
        <f>SUMIFS(Concentrado!E$2:E338,Concentrado!$A$2:$A338,"="&amp;$A8,Concentrado!$B$2:$B338, "=Hidalgo")</f>
        <v>262</v>
      </c>
      <c r="E8" s="11">
        <f>SUMIFS(Concentrado!F$2:F338,Concentrado!$A$2:$A338,"="&amp;$A8,Concentrado!$B$2:$B338, "=Hidalgo")</f>
        <v>3048</v>
      </c>
      <c r="F8" s="11">
        <f>SUMIFS(Concentrado!G$2:G338,Concentrado!$A$2:$A338,"="&amp;$A8,Concentrado!$B$2:$B338, "=Hidalgo")</f>
        <v>1023</v>
      </c>
      <c r="G8" s="11">
        <f>SUMIFS(Concentrado!H$2:H338,Concentrado!$A$2:$A338,"="&amp;$A8,Concentrado!$B$2:$B338, "=Hidalgo")</f>
        <v>2565</v>
      </c>
      <c r="H8" s="11">
        <f>SUMIFS(Concentrado!I$2:I338,Concentrado!$A$2:$A338,"="&amp;$A8,Concentrado!$B$2:$B338, "=Hidalgo")</f>
        <v>323</v>
      </c>
      <c r="I8" s="11">
        <f>SUMIFS(Concentrado!J$2:J338,Concentrado!$A$2:$A338,"="&amp;$A8,Concentrado!$B$2:$B338, "=Hidalgo")</f>
        <v>596</v>
      </c>
      <c r="J8" s="11">
        <f>SUMIFS(Concentrado!K$2:K338,Concentrado!$A$2:$A338,"="&amp;$A8,Concentrado!$B$2:$B338, "=Hidalgo")</f>
        <v>1994</v>
      </c>
      <c r="K8" s="11">
        <f>SUMIFS(Concentrado!L$2:L338,Concentrado!$A$2:$A338,"="&amp;$A8,Concentrado!$B$2:$B338, "=Hidalgo")</f>
        <v>4112</v>
      </c>
      <c r="L8" s="11">
        <f>SUMIFS(Concentrado!M$2:M338,Concentrado!$A$2:$A338,"="&amp;$A8,Concentrado!$B$2:$B338, "=Hidalgo")</f>
        <v>18710</v>
      </c>
    </row>
    <row r="9" spans="1:12" x14ac:dyDescent="0.3">
      <c r="A9" s="8">
        <v>2019</v>
      </c>
      <c r="B9" s="11">
        <f>SUMIFS(Concentrado!C$2:C339,Concentrado!$A$2:$A339,"="&amp;$A9,Concentrado!$B$2:$B339, "=Hidalgo")</f>
        <v>3911</v>
      </c>
      <c r="C9" s="11">
        <f>SUMIFS(Concentrado!D$2:D339,Concentrado!$A$2:$A339,"="&amp;$A9,Concentrado!$B$2:$B339, "=Hidalgo")</f>
        <v>908</v>
      </c>
      <c r="D9" s="11">
        <f>SUMIFS(Concentrado!E$2:E339,Concentrado!$A$2:$A339,"="&amp;$A9,Concentrado!$B$2:$B339, "=Hidalgo")</f>
        <v>222</v>
      </c>
      <c r="E9" s="11">
        <f>SUMIFS(Concentrado!F$2:F339,Concentrado!$A$2:$A339,"="&amp;$A9,Concentrado!$B$2:$B339, "=Hidalgo")</f>
        <v>3201</v>
      </c>
      <c r="F9" s="11">
        <f>SUMIFS(Concentrado!G$2:G339,Concentrado!$A$2:$A339,"="&amp;$A9,Concentrado!$B$2:$B339, "=Hidalgo")</f>
        <v>912</v>
      </c>
      <c r="G9" s="11">
        <f>SUMIFS(Concentrado!H$2:H339,Concentrado!$A$2:$A339,"="&amp;$A9,Concentrado!$B$2:$B339, "=Hidalgo")</f>
        <v>2461</v>
      </c>
      <c r="H9" s="11">
        <f>SUMIFS(Concentrado!I$2:I339,Concentrado!$A$2:$A339,"="&amp;$A9,Concentrado!$B$2:$B339, "=Hidalgo")</f>
        <v>327</v>
      </c>
      <c r="I9" s="11">
        <f>SUMIFS(Concentrado!J$2:J339,Concentrado!$A$2:$A339,"="&amp;$A9,Concentrado!$B$2:$B339, "=Hidalgo")</f>
        <v>619</v>
      </c>
      <c r="J9" s="11">
        <f>SUMIFS(Concentrado!K$2:K339,Concentrado!$A$2:$A339,"="&amp;$A9,Concentrado!$B$2:$B339, "=Hidalgo")</f>
        <v>1941</v>
      </c>
      <c r="K9" s="11">
        <f>SUMIFS(Concentrado!L$2:L339,Concentrado!$A$2:$A339,"="&amp;$A9,Concentrado!$B$2:$B339, "=Hidalgo")</f>
        <v>4015</v>
      </c>
      <c r="L9" s="11">
        <f>SUMIFS(Concentrado!M$2:M339,Concentrado!$A$2:$A339,"="&amp;$A9,Concentrado!$B$2:$B339, "=Hidalgo")</f>
        <v>18517</v>
      </c>
    </row>
    <row r="10" spans="1:12" x14ac:dyDescent="0.3">
      <c r="A10" s="8">
        <v>2020</v>
      </c>
      <c r="B10" s="11">
        <f>SUMIFS(Concentrado!C$2:C340,Concentrado!$A$2:$A340,"="&amp;$A10,Concentrado!$B$2:$B340, "=Hidalgo")</f>
        <v>4252</v>
      </c>
      <c r="C10" s="11">
        <f>SUMIFS(Concentrado!D$2:D340,Concentrado!$A$2:$A340,"="&amp;$A10,Concentrado!$B$2:$B340, "=Hidalgo")</f>
        <v>1005</v>
      </c>
      <c r="D10" s="11">
        <f>SUMIFS(Concentrado!E$2:E340,Concentrado!$A$2:$A340,"="&amp;$A10,Concentrado!$B$2:$B340, "=Hidalgo")</f>
        <v>255</v>
      </c>
      <c r="E10" s="11">
        <f>SUMIFS(Concentrado!F$2:F340,Concentrado!$A$2:$A340,"="&amp;$A10,Concentrado!$B$2:$B340, "=Hidalgo")</f>
        <v>3750</v>
      </c>
      <c r="F10" s="11">
        <f>SUMIFS(Concentrado!G$2:G340,Concentrado!$A$2:$A340,"="&amp;$A10,Concentrado!$B$2:$B340, "=Hidalgo")</f>
        <v>860</v>
      </c>
      <c r="G10" s="11">
        <f>SUMIFS(Concentrado!H$2:H340,Concentrado!$A$2:$A340,"="&amp;$A10,Concentrado!$B$2:$B340, "=Hidalgo")</f>
        <v>2621</v>
      </c>
      <c r="H10" s="11">
        <f>SUMIFS(Concentrado!I$2:I340,Concentrado!$A$2:$A340,"="&amp;$A10,Concentrado!$B$2:$B340, "=Hidalgo")</f>
        <v>318</v>
      </c>
      <c r="I10" s="11">
        <f>SUMIFS(Concentrado!J$2:J340,Concentrado!$A$2:$A340,"="&amp;$A10,Concentrado!$B$2:$B340, "=Hidalgo")</f>
        <v>755</v>
      </c>
      <c r="J10" s="11">
        <f>SUMIFS(Concentrado!K$2:K340,Concentrado!$A$2:$A340,"="&amp;$A10,Concentrado!$B$2:$B340, "=Hidalgo")</f>
        <v>2090</v>
      </c>
      <c r="K10" s="11">
        <f>SUMIFS(Concentrado!L$2:L340,Concentrado!$A$2:$A340,"="&amp;$A10,Concentrado!$B$2:$B340, "=Hidalgo")</f>
        <v>4404</v>
      </c>
      <c r="L10" s="11">
        <f>SUMIFS(Concentrado!M$2:M340,Concentrado!$A$2:$A340,"="&amp;$A10,Concentrado!$B$2:$B340, "=Hidalgo")</f>
        <v>20310</v>
      </c>
    </row>
    <row r="11" spans="1:12" x14ac:dyDescent="0.3">
      <c r="A11" s="8">
        <v>2021</v>
      </c>
      <c r="B11" s="11">
        <f>SUMIFS(Concentrado!C$2:C341,Concentrado!$A$2:$A341,"="&amp;$A11,Concentrado!$B$2:$B341, "=Hidalgo")</f>
        <v>4299</v>
      </c>
      <c r="C11" s="11">
        <f>SUMIFS(Concentrado!D$2:D341,Concentrado!$A$2:$A341,"="&amp;$A11,Concentrado!$B$2:$B341, "=Hidalgo")</f>
        <v>1128</v>
      </c>
      <c r="D11" s="11">
        <f>SUMIFS(Concentrado!E$2:E341,Concentrado!$A$2:$A341,"="&amp;$A11,Concentrado!$B$2:$B341, "=Hidalgo")</f>
        <v>295</v>
      </c>
      <c r="E11" s="11">
        <f>SUMIFS(Concentrado!F$2:F341,Concentrado!$A$2:$A341,"="&amp;$A11,Concentrado!$B$2:$B341, "=Hidalgo")</f>
        <v>4111</v>
      </c>
      <c r="F11" s="11">
        <f>SUMIFS(Concentrado!G$2:G341,Concentrado!$A$2:$A341,"="&amp;$A11,Concentrado!$B$2:$B341, "=Hidalgo")</f>
        <v>864</v>
      </c>
      <c r="G11" s="11">
        <f>SUMIFS(Concentrado!H$2:H341,Concentrado!$A$2:$A341,"="&amp;$A11,Concentrado!$B$2:$B341, "=Hidalgo")</f>
        <v>2629</v>
      </c>
      <c r="H11" s="11">
        <f>SUMIFS(Concentrado!I$2:I341,Concentrado!$A$2:$A341,"="&amp;$A11,Concentrado!$B$2:$B341, "=Hidalgo")</f>
        <v>337</v>
      </c>
      <c r="I11" s="11">
        <f>SUMIFS(Concentrado!J$2:J341,Concentrado!$A$2:$A341,"="&amp;$A11,Concentrado!$B$2:$B341, "=Hidalgo")</f>
        <v>1000</v>
      </c>
      <c r="J11" s="11">
        <f>SUMIFS(Concentrado!K$2:K341,Concentrado!$A$2:$A341,"="&amp;$A11,Concentrado!$B$2:$B341, "=Hidalgo")</f>
        <v>2117</v>
      </c>
      <c r="K11" s="11">
        <f>SUMIFS(Concentrado!L$2:L341,Concentrado!$A$2:$A341,"="&amp;$A11,Concentrado!$B$2:$B341, "=Hidalgo")</f>
        <v>4591</v>
      </c>
      <c r="L11" s="11">
        <f>SUMIFS(Concentrado!M$2:M341,Concentrado!$A$2:$A341,"="&amp;$A11,Concentrado!$B$2:$B341, "=Hidalgo")</f>
        <v>21371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1:L11"/>
  <sheetViews>
    <sheetView zoomScale="112" zoomScaleNormal="112" workbookViewId="0">
      <selection activeCell="B2" sqref="B2:L11"/>
    </sheetView>
  </sheetViews>
  <sheetFormatPr baseColWidth="10" defaultRowHeight="14.4" x14ac:dyDescent="0.3"/>
  <cols>
    <col min="1" max="1" width="12.109375" customWidth="1"/>
    <col min="2" max="2" width="13.33203125" bestFit="1" customWidth="1"/>
    <col min="3" max="3" width="12.44140625" bestFit="1" customWidth="1"/>
    <col min="4" max="4" width="12.44140625" customWidth="1"/>
    <col min="5" max="5" width="12.33203125" bestFit="1" customWidth="1"/>
    <col min="6" max="6" width="12" bestFit="1" customWidth="1"/>
    <col min="7" max="7" width="11.44140625" customWidth="1"/>
    <col min="8" max="8" width="11.88671875" bestFit="1" customWidth="1"/>
    <col min="9" max="11" width="12.5546875" bestFit="1" customWidth="1"/>
  </cols>
  <sheetData>
    <row r="1" spans="1:12" s="4" customFormat="1" ht="69" x14ac:dyDescent="0.25">
      <c r="A1" s="1" t="s">
        <v>0</v>
      </c>
      <c r="B1" s="1" t="s">
        <v>35</v>
      </c>
      <c r="C1" s="1" t="s">
        <v>36</v>
      </c>
      <c r="D1" s="1" t="s">
        <v>45</v>
      </c>
      <c r="E1" s="1" t="s">
        <v>44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</row>
    <row r="2" spans="1:12" x14ac:dyDescent="0.3">
      <c r="A2" s="8">
        <v>2012</v>
      </c>
      <c r="B2" s="11">
        <f>SUMIFS(Concentrado!C$2:C332,Concentrado!$A$2:$A332,"="&amp;$A2,Concentrado!$B$2:$B332, "=Jalisco")</f>
        <v>8591</v>
      </c>
      <c r="C2" s="11">
        <f>SUMIFS(Concentrado!D$2:D332,Concentrado!$A$2:$A332,"="&amp;$A2,Concentrado!$B$2:$B332, "=Jalisco")</f>
        <v>3481</v>
      </c>
      <c r="D2" s="11">
        <f>SUMIFS(Concentrado!E$2:E332,Concentrado!$A$2:$A332,"="&amp;$A2,Concentrado!$B$2:$B332, "=Jalisco")</f>
        <v>1135</v>
      </c>
      <c r="E2" s="11">
        <f>SUMIFS(Concentrado!F$2:F332,Concentrado!$A$2:$A332,"="&amp;$A2,Concentrado!$B$2:$B332, "=Jalisco")</f>
        <v>9356</v>
      </c>
      <c r="F2" s="11">
        <f>SUMIFS(Concentrado!G$2:G332,Concentrado!$A$2:$A332,"="&amp;$A2,Concentrado!$B$2:$B332, "=Jalisco")</f>
        <v>1022</v>
      </c>
      <c r="G2" s="11">
        <f>SUMIFS(Concentrado!H$2:H332,Concentrado!$A$2:$A332,"="&amp;$A2,Concentrado!$B$2:$B332, "=Jalisco")</f>
        <v>6441</v>
      </c>
      <c r="H2" s="11">
        <f>SUMIFS(Concentrado!I$2:I332,Concentrado!$A$2:$A332,"="&amp;$A2,Concentrado!$B$2:$B332, "=Jalisco")</f>
        <v>1359</v>
      </c>
      <c r="I2" s="11">
        <f>SUMIFS(Concentrado!J$2:J332,Concentrado!$A$2:$A332,"="&amp;$A2,Concentrado!$B$2:$B332, "=Jalisco")</f>
        <v>3583</v>
      </c>
      <c r="J2" s="11">
        <f>SUMIFS(Concentrado!K$2:K332,Concentrado!$A$2:$A332,"="&amp;$A2,Concentrado!$B$2:$B332, "=Jalisco")</f>
        <v>3559</v>
      </c>
      <c r="K2" s="11">
        <f>SUMIFS(Concentrado!L$2:L332,Concentrado!$A$2:$A332,"="&amp;$A2,Concentrado!$B$2:$B332, "=Jalisco")</f>
        <v>12214</v>
      </c>
      <c r="L2" s="11">
        <f>SUMIFS(Concentrado!M$2:M332,Concentrado!$A$2:$A332,"="&amp;$A2,Concentrado!$B$2:$B332, "=Jalisco")</f>
        <v>50741</v>
      </c>
    </row>
    <row r="3" spans="1:12" x14ac:dyDescent="0.3">
      <c r="A3" s="8">
        <v>2013</v>
      </c>
      <c r="B3" s="11">
        <f>SUMIFS(Concentrado!C$2:C333,Concentrado!$A$2:$A333,"="&amp;$A3,Concentrado!$B$2:$B333, "=Jalisco")</f>
        <v>8891</v>
      </c>
      <c r="C3" s="11">
        <f>SUMIFS(Concentrado!D$2:D333,Concentrado!$A$2:$A333,"="&amp;$A3,Concentrado!$B$2:$B333, "=Jalisco")</f>
        <v>3794</v>
      </c>
      <c r="D3" s="11">
        <f>SUMIFS(Concentrado!E$2:E333,Concentrado!$A$2:$A333,"="&amp;$A3,Concentrado!$B$2:$B333, "=Jalisco")</f>
        <v>1155</v>
      </c>
      <c r="E3" s="11">
        <f>SUMIFS(Concentrado!F$2:F333,Concentrado!$A$2:$A333,"="&amp;$A3,Concentrado!$B$2:$B333, "=Jalisco")</f>
        <v>9521</v>
      </c>
      <c r="F3" s="11">
        <f>SUMIFS(Concentrado!G$2:G333,Concentrado!$A$2:$A333,"="&amp;$A3,Concentrado!$B$2:$B333, "=Jalisco")</f>
        <v>1225</v>
      </c>
      <c r="G3" s="11">
        <f>SUMIFS(Concentrado!H$2:H333,Concentrado!$A$2:$A333,"="&amp;$A3,Concentrado!$B$2:$B333, "=Jalisco")</f>
        <v>6487</v>
      </c>
      <c r="H3" s="11">
        <f>SUMIFS(Concentrado!I$2:I333,Concentrado!$A$2:$A333,"="&amp;$A3,Concentrado!$B$2:$B333, "=Jalisco")</f>
        <v>1335</v>
      </c>
      <c r="I3" s="11">
        <f>SUMIFS(Concentrado!J$2:J333,Concentrado!$A$2:$A333,"="&amp;$A3,Concentrado!$B$2:$B333, "=Jalisco")</f>
        <v>3647</v>
      </c>
      <c r="J3" s="11">
        <f>SUMIFS(Concentrado!K$2:K333,Concentrado!$A$2:$A333,"="&amp;$A3,Concentrado!$B$2:$B333, "=Jalisco")</f>
        <v>3595</v>
      </c>
      <c r="K3" s="11">
        <f>SUMIFS(Concentrado!L$2:L333,Concentrado!$A$2:$A333,"="&amp;$A3,Concentrado!$B$2:$B333, "=Jalisco")</f>
        <v>12144</v>
      </c>
      <c r="L3" s="11">
        <f>SUMIFS(Concentrado!M$2:M333,Concentrado!$A$2:$A333,"="&amp;$A3,Concentrado!$B$2:$B333, "=Jalisco")</f>
        <v>51794</v>
      </c>
    </row>
    <row r="4" spans="1:12" x14ac:dyDescent="0.3">
      <c r="A4" s="8">
        <v>2014</v>
      </c>
      <c r="B4" s="11">
        <f>SUMIFS(Concentrado!C$2:C334,Concentrado!$A$2:$A334,"="&amp;$A4,Concentrado!$B$2:$B334, "=Jalisco")</f>
        <v>9042</v>
      </c>
      <c r="C4" s="11">
        <f>SUMIFS(Concentrado!D$2:D334,Concentrado!$A$2:$A334,"="&amp;$A4,Concentrado!$B$2:$B334, "=Jalisco")</f>
        <v>4874</v>
      </c>
      <c r="D4" s="11">
        <f>SUMIFS(Concentrado!E$2:E334,Concentrado!$A$2:$A334,"="&amp;$A4,Concentrado!$B$2:$B334, "=Jalisco")</f>
        <v>1167</v>
      </c>
      <c r="E4" s="11">
        <f>SUMIFS(Concentrado!F$2:F334,Concentrado!$A$2:$A334,"="&amp;$A4,Concentrado!$B$2:$B334, "=Jalisco")</f>
        <v>9690</v>
      </c>
      <c r="F4" s="11">
        <f>SUMIFS(Concentrado!G$2:G334,Concentrado!$A$2:$A334,"="&amp;$A4,Concentrado!$B$2:$B334, "=Jalisco")</f>
        <v>1511</v>
      </c>
      <c r="G4" s="11">
        <f>SUMIFS(Concentrado!H$2:H334,Concentrado!$A$2:$A334,"="&amp;$A4,Concentrado!$B$2:$B334, "=Jalisco")</f>
        <v>6542</v>
      </c>
      <c r="H4" s="11">
        <f>SUMIFS(Concentrado!I$2:I334,Concentrado!$A$2:$A334,"="&amp;$A4,Concentrado!$B$2:$B334, "=Jalisco")</f>
        <v>1392</v>
      </c>
      <c r="I4" s="11">
        <f>SUMIFS(Concentrado!J$2:J334,Concentrado!$A$2:$A334,"="&amp;$A4,Concentrado!$B$2:$B334, "=Jalisco")</f>
        <v>3731</v>
      </c>
      <c r="J4" s="11">
        <f>SUMIFS(Concentrado!K$2:K334,Concentrado!$A$2:$A334,"="&amp;$A4,Concentrado!$B$2:$B334, "=Jalisco")</f>
        <v>3622</v>
      </c>
      <c r="K4" s="11">
        <f>SUMIFS(Concentrado!L$2:L334,Concentrado!$A$2:$A334,"="&amp;$A4,Concentrado!$B$2:$B334, "=Jalisco")</f>
        <v>12210</v>
      </c>
      <c r="L4" s="11">
        <f>SUMIFS(Concentrado!M$2:M334,Concentrado!$A$2:$A334,"="&amp;$A4,Concentrado!$B$2:$B334, "=Jalisco")</f>
        <v>53781</v>
      </c>
    </row>
    <row r="5" spans="1:12" x14ac:dyDescent="0.3">
      <c r="A5" s="8">
        <v>2015</v>
      </c>
      <c r="B5" s="11">
        <f>SUMIFS(Concentrado!C$2:C335,Concentrado!$A$2:$A335,"="&amp;$A5,Concentrado!$B$2:$B335, "=Jalisco")</f>
        <v>9791</v>
      </c>
      <c r="C5" s="11">
        <f>SUMIFS(Concentrado!D$2:D335,Concentrado!$A$2:$A335,"="&amp;$A5,Concentrado!$B$2:$B335, "=Jalisco")</f>
        <v>5339</v>
      </c>
      <c r="D5" s="11">
        <f>SUMIFS(Concentrado!E$2:E335,Concentrado!$A$2:$A335,"="&amp;$A5,Concentrado!$B$2:$B335, "=Jalisco")</f>
        <v>1512</v>
      </c>
      <c r="E5" s="11">
        <f>SUMIFS(Concentrado!F$2:F335,Concentrado!$A$2:$A335,"="&amp;$A5,Concentrado!$B$2:$B335, "=Jalisco")</f>
        <v>9965</v>
      </c>
      <c r="F5" s="11">
        <f>SUMIFS(Concentrado!G$2:G335,Concentrado!$A$2:$A335,"="&amp;$A5,Concentrado!$B$2:$B335, "=Jalisco")</f>
        <v>2162</v>
      </c>
      <c r="G5" s="11">
        <f>SUMIFS(Concentrado!H$2:H335,Concentrado!$A$2:$A335,"="&amp;$A5,Concentrado!$B$2:$B335, "=Jalisco")</f>
        <v>7096</v>
      </c>
      <c r="H5" s="11">
        <f>SUMIFS(Concentrado!I$2:I335,Concentrado!$A$2:$A335,"="&amp;$A5,Concentrado!$B$2:$B335, "=Jalisco")</f>
        <v>1405</v>
      </c>
      <c r="I5" s="11">
        <f>SUMIFS(Concentrado!J$2:J335,Concentrado!$A$2:$A335,"="&amp;$A5,Concentrado!$B$2:$B335, "=Jalisco")</f>
        <v>1907</v>
      </c>
      <c r="J5" s="11">
        <f>SUMIFS(Concentrado!K$2:K335,Concentrado!$A$2:$A335,"="&amp;$A5,Concentrado!$B$2:$B335, "=Jalisco")</f>
        <v>4367</v>
      </c>
      <c r="K5" s="11">
        <f>SUMIFS(Concentrado!L$2:L335,Concentrado!$A$2:$A335,"="&amp;$A5,Concentrado!$B$2:$B335, "=Jalisco")</f>
        <v>11644</v>
      </c>
      <c r="L5" s="11">
        <f>SUMIFS(Concentrado!M$2:M335,Concentrado!$A$2:$A335,"="&amp;$A5,Concentrado!$B$2:$B335, "=Jalisco")</f>
        <v>55188</v>
      </c>
    </row>
    <row r="6" spans="1:12" x14ac:dyDescent="0.3">
      <c r="A6" s="8">
        <v>2016</v>
      </c>
      <c r="B6" s="11">
        <f>SUMIFS(Concentrado!C$2:C336,Concentrado!$A$2:$A336,"="&amp;$A6,Concentrado!$B$2:$B336, "=Jalisco")</f>
        <v>9827</v>
      </c>
      <c r="C6" s="11">
        <f>SUMIFS(Concentrado!D$2:D336,Concentrado!$A$2:$A336,"="&amp;$A6,Concentrado!$B$2:$B336, "=Jalisco")</f>
        <v>5419</v>
      </c>
      <c r="D6" s="11">
        <f>SUMIFS(Concentrado!E$2:E336,Concentrado!$A$2:$A336,"="&amp;$A6,Concentrado!$B$2:$B336, "=Jalisco")</f>
        <v>942</v>
      </c>
      <c r="E6" s="11">
        <f>SUMIFS(Concentrado!F$2:F336,Concentrado!$A$2:$A336,"="&amp;$A6,Concentrado!$B$2:$B336, "=Jalisco")</f>
        <v>9708</v>
      </c>
      <c r="F6" s="11">
        <f>SUMIFS(Concentrado!G$2:G336,Concentrado!$A$2:$A336,"="&amp;$A6,Concentrado!$B$2:$B336, "=Jalisco")</f>
        <v>2310</v>
      </c>
      <c r="G6" s="11">
        <f>SUMIFS(Concentrado!H$2:H336,Concentrado!$A$2:$A336,"="&amp;$A6,Concentrado!$B$2:$B336, "=Jalisco")</f>
        <v>7126</v>
      </c>
      <c r="H6" s="11">
        <f>SUMIFS(Concentrado!I$2:I336,Concentrado!$A$2:$A336,"="&amp;$A6,Concentrado!$B$2:$B336, "=Jalisco")</f>
        <v>1382</v>
      </c>
      <c r="I6" s="11">
        <f>SUMIFS(Concentrado!J$2:J336,Concentrado!$A$2:$A336,"="&amp;$A6,Concentrado!$B$2:$B336, "=Jalisco")</f>
        <v>1954</v>
      </c>
      <c r="J6" s="11">
        <f>SUMIFS(Concentrado!K$2:K336,Concentrado!$A$2:$A336,"="&amp;$A6,Concentrado!$B$2:$B336, "=Jalisco")</f>
        <v>6751</v>
      </c>
      <c r="K6" s="11">
        <f>SUMIFS(Concentrado!L$2:L336,Concentrado!$A$2:$A336,"="&amp;$A6,Concentrado!$B$2:$B336, "=Jalisco")</f>
        <v>10911</v>
      </c>
      <c r="L6" s="11">
        <f>SUMIFS(Concentrado!M$2:M336,Concentrado!$A$2:$A336,"="&amp;$A6,Concentrado!$B$2:$B336, "=Jalisco")</f>
        <v>56330</v>
      </c>
    </row>
    <row r="7" spans="1:12" x14ac:dyDescent="0.3">
      <c r="A7" s="8">
        <v>2017</v>
      </c>
      <c r="B7" s="11">
        <f>SUMIFS(Concentrado!C$2:C337,Concentrado!$A$2:$A337,"="&amp;$A7,Concentrado!$B$2:$B337, "=Jalisco")</f>
        <v>9808</v>
      </c>
      <c r="C7" s="11">
        <f>SUMIFS(Concentrado!D$2:D337,Concentrado!$A$2:$A337,"="&amp;$A7,Concentrado!$B$2:$B337, "=Jalisco")</f>
        <v>5279</v>
      </c>
      <c r="D7" s="11">
        <f>SUMIFS(Concentrado!E$2:E337,Concentrado!$A$2:$A337,"="&amp;$A7,Concentrado!$B$2:$B337, "=Jalisco")</f>
        <v>930</v>
      </c>
      <c r="E7" s="11">
        <f>SUMIFS(Concentrado!F$2:F337,Concentrado!$A$2:$A337,"="&amp;$A7,Concentrado!$B$2:$B337, "=Jalisco")</f>
        <v>10109</v>
      </c>
      <c r="F7" s="11">
        <f>SUMIFS(Concentrado!G$2:G337,Concentrado!$A$2:$A337,"="&amp;$A7,Concentrado!$B$2:$B337, "=Jalisco")</f>
        <v>2097</v>
      </c>
      <c r="G7" s="11">
        <f>SUMIFS(Concentrado!H$2:H337,Concentrado!$A$2:$A337,"="&amp;$A7,Concentrado!$B$2:$B337, "=Jalisco")</f>
        <v>7236</v>
      </c>
      <c r="H7" s="11">
        <f>SUMIFS(Concentrado!I$2:I337,Concentrado!$A$2:$A337,"="&amp;$A7,Concentrado!$B$2:$B337, "=Jalisco")</f>
        <v>1359</v>
      </c>
      <c r="I7" s="11">
        <f>SUMIFS(Concentrado!J$2:J337,Concentrado!$A$2:$A337,"="&amp;$A7,Concentrado!$B$2:$B337, "=Jalisco")</f>
        <v>1915</v>
      </c>
      <c r="J7" s="11">
        <f>SUMIFS(Concentrado!K$2:K337,Concentrado!$A$2:$A337,"="&amp;$A7,Concentrado!$B$2:$B337, "=Jalisco")</f>
        <v>6736</v>
      </c>
      <c r="K7" s="11">
        <f>SUMIFS(Concentrado!L$2:L337,Concentrado!$A$2:$A337,"="&amp;$A7,Concentrado!$B$2:$B337, "=Jalisco")</f>
        <v>11219</v>
      </c>
      <c r="L7" s="11">
        <f>SUMIFS(Concentrado!M$2:M337,Concentrado!$A$2:$A337,"="&amp;$A7,Concentrado!$B$2:$B337, "=Jalisco")</f>
        <v>56688</v>
      </c>
    </row>
    <row r="8" spans="1:12" x14ac:dyDescent="0.3">
      <c r="A8" s="8">
        <v>2018</v>
      </c>
      <c r="B8" s="11">
        <f>SUMIFS(Concentrado!C$2:C338,Concentrado!$A$2:$A338,"="&amp;$A8,Concentrado!$B$2:$B338, "=Jalisco")</f>
        <v>9793</v>
      </c>
      <c r="C8" s="11">
        <f>SUMIFS(Concentrado!D$2:D338,Concentrado!$A$2:$A338,"="&amp;$A8,Concentrado!$B$2:$B338, "=Jalisco")</f>
        <v>5138</v>
      </c>
      <c r="D8" s="11">
        <f>SUMIFS(Concentrado!E$2:E338,Concentrado!$A$2:$A338,"="&amp;$A8,Concentrado!$B$2:$B338, "=Jalisco")</f>
        <v>981</v>
      </c>
      <c r="E8" s="11">
        <f>SUMIFS(Concentrado!F$2:F338,Concentrado!$A$2:$A338,"="&amp;$A8,Concentrado!$B$2:$B338, "=Jalisco")</f>
        <v>10273</v>
      </c>
      <c r="F8" s="11">
        <f>SUMIFS(Concentrado!G$2:G338,Concentrado!$A$2:$A338,"="&amp;$A8,Concentrado!$B$2:$B338, "=Jalisco")</f>
        <v>2106</v>
      </c>
      <c r="G8" s="11">
        <f>SUMIFS(Concentrado!H$2:H338,Concentrado!$A$2:$A338,"="&amp;$A8,Concentrado!$B$2:$B338, "=Jalisco")</f>
        <v>7204</v>
      </c>
      <c r="H8" s="11">
        <f>SUMIFS(Concentrado!I$2:I338,Concentrado!$A$2:$A338,"="&amp;$A8,Concentrado!$B$2:$B338, "=Jalisco")</f>
        <v>1344</v>
      </c>
      <c r="I8" s="11">
        <f>SUMIFS(Concentrado!J$2:J338,Concentrado!$A$2:$A338,"="&amp;$A8,Concentrado!$B$2:$B338, "=Jalisco")</f>
        <v>1892</v>
      </c>
      <c r="J8" s="11">
        <f>SUMIFS(Concentrado!K$2:K338,Concentrado!$A$2:$A338,"="&amp;$A8,Concentrado!$B$2:$B338, "=Jalisco")</f>
        <v>6896</v>
      </c>
      <c r="K8" s="11">
        <f>SUMIFS(Concentrado!L$2:L338,Concentrado!$A$2:$A338,"="&amp;$A8,Concentrado!$B$2:$B338, "=Jalisco")</f>
        <v>11186</v>
      </c>
      <c r="L8" s="11">
        <f>SUMIFS(Concentrado!M$2:M338,Concentrado!$A$2:$A338,"="&amp;$A8,Concentrado!$B$2:$B338, "=Jalisco")</f>
        <v>56813</v>
      </c>
    </row>
    <row r="9" spans="1:12" x14ac:dyDescent="0.3">
      <c r="A9" s="8">
        <v>2019</v>
      </c>
      <c r="B9" s="11">
        <f>SUMIFS(Concentrado!C$2:C339,Concentrado!$A$2:$A339,"="&amp;$A9,Concentrado!$B$2:$B339, "=Jalisco")</f>
        <v>9927</v>
      </c>
      <c r="C9" s="11">
        <f>SUMIFS(Concentrado!D$2:D339,Concentrado!$A$2:$A339,"="&amp;$A9,Concentrado!$B$2:$B339, "=Jalisco")</f>
        <v>4845</v>
      </c>
      <c r="D9" s="11">
        <f>SUMIFS(Concentrado!E$2:E339,Concentrado!$A$2:$A339,"="&amp;$A9,Concentrado!$B$2:$B339, "=Jalisco")</f>
        <v>940</v>
      </c>
      <c r="E9" s="11">
        <f>SUMIFS(Concentrado!F$2:F339,Concentrado!$A$2:$A339,"="&amp;$A9,Concentrado!$B$2:$B339, "=Jalisco")</f>
        <v>10391</v>
      </c>
      <c r="F9" s="11">
        <f>SUMIFS(Concentrado!G$2:G339,Concentrado!$A$2:$A339,"="&amp;$A9,Concentrado!$B$2:$B339, "=Jalisco")</f>
        <v>1964</v>
      </c>
      <c r="G9" s="11">
        <f>SUMIFS(Concentrado!H$2:H339,Concentrado!$A$2:$A339,"="&amp;$A9,Concentrado!$B$2:$B339, "=Jalisco")</f>
        <v>7079</v>
      </c>
      <c r="H9" s="11">
        <f>SUMIFS(Concentrado!I$2:I339,Concentrado!$A$2:$A339,"="&amp;$A9,Concentrado!$B$2:$B339, "=Jalisco")</f>
        <v>1399</v>
      </c>
      <c r="I9" s="11">
        <f>SUMIFS(Concentrado!J$2:J339,Concentrado!$A$2:$A339,"="&amp;$A9,Concentrado!$B$2:$B339, "=Jalisco")</f>
        <v>1949</v>
      </c>
      <c r="J9" s="11">
        <f>SUMIFS(Concentrado!K$2:K339,Concentrado!$A$2:$A339,"="&amp;$A9,Concentrado!$B$2:$B339, "=Jalisco")</f>
        <v>6904</v>
      </c>
      <c r="K9" s="11">
        <f>SUMIFS(Concentrado!L$2:L339,Concentrado!$A$2:$A339,"="&amp;$A9,Concentrado!$B$2:$B339, "=Jalisco")</f>
        <v>11021</v>
      </c>
      <c r="L9" s="11">
        <f>SUMIFS(Concentrado!M$2:M339,Concentrado!$A$2:$A339,"="&amp;$A9,Concentrado!$B$2:$B339, "=Jalisco")</f>
        <v>56419</v>
      </c>
    </row>
    <row r="10" spans="1:12" x14ac:dyDescent="0.3">
      <c r="A10" s="8">
        <v>2020</v>
      </c>
      <c r="B10" s="11">
        <f>SUMIFS(Concentrado!C$2:C340,Concentrado!$A$2:$A340,"="&amp;$A10,Concentrado!$B$2:$B340, "=Jalisco")</f>
        <v>10110</v>
      </c>
      <c r="C10" s="11">
        <f>SUMIFS(Concentrado!D$2:D340,Concentrado!$A$2:$A340,"="&amp;$A10,Concentrado!$B$2:$B340, "=Jalisco")</f>
        <v>4848</v>
      </c>
      <c r="D10" s="11">
        <f>SUMIFS(Concentrado!E$2:E340,Concentrado!$A$2:$A340,"="&amp;$A10,Concentrado!$B$2:$B340, "=Jalisco")</f>
        <v>966</v>
      </c>
      <c r="E10" s="11">
        <f>SUMIFS(Concentrado!F$2:F340,Concentrado!$A$2:$A340,"="&amp;$A10,Concentrado!$B$2:$B340, "=Jalisco")</f>
        <v>10655</v>
      </c>
      <c r="F10" s="11">
        <f>SUMIFS(Concentrado!G$2:G340,Concentrado!$A$2:$A340,"="&amp;$A10,Concentrado!$B$2:$B340, "=Jalisco")</f>
        <v>1874</v>
      </c>
      <c r="G10" s="11">
        <f>SUMIFS(Concentrado!H$2:H340,Concentrado!$A$2:$A340,"="&amp;$A10,Concentrado!$B$2:$B340, "=Jalisco")</f>
        <v>7135</v>
      </c>
      <c r="H10" s="11">
        <f>SUMIFS(Concentrado!I$2:I340,Concentrado!$A$2:$A340,"="&amp;$A10,Concentrado!$B$2:$B340, "=Jalisco")</f>
        <v>1387</v>
      </c>
      <c r="I10" s="11">
        <f>SUMIFS(Concentrado!J$2:J340,Concentrado!$A$2:$A340,"="&amp;$A10,Concentrado!$B$2:$B340, "=Jalisco")</f>
        <v>1977</v>
      </c>
      <c r="J10" s="11">
        <f>SUMIFS(Concentrado!K$2:K340,Concentrado!$A$2:$A340,"="&amp;$A10,Concentrado!$B$2:$B340, "=Jalisco")</f>
        <v>6915</v>
      </c>
      <c r="K10" s="11">
        <f>SUMIFS(Concentrado!L$2:L340,Concentrado!$A$2:$A340,"="&amp;$A10,Concentrado!$B$2:$B340, "=Jalisco")</f>
        <v>11191</v>
      </c>
      <c r="L10" s="11">
        <f>SUMIFS(Concentrado!M$2:M340,Concentrado!$A$2:$A340,"="&amp;$A10,Concentrado!$B$2:$B340, "=Jalisco")</f>
        <v>57058</v>
      </c>
    </row>
    <row r="11" spans="1:12" x14ac:dyDescent="0.3">
      <c r="A11" s="8">
        <v>2021</v>
      </c>
      <c r="B11" s="11">
        <f>SUMIFS(Concentrado!C$2:C341,Concentrado!$A$2:$A341,"="&amp;$A11,Concentrado!$B$2:$B341, "=Jalisco")</f>
        <v>10339</v>
      </c>
      <c r="C11" s="11">
        <f>SUMIFS(Concentrado!D$2:D341,Concentrado!$A$2:$A341,"="&amp;$A11,Concentrado!$B$2:$B341, "=Jalisco")</f>
        <v>5166</v>
      </c>
      <c r="D11" s="11">
        <f>SUMIFS(Concentrado!E$2:E341,Concentrado!$A$2:$A341,"="&amp;$A11,Concentrado!$B$2:$B341, "=Jalisco")</f>
        <v>975</v>
      </c>
      <c r="E11" s="11">
        <f>SUMIFS(Concentrado!F$2:F341,Concentrado!$A$2:$A341,"="&amp;$A11,Concentrado!$B$2:$B341, "=Jalisco")</f>
        <v>10789</v>
      </c>
      <c r="F11" s="11">
        <f>SUMIFS(Concentrado!G$2:G341,Concentrado!$A$2:$A341,"="&amp;$A11,Concentrado!$B$2:$B341, "=Jalisco")</f>
        <v>1753</v>
      </c>
      <c r="G11" s="11">
        <f>SUMIFS(Concentrado!H$2:H341,Concentrado!$A$2:$A341,"="&amp;$A11,Concentrado!$B$2:$B341, "=Jalisco")</f>
        <v>7434</v>
      </c>
      <c r="H11" s="11">
        <f>SUMIFS(Concentrado!I$2:I341,Concentrado!$A$2:$A341,"="&amp;$A11,Concentrado!$B$2:$B341, "=Jalisco")</f>
        <v>1447</v>
      </c>
      <c r="I11" s="11">
        <f>SUMIFS(Concentrado!J$2:J341,Concentrado!$A$2:$A341,"="&amp;$A11,Concentrado!$B$2:$B341, "=Jalisco")</f>
        <v>2007</v>
      </c>
      <c r="J11" s="11">
        <f>SUMIFS(Concentrado!K$2:K341,Concentrado!$A$2:$A341,"="&amp;$A11,Concentrado!$B$2:$B341, "=Jalisco")</f>
        <v>7080</v>
      </c>
      <c r="K11" s="11">
        <f>SUMIFS(Concentrado!L$2:L341,Concentrado!$A$2:$A341,"="&amp;$A11,Concentrado!$B$2:$B341, "=Jalisco")</f>
        <v>11464</v>
      </c>
      <c r="L11" s="11">
        <f>SUMIFS(Concentrado!M$2:M341,Concentrado!$A$2:$A341,"="&amp;$A11,Concentrado!$B$2:$B341, "=Jalisco")</f>
        <v>58454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</sheetPr>
  <dimension ref="A1:L11"/>
  <sheetViews>
    <sheetView zoomScale="112" zoomScaleNormal="112" workbookViewId="0">
      <selection activeCell="G23" sqref="G23"/>
    </sheetView>
  </sheetViews>
  <sheetFormatPr baseColWidth="10" defaultRowHeight="14.4" x14ac:dyDescent="0.3"/>
  <cols>
    <col min="1" max="1" width="12.109375" customWidth="1"/>
    <col min="2" max="2" width="13.33203125" bestFit="1" customWidth="1"/>
    <col min="3" max="3" width="12.44140625" bestFit="1" customWidth="1"/>
    <col min="4" max="4" width="12.44140625" customWidth="1"/>
    <col min="5" max="5" width="12.33203125" bestFit="1" customWidth="1"/>
    <col min="6" max="6" width="12" bestFit="1" customWidth="1"/>
    <col min="7" max="7" width="11.44140625" customWidth="1"/>
    <col min="8" max="8" width="11.88671875" bestFit="1" customWidth="1"/>
    <col min="9" max="11" width="12.5546875" bestFit="1" customWidth="1"/>
  </cols>
  <sheetData>
    <row r="1" spans="1:12" s="4" customFormat="1" ht="69" x14ac:dyDescent="0.25">
      <c r="A1" s="1" t="s">
        <v>0</v>
      </c>
      <c r="B1" s="1" t="s">
        <v>35</v>
      </c>
      <c r="C1" s="1" t="s">
        <v>36</v>
      </c>
      <c r="D1" s="1" t="s">
        <v>45</v>
      </c>
      <c r="E1" s="1" t="s">
        <v>44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</row>
    <row r="2" spans="1:12" x14ac:dyDescent="0.3">
      <c r="A2" s="8">
        <v>2012</v>
      </c>
      <c r="B2" s="11">
        <f>SUMIFS(Concentrado!C$2:C332,Concentrado!$A$2:$A332,"="&amp;$A2,Concentrado!$B$2:$B332, "=México")</f>
        <v>14860</v>
      </c>
      <c r="C2" s="11">
        <f>SUMIFS(Concentrado!D$2:D332,Concentrado!$A$2:$A332,"="&amp;$A2,Concentrado!$B$2:$B332, "=México")</f>
        <v>3003</v>
      </c>
      <c r="D2" s="11">
        <f>SUMIFS(Concentrado!E$2:E332,Concentrado!$A$2:$A332,"="&amp;$A2,Concentrado!$B$2:$B332, "=México")</f>
        <v>1815</v>
      </c>
      <c r="E2" s="11">
        <f>SUMIFS(Concentrado!F$2:F332,Concentrado!$A$2:$A332,"="&amp;$A2,Concentrado!$B$2:$B332, "=México")</f>
        <v>16013</v>
      </c>
      <c r="F2" s="11">
        <f>SUMIFS(Concentrado!G$2:G332,Concentrado!$A$2:$A332,"="&amp;$A2,Concentrado!$B$2:$B332, "=México")</f>
        <v>2186</v>
      </c>
      <c r="G2" s="11">
        <f>SUMIFS(Concentrado!H$2:H332,Concentrado!$A$2:$A332,"="&amp;$A2,Concentrado!$B$2:$B332, "=México")</f>
        <v>7329</v>
      </c>
      <c r="H2" s="11">
        <f>SUMIFS(Concentrado!I$2:I332,Concentrado!$A$2:$A332,"="&amp;$A2,Concentrado!$B$2:$B332, "=México")</f>
        <v>1491</v>
      </c>
      <c r="I2" s="11">
        <f>SUMIFS(Concentrado!J$2:J332,Concentrado!$A$2:$A332,"="&amp;$A2,Concentrado!$B$2:$B332, "=México")</f>
        <v>5613</v>
      </c>
      <c r="J2" s="11">
        <f>SUMIFS(Concentrado!K$2:K332,Concentrado!$A$2:$A332,"="&amp;$A2,Concentrado!$B$2:$B332, "=México")</f>
        <v>9795</v>
      </c>
      <c r="K2" s="11">
        <f>SUMIFS(Concentrado!L$2:L332,Concentrado!$A$2:$A332,"="&amp;$A2,Concentrado!$B$2:$B332, "=México")</f>
        <v>20616</v>
      </c>
      <c r="L2" s="11">
        <f>SUMIFS(Concentrado!M$2:M332,Concentrado!$A$2:$A332,"="&amp;$A2,Concentrado!$B$2:$B332, "=México")</f>
        <v>82721</v>
      </c>
    </row>
    <row r="3" spans="1:12" x14ac:dyDescent="0.3">
      <c r="A3" s="8">
        <v>2013</v>
      </c>
      <c r="B3" s="11">
        <f>SUMIFS(Concentrado!C$2:C333,Concentrado!$A$2:$A333,"="&amp;$A3,Concentrado!$B$2:$B333, "=México")</f>
        <v>15637</v>
      </c>
      <c r="C3" s="11">
        <f>SUMIFS(Concentrado!D$2:D333,Concentrado!$A$2:$A333,"="&amp;$A3,Concentrado!$B$2:$B333, "=México")</f>
        <v>3198</v>
      </c>
      <c r="D3" s="11">
        <f>SUMIFS(Concentrado!E$2:E333,Concentrado!$A$2:$A333,"="&amp;$A3,Concentrado!$B$2:$B333, "=México")</f>
        <v>1929</v>
      </c>
      <c r="E3" s="11">
        <f>SUMIFS(Concentrado!F$2:F333,Concentrado!$A$2:$A333,"="&amp;$A3,Concentrado!$B$2:$B333, "=México")</f>
        <v>16947</v>
      </c>
      <c r="F3" s="11">
        <f>SUMIFS(Concentrado!G$2:G333,Concentrado!$A$2:$A333,"="&amp;$A3,Concentrado!$B$2:$B333, "=México")</f>
        <v>2465</v>
      </c>
      <c r="G3" s="11">
        <f>SUMIFS(Concentrado!H$2:H333,Concentrado!$A$2:$A333,"="&amp;$A3,Concentrado!$B$2:$B333, "=México")</f>
        <v>7761</v>
      </c>
      <c r="H3" s="11">
        <f>SUMIFS(Concentrado!I$2:I333,Concentrado!$A$2:$A333,"="&amp;$A3,Concentrado!$B$2:$B333, "=México")</f>
        <v>1544</v>
      </c>
      <c r="I3" s="11">
        <f>SUMIFS(Concentrado!J$2:J333,Concentrado!$A$2:$A333,"="&amp;$A3,Concentrado!$B$2:$B333, "=México")</f>
        <v>5850</v>
      </c>
      <c r="J3" s="11">
        <f>SUMIFS(Concentrado!K$2:K333,Concentrado!$A$2:$A333,"="&amp;$A3,Concentrado!$B$2:$B333, "=México")</f>
        <v>9932</v>
      </c>
      <c r="K3" s="11">
        <f>SUMIFS(Concentrado!L$2:L333,Concentrado!$A$2:$A333,"="&amp;$A3,Concentrado!$B$2:$B333, "=México")</f>
        <v>21285</v>
      </c>
      <c r="L3" s="11">
        <f>SUMIFS(Concentrado!M$2:M333,Concentrado!$A$2:$A333,"="&amp;$A3,Concentrado!$B$2:$B333, "=México")</f>
        <v>86548</v>
      </c>
    </row>
    <row r="4" spans="1:12" x14ac:dyDescent="0.3">
      <c r="A4" s="8">
        <v>2014</v>
      </c>
      <c r="B4" s="11">
        <f>SUMIFS(Concentrado!C$2:C334,Concentrado!$A$2:$A334,"="&amp;$A4,Concentrado!$B$2:$B334, "=México")</f>
        <v>16415</v>
      </c>
      <c r="C4" s="11">
        <f>SUMIFS(Concentrado!D$2:D334,Concentrado!$A$2:$A334,"="&amp;$A4,Concentrado!$B$2:$B334, "=México")</f>
        <v>3326</v>
      </c>
      <c r="D4" s="11">
        <f>SUMIFS(Concentrado!E$2:E334,Concentrado!$A$2:$A334,"="&amp;$A4,Concentrado!$B$2:$B334, "=México")</f>
        <v>2029</v>
      </c>
      <c r="E4" s="11">
        <f>SUMIFS(Concentrado!F$2:F334,Concentrado!$A$2:$A334,"="&amp;$A4,Concentrado!$B$2:$B334, "=México")</f>
        <v>17568</v>
      </c>
      <c r="F4" s="11">
        <f>SUMIFS(Concentrado!G$2:G334,Concentrado!$A$2:$A334,"="&amp;$A4,Concentrado!$B$2:$B334, "=México")</f>
        <v>2687</v>
      </c>
      <c r="G4" s="11">
        <f>SUMIFS(Concentrado!H$2:H334,Concentrado!$A$2:$A334,"="&amp;$A4,Concentrado!$B$2:$B334, "=México")</f>
        <v>8274</v>
      </c>
      <c r="H4" s="11">
        <f>SUMIFS(Concentrado!I$2:I334,Concentrado!$A$2:$A334,"="&amp;$A4,Concentrado!$B$2:$B334, "=México")</f>
        <v>1760</v>
      </c>
      <c r="I4" s="11">
        <f>SUMIFS(Concentrado!J$2:J334,Concentrado!$A$2:$A334,"="&amp;$A4,Concentrado!$B$2:$B334, "=México")</f>
        <v>6411</v>
      </c>
      <c r="J4" s="11">
        <f>SUMIFS(Concentrado!K$2:K334,Concentrado!$A$2:$A334,"="&amp;$A4,Concentrado!$B$2:$B334, "=México")</f>
        <v>10231</v>
      </c>
      <c r="K4" s="11">
        <f>SUMIFS(Concentrado!L$2:L334,Concentrado!$A$2:$A334,"="&amp;$A4,Concentrado!$B$2:$B334, "=México")</f>
        <v>22260</v>
      </c>
      <c r="L4" s="11">
        <f>SUMIFS(Concentrado!M$2:M334,Concentrado!$A$2:$A334,"="&amp;$A4,Concentrado!$B$2:$B334, "=México")</f>
        <v>90961</v>
      </c>
    </row>
    <row r="5" spans="1:12" x14ac:dyDescent="0.3">
      <c r="A5" s="8">
        <v>2015</v>
      </c>
      <c r="B5" s="11">
        <f>SUMIFS(Concentrado!C$2:C335,Concentrado!$A$2:$A335,"="&amp;$A5,Concentrado!$B$2:$B335, "=México")</f>
        <v>17599</v>
      </c>
      <c r="C5" s="11">
        <f>SUMIFS(Concentrado!D$2:D335,Concentrado!$A$2:$A335,"="&amp;$A5,Concentrado!$B$2:$B335, "=México")</f>
        <v>3642</v>
      </c>
      <c r="D5" s="11">
        <f>SUMIFS(Concentrado!E$2:E335,Concentrado!$A$2:$A335,"="&amp;$A5,Concentrado!$B$2:$B335, "=México")</f>
        <v>2812</v>
      </c>
      <c r="E5" s="11">
        <f>SUMIFS(Concentrado!F$2:F335,Concentrado!$A$2:$A335,"="&amp;$A5,Concentrado!$B$2:$B335, "=México")</f>
        <v>18680</v>
      </c>
      <c r="F5" s="11">
        <f>SUMIFS(Concentrado!G$2:G335,Concentrado!$A$2:$A335,"="&amp;$A5,Concentrado!$B$2:$B335, "=México")</f>
        <v>2845</v>
      </c>
      <c r="G5" s="11">
        <f>SUMIFS(Concentrado!H$2:H335,Concentrado!$A$2:$A335,"="&amp;$A5,Concentrado!$B$2:$B335, "=México")</f>
        <v>8312</v>
      </c>
      <c r="H5" s="11">
        <f>SUMIFS(Concentrado!I$2:I335,Concentrado!$A$2:$A335,"="&amp;$A5,Concentrado!$B$2:$B335, "=México")</f>
        <v>1916</v>
      </c>
      <c r="I5" s="11">
        <f>SUMIFS(Concentrado!J$2:J335,Concentrado!$A$2:$A335,"="&amp;$A5,Concentrado!$B$2:$B335, "=México")</f>
        <v>3556</v>
      </c>
      <c r="J5" s="11">
        <f>SUMIFS(Concentrado!K$2:K335,Concentrado!$A$2:$A335,"="&amp;$A5,Concentrado!$B$2:$B335, "=México")</f>
        <v>11683</v>
      </c>
      <c r="K5" s="11">
        <f>SUMIFS(Concentrado!L$2:L335,Concentrado!$A$2:$A335,"="&amp;$A5,Concentrado!$B$2:$B335, "=México")</f>
        <v>22573</v>
      </c>
      <c r="L5" s="11">
        <f>SUMIFS(Concentrado!M$2:M335,Concentrado!$A$2:$A335,"="&amp;$A5,Concentrado!$B$2:$B335, "=México")</f>
        <v>93618</v>
      </c>
    </row>
    <row r="6" spans="1:12" x14ac:dyDescent="0.3">
      <c r="A6" s="8">
        <v>2016</v>
      </c>
      <c r="B6" s="11">
        <f>SUMIFS(Concentrado!C$2:C336,Concentrado!$A$2:$A336,"="&amp;$A6,Concentrado!$B$2:$B336, "=México")</f>
        <v>18119</v>
      </c>
      <c r="C6" s="11">
        <f>SUMIFS(Concentrado!D$2:D336,Concentrado!$A$2:$A336,"="&amp;$A6,Concentrado!$B$2:$B336, "=México")</f>
        <v>4488</v>
      </c>
      <c r="D6" s="11">
        <f>SUMIFS(Concentrado!E$2:E336,Concentrado!$A$2:$A336,"="&amp;$A6,Concentrado!$B$2:$B336, "=México")</f>
        <v>1984</v>
      </c>
      <c r="E6" s="11">
        <f>SUMIFS(Concentrado!F$2:F336,Concentrado!$A$2:$A336,"="&amp;$A6,Concentrado!$B$2:$B336, "=México")</f>
        <v>20607</v>
      </c>
      <c r="F6" s="11">
        <f>SUMIFS(Concentrado!G$2:G336,Concentrado!$A$2:$A336,"="&amp;$A6,Concentrado!$B$2:$B336, "=México")</f>
        <v>3490</v>
      </c>
      <c r="G6" s="11">
        <f>SUMIFS(Concentrado!H$2:H336,Concentrado!$A$2:$A336,"="&amp;$A6,Concentrado!$B$2:$B336, "=México")</f>
        <v>8429</v>
      </c>
      <c r="H6" s="11">
        <f>SUMIFS(Concentrado!I$2:I336,Concentrado!$A$2:$A336,"="&amp;$A6,Concentrado!$B$2:$B336, "=México")</f>
        <v>1893</v>
      </c>
      <c r="I6" s="11">
        <f>SUMIFS(Concentrado!J$2:J336,Concentrado!$A$2:$A336,"="&amp;$A6,Concentrado!$B$2:$B336, "=México")</f>
        <v>3853</v>
      </c>
      <c r="J6" s="11">
        <f>SUMIFS(Concentrado!K$2:K336,Concentrado!$A$2:$A336,"="&amp;$A6,Concentrado!$B$2:$B336, "=México")</f>
        <v>14844</v>
      </c>
      <c r="K6" s="11">
        <f>SUMIFS(Concentrado!L$2:L336,Concentrado!$A$2:$A336,"="&amp;$A6,Concentrado!$B$2:$B336, "=México")</f>
        <v>22438</v>
      </c>
      <c r="L6" s="11">
        <f>SUMIFS(Concentrado!M$2:M336,Concentrado!$A$2:$A336,"="&amp;$A6,Concentrado!$B$2:$B336, "=México")</f>
        <v>100145</v>
      </c>
    </row>
    <row r="7" spans="1:12" x14ac:dyDescent="0.3">
      <c r="A7" s="8">
        <v>2017</v>
      </c>
      <c r="B7" s="11">
        <f>SUMIFS(Concentrado!C$2:C337,Concentrado!$A$2:$A337,"="&amp;$A7,Concentrado!$B$2:$B337, "=México")</f>
        <v>17304</v>
      </c>
      <c r="C7" s="11">
        <f>SUMIFS(Concentrado!D$2:D337,Concentrado!$A$2:$A337,"="&amp;$A7,Concentrado!$B$2:$B337, "=México")</f>
        <v>3934</v>
      </c>
      <c r="D7" s="11">
        <f>SUMIFS(Concentrado!E$2:E337,Concentrado!$A$2:$A337,"="&amp;$A7,Concentrado!$B$2:$B337, "=México")</f>
        <v>1755</v>
      </c>
      <c r="E7" s="11">
        <f>SUMIFS(Concentrado!F$2:F337,Concentrado!$A$2:$A337,"="&amp;$A7,Concentrado!$B$2:$B337, "=México")</f>
        <v>19269</v>
      </c>
      <c r="F7" s="11">
        <f>SUMIFS(Concentrado!G$2:G337,Concentrado!$A$2:$A337,"="&amp;$A7,Concentrado!$B$2:$B337, "=México")</f>
        <v>3536</v>
      </c>
      <c r="G7" s="11">
        <f>SUMIFS(Concentrado!H$2:H337,Concentrado!$A$2:$A337,"="&amp;$A7,Concentrado!$B$2:$B337, "=México")</f>
        <v>8611</v>
      </c>
      <c r="H7" s="11">
        <f>SUMIFS(Concentrado!I$2:I337,Concentrado!$A$2:$A337,"="&amp;$A7,Concentrado!$B$2:$B337, "=México")</f>
        <v>2066</v>
      </c>
      <c r="I7" s="11">
        <f>SUMIFS(Concentrado!J$2:J337,Concentrado!$A$2:$A337,"="&amp;$A7,Concentrado!$B$2:$B337, "=México")</f>
        <v>3922</v>
      </c>
      <c r="J7" s="11">
        <f>SUMIFS(Concentrado!K$2:K337,Concentrado!$A$2:$A337,"="&amp;$A7,Concentrado!$B$2:$B337, "=México")</f>
        <v>14294</v>
      </c>
      <c r="K7" s="11">
        <f>SUMIFS(Concentrado!L$2:L337,Concentrado!$A$2:$A337,"="&amp;$A7,Concentrado!$B$2:$B337, "=México")</f>
        <v>20627</v>
      </c>
      <c r="L7" s="11">
        <f>SUMIFS(Concentrado!M$2:M337,Concentrado!$A$2:$A337,"="&amp;$A7,Concentrado!$B$2:$B337, "=México")</f>
        <v>95318</v>
      </c>
    </row>
    <row r="8" spans="1:12" x14ac:dyDescent="0.3">
      <c r="A8" s="8">
        <v>2018</v>
      </c>
      <c r="B8" s="11">
        <f>SUMIFS(Concentrado!C$2:C338,Concentrado!$A$2:$A338,"="&amp;$A8,Concentrado!$B$2:$B338, "=México")</f>
        <v>17190</v>
      </c>
      <c r="C8" s="11">
        <f>SUMIFS(Concentrado!D$2:D338,Concentrado!$A$2:$A338,"="&amp;$A8,Concentrado!$B$2:$B338, "=México")</f>
        <v>4645</v>
      </c>
      <c r="D8" s="11">
        <f>SUMIFS(Concentrado!E$2:E338,Concentrado!$A$2:$A338,"="&amp;$A8,Concentrado!$B$2:$B338, "=México")</f>
        <v>1857</v>
      </c>
      <c r="E8" s="11">
        <f>SUMIFS(Concentrado!F$2:F338,Concentrado!$A$2:$A338,"="&amp;$A8,Concentrado!$B$2:$B338, "=México")</f>
        <v>19678</v>
      </c>
      <c r="F8" s="11">
        <f>SUMIFS(Concentrado!G$2:G338,Concentrado!$A$2:$A338,"="&amp;$A8,Concentrado!$B$2:$B338, "=México")</f>
        <v>3721</v>
      </c>
      <c r="G8" s="11">
        <f>SUMIFS(Concentrado!H$2:H338,Concentrado!$A$2:$A338,"="&amp;$A8,Concentrado!$B$2:$B338, "=México")</f>
        <v>8117</v>
      </c>
      <c r="H8" s="11">
        <f>SUMIFS(Concentrado!I$2:I338,Concentrado!$A$2:$A338,"="&amp;$A8,Concentrado!$B$2:$B338, "=México")</f>
        <v>2016</v>
      </c>
      <c r="I8" s="11">
        <f>SUMIFS(Concentrado!J$2:J338,Concentrado!$A$2:$A338,"="&amp;$A8,Concentrado!$B$2:$B338, "=México")</f>
        <v>4067</v>
      </c>
      <c r="J8" s="11">
        <f>SUMIFS(Concentrado!K$2:K338,Concentrado!$A$2:$A338,"="&amp;$A8,Concentrado!$B$2:$B338, "=México")</f>
        <v>15161</v>
      </c>
      <c r="K8" s="11">
        <f>SUMIFS(Concentrado!L$2:L338,Concentrado!$A$2:$A338,"="&amp;$A8,Concentrado!$B$2:$B338, "=México")</f>
        <v>20566</v>
      </c>
      <c r="L8" s="11">
        <f>SUMIFS(Concentrado!M$2:M338,Concentrado!$A$2:$A338,"="&amp;$A8,Concentrado!$B$2:$B338, "=México")</f>
        <v>97018</v>
      </c>
    </row>
    <row r="9" spans="1:12" x14ac:dyDescent="0.3">
      <c r="A9" s="8">
        <v>2019</v>
      </c>
      <c r="B9" s="11">
        <f>SUMIFS(Concentrado!C$2:C339,Concentrado!$A$2:$A339,"="&amp;$A9,Concentrado!$B$2:$B339, "=México")</f>
        <v>17689</v>
      </c>
      <c r="C9" s="11">
        <f>SUMIFS(Concentrado!D$2:D339,Concentrado!$A$2:$A339,"="&amp;$A9,Concentrado!$B$2:$B339, "=México")</f>
        <v>5136</v>
      </c>
      <c r="D9" s="11">
        <f>SUMIFS(Concentrado!E$2:E339,Concentrado!$A$2:$A339,"="&amp;$A9,Concentrado!$B$2:$B339, "=México")</f>
        <v>1897</v>
      </c>
      <c r="E9" s="11">
        <f>SUMIFS(Concentrado!F$2:F339,Concentrado!$A$2:$A339,"="&amp;$A9,Concentrado!$B$2:$B339, "=México")</f>
        <v>20585</v>
      </c>
      <c r="F9" s="11">
        <f>SUMIFS(Concentrado!G$2:G339,Concentrado!$A$2:$A339,"="&amp;$A9,Concentrado!$B$2:$B339, "=México")</f>
        <v>3146</v>
      </c>
      <c r="G9" s="11">
        <f>SUMIFS(Concentrado!H$2:H339,Concentrado!$A$2:$A339,"="&amp;$A9,Concentrado!$B$2:$B339, "=México")</f>
        <v>8303</v>
      </c>
      <c r="H9" s="11">
        <f>SUMIFS(Concentrado!I$2:I339,Concentrado!$A$2:$A339,"="&amp;$A9,Concentrado!$B$2:$B339, "=México")</f>
        <v>2083</v>
      </c>
      <c r="I9" s="11">
        <f>SUMIFS(Concentrado!J$2:J339,Concentrado!$A$2:$A339,"="&amp;$A9,Concentrado!$B$2:$B339, "=México")</f>
        <v>4278</v>
      </c>
      <c r="J9" s="11">
        <f>SUMIFS(Concentrado!K$2:K339,Concentrado!$A$2:$A339,"="&amp;$A9,Concentrado!$B$2:$B339, "=México")</f>
        <v>15243</v>
      </c>
      <c r="K9" s="11">
        <f>SUMIFS(Concentrado!L$2:L339,Concentrado!$A$2:$A339,"="&amp;$A9,Concentrado!$B$2:$B339, "=México")</f>
        <v>21315</v>
      </c>
      <c r="L9" s="11">
        <f>SUMIFS(Concentrado!M$2:M339,Concentrado!$A$2:$A339,"="&amp;$A9,Concentrado!$B$2:$B339, "=México")</f>
        <v>99675</v>
      </c>
    </row>
    <row r="10" spans="1:12" x14ac:dyDescent="0.3">
      <c r="A10" s="8">
        <v>2020</v>
      </c>
      <c r="B10" s="11">
        <f>SUMIFS(Concentrado!C$2:C340,Concentrado!$A$2:$A340,"="&amp;$A10,Concentrado!$B$2:$B340, "=México")</f>
        <v>18135</v>
      </c>
      <c r="C10" s="11">
        <f>SUMIFS(Concentrado!D$2:D340,Concentrado!$A$2:$A340,"="&amp;$A10,Concentrado!$B$2:$B340, "=México")</f>
        <v>5236</v>
      </c>
      <c r="D10" s="11">
        <f>SUMIFS(Concentrado!E$2:E340,Concentrado!$A$2:$A340,"="&amp;$A10,Concentrado!$B$2:$B340, "=México")</f>
        <v>1906</v>
      </c>
      <c r="E10" s="11">
        <f>SUMIFS(Concentrado!F$2:F340,Concentrado!$A$2:$A340,"="&amp;$A10,Concentrado!$B$2:$B340, "=México")</f>
        <v>21362</v>
      </c>
      <c r="F10" s="11">
        <f>SUMIFS(Concentrado!G$2:G340,Concentrado!$A$2:$A340,"="&amp;$A10,Concentrado!$B$2:$B340, "=México")</f>
        <v>3501</v>
      </c>
      <c r="G10" s="11">
        <f>SUMIFS(Concentrado!H$2:H340,Concentrado!$A$2:$A340,"="&amp;$A10,Concentrado!$B$2:$B340, "=México")</f>
        <v>8892</v>
      </c>
      <c r="H10" s="11">
        <f>SUMIFS(Concentrado!I$2:I340,Concentrado!$A$2:$A340,"="&amp;$A10,Concentrado!$B$2:$B340, "=México")</f>
        <v>2291</v>
      </c>
      <c r="I10" s="11">
        <f>SUMIFS(Concentrado!J$2:J340,Concentrado!$A$2:$A340,"="&amp;$A10,Concentrado!$B$2:$B340, "=México")</f>
        <v>4341</v>
      </c>
      <c r="J10" s="11">
        <f>SUMIFS(Concentrado!K$2:K340,Concentrado!$A$2:$A340,"="&amp;$A10,Concentrado!$B$2:$B340, "=México")</f>
        <v>15654</v>
      </c>
      <c r="K10" s="11">
        <f>SUMIFS(Concentrado!L$2:L340,Concentrado!$A$2:$A340,"="&amp;$A10,Concentrado!$B$2:$B340, "=México")</f>
        <v>21679</v>
      </c>
      <c r="L10" s="11">
        <f>SUMIFS(Concentrado!M$2:M340,Concentrado!$A$2:$A340,"="&amp;$A10,Concentrado!$B$2:$B340, "=México")</f>
        <v>102997</v>
      </c>
    </row>
    <row r="11" spans="1:12" x14ac:dyDescent="0.3">
      <c r="A11" s="8">
        <v>2021</v>
      </c>
      <c r="B11" s="11">
        <f>SUMIFS(Concentrado!C$2:C341,Concentrado!$A$2:$A341,"="&amp;$A11,Concentrado!$B$2:$B341, "=México")</f>
        <v>18108</v>
      </c>
      <c r="C11" s="11">
        <f>SUMIFS(Concentrado!D$2:D341,Concentrado!$A$2:$A341,"="&amp;$A11,Concentrado!$B$2:$B341, "=México")</f>
        <v>6030</v>
      </c>
      <c r="D11" s="11">
        <f>SUMIFS(Concentrado!E$2:E341,Concentrado!$A$2:$A341,"="&amp;$A11,Concentrado!$B$2:$B341, "=México")</f>
        <v>1920</v>
      </c>
      <c r="E11" s="11">
        <f>SUMIFS(Concentrado!F$2:F341,Concentrado!$A$2:$A341,"="&amp;$A11,Concentrado!$B$2:$B341, "=México")</f>
        <v>21552</v>
      </c>
      <c r="F11" s="11">
        <f>SUMIFS(Concentrado!G$2:G341,Concentrado!$A$2:$A341,"="&amp;$A11,Concentrado!$B$2:$B341, "=México")</f>
        <v>3098</v>
      </c>
      <c r="G11" s="11">
        <f>SUMIFS(Concentrado!H$2:H341,Concentrado!$A$2:$A341,"="&amp;$A11,Concentrado!$B$2:$B341, "=México")</f>
        <v>8384</v>
      </c>
      <c r="H11" s="11">
        <f>SUMIFS(Concentrado!I$2:I341,Concentrado!$A$2:$A341,"="&amp;$A11,Concentrado!$B$2:$B341, "=México")</f>
        <v>3805</v>
      </c>
      <c r="I11" s="11">
        <f>SUMIFS(Concentrado!J$2:J341,Concentrado!$A$2:$A341,"="&amp;$A11,Concentrado!$B$2:$B341, "=México")</f>
        <v>4542</v>
      </c>
      <c r="J11" s="11">
        <f>SUMIFS(Concentrado!K$2:K341,Concentrado!$A$2:$A341,"="&amp;$A11,Concentrado!$B$2:$B341, "=México")</f>
        <v>14382</v>
      </c>
      <c r="K11" s="11">
        <f>SUMIFS(Concentrado!L$2:L341,Concentrado!$A$2:$A341,"="&amp;$A11,Concentrado!$B$2:$B341, "=México")</f>
        <v>21890</v>
      </c>
      <c r="L11" s="11">
        <f>SUMIFS(Concentrado!M$2:M341,Concentrado!$A$2:$A341,"="&amp;$A11,Concentrado!$B$2:$B341, "=México")</f>
        <v>103711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50"/>
  </sheetPr>
  <dimension ref="A1:L11"/>
  <sheetViews>
    <sheetView zoomScale="112" zoomScaleNormal="112" workbookViewId="0">
      <selection activeCell="B2" sqref="B2:L11"/>
    </sheetView>
  </sheetViews>
  <sheetFormatPr baseColWidth="10" defaultRowHeight="14.4" x14ac:dyDescent="0.3"/>
  <cols>
    <col min="1" max="1" width="12.109375" customWidth="1"/>
    <col min="2" max="2" width="13.33203125" bestFit="1" customWidth="1"/>
    <col min="3" max="3" width="12.44140625" bestFit="1" customWidth="1"/>
    <col min="4" max="4" width="12.44140625" customWidth="1"/>
    <col min="5" max="5" width="12.33203125" bestFit="1" customWidth="1"/>
    <col min="6" max="6" width="12" bestFit="1" customWidth="1"/>
    <col min="7" max="7" width="11.44140625" customWidth="1"/>
    <col min="8" max="8" width="11.88671875" bestFit="1" customWidth="1"/>
    <col min="9" max="11" width="12.5546875" bestFit="1" customWidth="1"/>
  </cols>
  <sheetData>
    <row r="1" spans="1:12" s="4" customFormat="1" ht="69" x14ac:dyDescent="0.25">
      <c r="A1" s="1" t="s">
        <v>0</v>
      </c>
      <c r="B1" s="1" t="s">
        <v>35</v>
      </c>
      <c r="C1" s="1" t="s">
        <v>36</v>
      </c>
      <c r="D1" s="1" t="s">
        <v>45</v>
      </c>
      <c r="E1" s="1" t="s">
        <v>44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</row>
    <row r="2" spans="1:12" x14ac:dyDescent="0.3">
      <c r="A2" s="8">
        <v>2012</v>
      </c>
      <c r="B2" s="11">
        <f>SUMIFS(Concentrado!C$2:C332,Concentrado!$A$2:$A332,"="&amp;$A2,Concentrado!$B$2:$B332, "=Michoacán")</f>
        <v>4885</v>
      </c>
      <c r="C2" s="11">
        <f>SUMIFS(Concentrado!D$2:D332,Concentrado!$A$2:$A332,"="&amp;$A2,Concentrado!$B$2:$B332, "=Michoacán")</f>
        <v>1777</v>
      </c>
      <c r="D2" s="11">
        <f>SUMIFS(Concentrado!E$2:E332,Concentrado!$A$2:$A332,"="&amp;$A2,Concentrado!$B$2:$B332, "=Michoacán")</f>
        <v>485</v>
      </c>
      <c r="E2" s="11">
        <f>SUMIFS(Concentrado!F$2:F332,Concentrado!$A$2:$A332,"="&amp;$A2,Concentrado!$B$2:$B332, "=Michoacán")</f>
        <v>3698</v>
      </c>
      <c r="F2" s="11">
        <f>SUMIFS(Concentrado!G$2:G332,Concentrado!$A$2:$A332,"="&amp;$A2,Concentrado!$B$2:$B332, "=Michoacán")</f>
        <v>1013</v>
      </c>
      <c r="G2" s="11">
        <f>SUMIFS(Concentrado!H$2:H332,Concentrado!$A$2:$A332,"="&amp;$A2,Concentrado!$B$2:$B332, "=Michoacán")</f>
        <v>3501</v>
      </c>
      <c r="H2" s="11">
        <f>SUMIFS(Concentrado!I$2:I332,Concentrado!$A$2:$A332,"="&amp;$A2,Concentrado!$B$2:$B332, "=Michoacán")</f>
        <v>470</v>
      </c>
      <c r="I2" s="11">
        <f>SUMIFS(Concentrado!J$2:J332,Concentrado!$A$2:$A332,"="&amp;$A2,Concentrado!$B$2:$B332, "=Michoacán")</f>
        <v>1493</v>
      </c>
      <c r="J2" s="11">
        <f>SUMIFS(Concentrado!K$2:K332,Concentrado!$A$2:$A332,"="&amp;$A2,Concentrado!$B$2:$B332, "=Michoacán")</f>
        <v>1310</v>
      </c>
      <c r="K2" s="11">
        <f>SUMIFS(Concentrado!L$2:L332,Concentrado!$A$2:$A332,"="&amp;$A2,Concentrado!$B$2:$B332, "=Michoacán")</f>
        <v>6014</v>
      </c>
      <c r="L2" s="11">
        <f>SUMIFS(Concentrado!M$2:M332,Concentrado!$A$2:$A332,"="&amp;$A2,Concentrado!$B$2:$B332, "=Michoacán")</f>
        <v>24646</v>
      </c>
    </row>
    <row r="3" spans="1:12" x14ac:dyDescent="0.3">
      <c r="A3" s="8">
        <v>2013</v>
      </c>
      <c r="B3" s="11">
        <f>SUMIFS(Concentrado!C$2:C333,Concentrado!$A$2:$A333,"="&amp;$A3,Concentrado!$B$2:$B333, "=Michoacán")</f>
        <v>5006</v>
      </c>
      <c r="C3" s="11">
        <f>SUMIFS(Concentrado!D$2:D333,Concentrado!$A$2:$A333,"="&amp;$A3,Concentrado!$B$2:$B333, "=Michoacán")</f>
        <v>1935</v>
      </c>
      <c r="D3" s="11">
        <f>SUMIFS(Concentrado!E$2:E333,Concentrado!$A$2:$A333,"="&amp;$A3,Concentrado!$B$2:$B333, "=Michoacán")</f>
        <v>584</v>
      </c>
      <c r="E3" s="11">
        <f>SUMIFS(Concentrado!F$2:F333,Concentrado!$A$2:$A333,"="&amp;$A3,Concentrado!$B$2:$B333, "=Michoacán")</f>
        <v>3778</v>
      </c>
      <c r="F3" s="11">
        <f>SUMIFS(Concentrado!G$2:G333,Concentrado!$A$2:$A333,"="&amp;$A3,Concentrado!$B$2:$B333, "=Michoacán")</f>
        <v>1245</v>
      </c>
      <c r="G3" s="11">
        <f>SUMIFS(Concentrado!H$2:H333,Concentrado!$A$2:$A333,"="&amp;$A3,Concentrado!$B$2:$B333, "=Michoacán")</f>
        <v>3564</v>
      </c>
      <c r="H3" s="11">
        <f>SUMIFS(Concentrado!I$2:I333,Concentrado!$A$2:$A333,"="&amp;$A3,Concentrado!$B$2:$B333, "=Michoacán")</f>
        <v>539</v>
      </c>
      <c r="I3" s="11">
        <f>SUMIFS(Concentrado!J$2:J333,Concentrado!$A$2:$A333,"="&amp;$A3,Concentrado!$B$2:$B333, "=Michoacán")</f>
        <v>1493</v>
      </c>
      <c r="J3" s="11">
        <f>SUMIFS(Concentrado!K$2:K333,Concentrado!$A$2:$A333,"="&amp;$A3,Concentrado!$B$2:$B333, "=Michoacán")</f>
        <v>1317</v>
      </c>
      <c r="K3" s="11">
        <f>SUMIFS(Concentrado!L$2:L333,Concentrado!$A$2:$A333,"="&amp;$A3,Concentrado!$B$2:$B333, "=Michoacán")</f>
        <v>6465</v>
      </c>
      <c r="L3" s="11">
        <f>SUMIFS(Concentrado!M$2:M333,Concentrado!$A$2:$A333,"="&amp;$A3,Concentrado!$B$2:$B333, "=Michoacán")</f>
        <v>25926</v>
      </c>
    </row>
    <row r="4" spans="1:12" x14ac:dyDescent="0.3">
      <c r="A4" s="8">
        <v>2014</v>
      </c>
      <c r="B4" s="11">
        <f>SUMIFS(Concentrado!C$2:C334,Concentrado!$A$2:$A334,"="&amp;$A4,Concentrado!$B$2:$B334, "=Michoacán")</f>
        <v>5086</v>
      </c>
      <c r="C4" s="11">
        <f>SUMIFS(Concentrado!D$2:D334,Concentrado!$A$2:$A334,"="&amp;$A4,Concentrado!$B$2:$B334, "=Michoacán")</f>
        <v>1826</v>
      </c>
      <c r="D4" s="11">
        <f>SUMIFS(Concentrado!E$2:E334,Concentrado!$A$2:$A334,"="&amp;$A4,Concentrado!$B$2:$B334, "=Michoacán")</f>
        <v>607</v>
      </c>
      <c r="E4" s="11">
        <f>SUMIFS(Concentrado!F$2:F334,Concentrado!$A$2:$A334,"="&amp;$A4,Concentrado!$B$2:$B334, "=Michoacán")</f>
        <v>3950</v>
      </c>
      <c r="F4" s="11">
        <f>SUMIFS(Concentrado!G$2:G334,Concentrado!$A$2:$A334,"="&amp;$A4,Concentrado!$B$2:$B334, "=Michoacán")</f>
        <v>1385</v>
      </c>
      <c r="G4" s="11">
        <f>SUMIFS(Concentrado!H$2:H334,Concentrado!$A$2:$A334,"="&amp;$A4,Concentrado!$B$2:$B334, "=Michoacán")</f>
        <v>3450</v>
      </c>
      <c r="H4" s="11">
        <f>SUMIFS(Concentrado!I$2:I334,Concentrado!$A$2:$A334,"="&amp;$A4,Concentrado!$B$2:$B334, "=Michoacán")</f>
        <v>608</v>
      </c>
      <c r="I4" s="11">
        <f>SUMIFS(Concentrado!J$2:J334,Concentrado!$A$2:$A334,"="&amp;$A4,Concentrado!$B$2:$B334, "=Michoacán")</f>
        <v>1543</v>
      </c>
      <c r="J4" s="11">
        <f>SUMIFS(Concentrado!K$2:K334,Concentrado!$A$2:$A334,"="&amp;$A4,Concentrado!$B$2:$B334, "=Michoacán")</f>
        <v>1381</v>
      </c>
      <c r="K4" s="11">
        <f>SUMIFS(Concentrado!L$2:L334,Concentrado!$A$2:$A334,"="&amp;$A4,Concentrado!$B$2:$B334, "=Michoacán")</f>
        <v>6505</v>
      </c>
      <c r="L4" s="11">
        <f>SUMIFS(Concentrado!M$2:M334,Concentrado!$A$2:$A334,"="&amp;$A4,Concentrado!$B$2:$B334, "=Michoacán")</f>
        <v>26341</v>
      </c>
    </row>
    <row r="5" spans="1:12" x14ac:dyDescent="0.3">
      <c r="A5" s="8">
        <v>2015</v>
      </c>
      <c r="B5" s="11">
        <f>SUMIFS(Concentrado!C$2:C335,Concentrado!$A$2:$A335,"="&amp;$A5,Concentrado!$B$2:$B335, "=Michoacán")</f>
        <v>5505</v>
      </c>
      <c r="C5" s="11">
        <f>SUMIFS(Concentrado!D$2:D335,Concentrado!$A$2:$A335,"="&amp;$A5,Concentrado!$B$2:$B335, "=Michoacán")</f>
        <v>1654</v>
      </c>
      <c r="D5" s="11">
        <f>SUMIFS(Concentrado!E$2:E335,Concentrado!$A$2:$A335,"="&amp;$A5,Concentrado!$B$2:$B335, "=Michoacán")</f>
        <v>702</v>
      </c>
      <c r="E5" s="11">
        <f>SUMIFS(Concentrado!F$2:F335,Concentrado!$A$2:$A335,"="&amp;$A5,Concentrado!$B$2:$B335, "=Michoacán")</f>
        <v>4140</v>
      </c>
      <c r="F5" s="11">
        <f>SUMIFS(Concentrado!G$2:G335,Concentrado!$A$2:$A335,"="&amp;$A5,Concentrado!$B$2:$B335, "=Michoacán")</f>
        <v>1441</v>
      </c>
      <c r="G5" s="11">
        <f>SUMIFS(Concentrado!H$2:H335,Concentrado!$A$2:$A335,"="&amp;$A5,Concentrado!$B$2:$B335, "=Michoacán")</f>
        <v>3475</v>
      </c>
      <c r="H5" s="11">
        <f>SUMIFS(Concentrado!I$2:I335,Concentrado!$A$2:$A335,"="&amp;$A5,Concentrado!$B$2:$B335, "=Michoacán")</f>
        <v>643</v>
      </c>
      <c r="I5" s="11">
        <f>SUMIFS(Concentrado!J$2:J335,Concentrado!$A$2:$A335,"="&amp;$A5,Concentrado!$B$2:$B335, "=Michoacán")</f>
        <v>1200</v>
      </c>
      <c r="J5" s="11">
        <f>SUMIFS(Concentrado!K$2:K335,Concentrado!$A$2:$A335,"="&amp;$A5,Concentrado!$B$2:$B335, "=Michoacán")</f>
        <v>1639</v>
      </c>
      <c r="K5" s="11">
        <f>SUMIFS(Concentrado!L$2:L335,Concentrado!$A$2:$A335,"="&amp;$A5,Concentrado!$B$2:$B335, "=Michoacán")</f>
        <v>6933</v>
      </c>
      <c r="L5" s="11">
        <f>SUMIFS(Concentrado!M$2:M335,Concentrado!$A$2:$A335,"="&amp;$A5,Concentrado!$B$2:$B335, "=Michoacán")</f>
        <v>27332</v>
      </c>
    </row>
    <row r="6" spans="1:12" x14ac:dyDescent="0.3">
      <c r="A6" s="8">
        <v>2016</v>
      </c>
      <c r="B6" s="11">
        <f>SUMIFS(Concentrado!C$2:C336,Concentrado!$A$2:$A336,"="&amp;$A6,Concentrado!$B$2:$B336, "=Michoacán")</f>
        <v>5516</v>
      </c>
      <c r="C6" s="11">
        <f>SUMIFS(Concentrado!D$2:D336,Concentrado!$A$2:$A336,"="&amp;$A6,Concentrado!$B$2:$B336, "=Michoacán")</f>
        <v>1680</v>
      </c>
      <c r="D6" s="11">
        <f>SUMIFS(Concentrado!E$2:E336,Concentrado!$A$2:$A336,"="&amp;$A6,Concentrado!$B$2:$B336, "=Michoacán")</f>
        <v>607</v>
      </c>
      <c r="E6" s="11">
        <f>SUMIFS(Concentrado!F$2:F336,Concentrado!$A$2:$A336,"="&amp;$A6,Concentrado!$B$2:$B336, "=Michoacán")</f>
        <v>4138</v>
      </c>
      <c r="F6" s="11">
        <f>SUMIFS(Concentrado!G$2:G336,Concentrado!$A$2:$A336,"="&amp;$A6,Concentrado!$B$2:$B336, "=Michoacán")</f>
        <v>1413</v>
      </c>
      <c r="G6" s="11">
        <f>SUMIFS(Concentrado!H$2:H336,Concentrado!$A$2:$A336,"="&amp;$A6,Concentrado!$B$2:$B336, "=Michoacán")</f>
        <v>3498</v>
      </c>
      <c r="H6" s="11">
        <f>SUMIFS(Concentrado!I$2:I336,Concentrado!$A$2:$A336,"="&amp;$A6,Concentrado!$B$2:$B336, "=Michoacán")</f>
        <v>592</v>
      </c>
      <c r="I6" s="11">
        <f>SUMIFS(Concentrado!J$2:J336,Concentrado!$A$2:$A336,"="&amp;$A6,Concentrado!$B$2:$B336, "=Michoacán")</f>
        <v>1359</v>
      </c>
      <c r="J6" s="11">
        <f>SUMIFS(Concentrado!K$2:K336,Concentrado!$A$2:$A336,"="&amp;$A6,Concentrado!$B$2:$B336, "=Michoacán")</f>
        <v>2607</v>
      </c>
      <c r="K6" s="11">
        <f>SUMIFS(Concentrado!L$2:L336,Concentrado!$A$2:$A336,"="&amp;$A6,Concentrado!$B$2:$B336, "=Michoacán")</f>
        <v>6342</v>
      </c>
      <c r="L6" s="11">
        <f>SUMIFS(Concentrado!M$2:M336,Concentrado!$A$2:$A336,"="&amp;$A6,Concentrado!$B$2:$B336, "=Michoacán")</f>
        <v>27752</v>
      </c>
    </row>
    <row r="7" spans="1:12" x14ac:dyDescent="0.3">
      <c r="A7" s="8">
        <v>2017</v>
      </c>
      <c r="B7" s="11">
        <f>SUMIFS(Concentrado!C$2:C337,Concentrado!$A$2:$A337,"="&amp;$A7,Concentrado!$B$2:$B337, "=Michoacán")</f>
        <v>5594</v>
      </c>
      <c r="C7" s="11">
        <f>SUMIFS(Concentrado!D$2:D337,Concentrado!$A$2:$A337,"="&amp;$A7,Concentrado!$B$2:$B337, "=Michoacán")</f>
        <v>1723</v>
      </c>
      <c r="D7" s="11">
        <f>SUMIFS(Concentrado!E$2:E337,Concentrado!$A$2:$A337,"="&amp;$A7,Concentrado!$B$2:$B337, "=Michoacán")</f>
        <v>633</v>
      </c>
      <c r="E7" s="11">
        <f>SUMIFS(Concentrado!F$2:F337,Concentrado!$A$2:$A337,"="&amp;$A7,Concentrado!$B$2:$B337, "=Michoacán")</f>
        <v>4245</v>
      </c>
      <c r="F7" s="11">
        <f>SUMIFS(Concentrado!G$2:G337,Concentrado!$A$2:$A337,"="&amp;$A7,Concentrado!$B$2:$B337, "=Michoacán")</f>
        <v>1552</v>
      </c>
      <c r="G7" s="11">
        <f>SUMIFS(Concentrado!H$2:H337,Concentrado!$A$2:$A337,"="&amp;$A7,Concentrado!$B$2:$B337, "=Michoacán")</f>
        <v>3672</v>
      </c>
      <c r="H7" s="11">
        <f>SUMIFS(Concentrado!I$2:I337,Concentrado!$A$2:$A337,"="&amp;$A7,Concentrado!$B$2:$B337, "=Michoacán")</f>
        <v>585</v>
      </c>
      <c r="I7" s="11">
        <f>SUMIFS(Concentrado!J$2:J337,Concentrado!$A$2:$A337,"="&amp;$A7,Concentrado!$B$2:$B337, "=Michoacán")</f>
        <v>1345</v>
      </c>
      <c r="J7" s="11">
        <f>SUMIFS(Concentrado!K$2:K337,Concentrado!$A$2:$A337,"="&amp;$A7,Concentrado!$B$2:$B337, "=Michoacán")</f>
        <v>2686</v>
      </c>
      <c r="K7" s="11">
        <f>SUMIFS(Concentrado!L$2:L337,Concentrado!$A$2:$A337,"="&amp;$A7,Concentrado!$B$2:$B337, "=Michoacán")</f>
        <v>6601</v>
      </c>
      <c r="L7" s="11">
        <f>SUMIFS(Concentrado!M$2:M337,Concentrado!$A$2:$A337,"="&amp;$A7,Concentrado!$B$2:$B337, "=Michoacán")</f>
        <v>28636</v>
      </c>
    </row>
    <row r="8" spans="1:12" x14ac:dyDescent="0.3">
      <c r="A8" s="8">
        <v>2018</v>
      </c>
      <c r="B8" s="11">
        <f>SUMIFS(Concentrado!C$2:C338,Concentrado!$A$2:$A338,"="&amp;$A8,Concentrado!$B$2:$B338, "=Michoacán")</f>
        <v>5568</v>
      </c>
      <c r="C8" s="11">
        <f>SUMIFS(Concentrado!D$2:D338,Concentrado!$A$2:$A338,"="&amp;$A8,Concentrado!$B$2:$B338, "=Michoacán")</f>
        <v>1852</v>
      </c>
      <c r="D8" s="11">
        <f>SUMIFS(Concentrado!E$2:E338,Concentrado!$A$2:$A338,"="&amp;$A8,Concentrado!$B$2:$B338, "=Michoacán")</f>
        <v>614</v>
      </c>
      <c r="E8" s="11">
        <f>SUMIFS(Concentrado!F$2:F338,Concentrado!$A$2:$A338,"="&amp;$A8,Concentrado!$B$2:$B338, "=Michoacán")</f>
        <v>4462</v>
      </c>
      <c r="F8" s="11">
        <f>SUMIFS(Concentrado!G$2:G338,Concentrado!$A$2:$A338,"="&amp;$A8,Concentrado!$B$2:$B338, "=Michoacán")</f>
        <v>1411</v>
      </c>
      <c r="G8" s="11">
        <f>SUMIFS(Concentrado!H$2:H338,Concentrado!$A$2:$A338,"="&amp;$A8,Concentrado!$B$2:$B338, "=Michoacán")</f>
        <v>3503</v>
      </c>
      <c r="H8" s="11">
        <f>SUMIFS(Concentrado!I$2:I338,Concentrado!$A$2:$A338,"="&amp;$A8,Concentrado!$B$2:$B338, "=Michoacán")</f>
        <v>520</v>
      </c>
      <c r="I8" s="11">
        <f>SUMIFS(Concentrado!J$2:J338,Concentrado!$A$2:$A338,"="&amp;$A8,Concentrado!$B$2:$B338, "=Michoacán")</f>
        <v>1303</v>
      </c>
      <c r="J8" s="11">
        <f>SUMIFS(Concentrado!K$2:K338,Concentrado!$A$2:$A338,"="&amp;$A8,Concentrado!$B$2:$B338, "=Michoacán")</f>
        <v>2672</v>
      </c>
      <c r="K8" s="11">
        <f>SUMIFS(Concentrado!L$2:L338,Concentrado!$A$2:$A338,"="&amp;$A8,Concentrado!$B$2:$B338, "=Michoacán")</f>
        <v>6519</v>
      </c>
      <c r="L8" s="11">
        <f>SUMIFS(Concentrado!M$2:M338,Concentrado!$A$2:$A338,"="&amp;$A8,Concentrado!$B$2:$B338, "=Michoacán")</f>
        <v>28424</v>
      </c>
    </row>
    <row r="9" spans="1:12" x14ac:dyDescent="0.3">
      <c r="A9" s="8">
        <v>2019</v>
      </c>
      <c r="B9" s="11">
        <f>SUMIFS(Concentrado!C$2:C339,Concentrado!$A$2:$A339,"="&amp;$A9,Concentrado!$B$2:$B339, "=Michoacán")</f>
        <v>5626</v>
      </c>
      <c r="C9" s="11">
        <f>SUMIFS(Concentrado!D$2:D339,Concentrado!$A$2:$A339,"="&amp;$A9,Concentrado!$B$2:$B339, "=Michoacán")</f>
        <v>1708</v>
      </c>
      <c r="D9" s="11">
        <f>SUMIFS(Concentrado!E$2:E339,Concentrado!$A$2:$A339,"="&amp;$A9,Concentrado!$B$2:$B339, "=Michoacán")</f>
        <v>568</v>
      </c>
      <c r="E9" s="11">
        <f>SUMIFS(Concentrado!F$2:F339,Concentrado!$A$2:$A339,"="&amp;$A9,Concentrado!$B$2:$B339, "=Michoacán")</f>
        <v>4504</v>
      </c>
      <c r="F9" s="11">
        <f>SUMIFS(Concentrado!G$2:G339,Concentrado!$A$2:$A339,"="&amp;$A9,Concentrado!$B$2:$B339, "=Michoacán")</f>
        <v>1393</v>
      </c>
      <c r="G9" s="11">
        <f>SUMIFS(Concentrado!H$2:H339,Concentrado!$A$2:$A339,"="&amp;$A9,Concentrado!$B$2:$B339, "=Michoacán")</f>
        <v>3345</v>
      </c>
      <c r="H9" s="11">
        <f>SUMIFS(Concentrado!I$2:I339,Concentrado!$A$2:$A339,"="&amp;$A9,Concentrado!$B$2:$B339, "=Michoacán")</f>
        <v>537</v>
      </c>
      <c r="I9" s="11">
        <f>SUMIFS(Concentrado!J$2:J339,Concentrado!$A$2:$A339,"="&amp;$A9,Concentrado!$B$2:$B339, "=Michoacán")</f>
        <v>1345</v>
      </c>
      <c r="J9" s="11">
        <f>SUMIFS(Concentrado!K$2:K339,Concentrado!$A$2:$A339,"="&amp;$A9,Concentrado!$B$2:$B339, "=Michoacán")</f>
        <v>2670</v>
      </c>
      <c r="K9" s="11">
        <f>SUMIFS(Concentrado!L$2:L339,Concentrado!$A$2:$A339,"="&amp;$A9,Concentrado!$B$2:$B339, "=Michoacán")</f>
        <v>6705</v>
      </c>
      <c r="L9" s="11">
        <f>SUMIFS(Concentrado!M$2:M339,Concentrado!$A$2:$A339,"="&amp;$A9,Concentrado!$B$2:$B339, "=Michoacán")</f>
        <v>28401</v>
      </c>
    </row>
    <row r="10" spans="1:12" x14ac:dyDescent="0.3">
      <c r="A10" s="8">
        <v>2020</v>
      </c>
      <c r="B10" s="11">
        <f>SUMIFS(Concentrado!C$2:C340,Concentrado!$A$2:$A340,"="&amp;$A10,Concentrado!$B$2:$B340, "=Michoacán")</f>
        <v>6033</v>
      </c>
      <c r="C10" s="11">
        <f>SUMIFS(Concentrado!D$2:D340,Concentrado!$A$2:$A340,"="&amp;$A10,Concentrado!$B$2:$B340, "=Michoacán")</f>
        <v>1785</v>
      </c>
      <c r="D10" s="11">
        <f>SUMIFS(Concentrado!E$2:E340,Concentrado!$A$2:$A340,"="&amp;$A10,Concentrado!$B$2:$B340, "=Michoacán")</f>
        <v>517</v>
      </c>
      <c r="E10" s="11">
        <f>SUMIFS(Concentrado!F$2:F340,Concentrado!$A$2:$A340,"="&amp;$A10,Concentrado!$B$2:$B340, "=Michoacán")</f>
        <v>4965</v>
      </c>
      <c r="F10" s="11">
        <f>SUMIFS(Concentrado!G$2:G340,Concentrado!$A$2:$A340,"="&amp;$A10,Concentrado!$B$2:$B340, "=Michoacán")</f>
        <v>1403</v>
      </c>
      <c r="G10" s="11">
        <f>SUMIFS(Concentrado!H$2:H340,Concentrado!$A$2:$A340,"="&amp;$A10,Concentrado!$B$2:$B340, "=Michoacán")</f>
        <v>3450</v>
      </c>
      <c r="H10" s="11">
        <f>SUMIFS(Concentrado!I$2:I340,Concentrado!$A$2:$A340,"="&amp;$A10,Concentrado!$B$2:$B340, "=Michoacán")</f>
        <v>536</v>
      </c>
      <c r="I10" s="11">
        <f>SUMIFS(Concentrado!J$2:J340,Concentrado!$A$2:$A340,"="&amp;$A10,Concentrado!$B$2:$B340, "=Michoacán")</f>
        <v>1351</v>
      </c>
      <c r="J10" s="11">
        <f>SUMIFS(Concentrado!K$2:K340,Concentrado!$A$2:$A340,"="&amp;$A10,Concentrado!$B$2:$B340, "=Michoacán")</f>
        <v>2715</v>
      </c>
      <c r="K10" s="11">
        <f>SUMIFS(Concentrado!L$2:L340,Concentrado!$A$2:$A340,"="&amp;$A10,Concentrado!$B$2:$B340, "=Michoacán")</f>
        <v>6832</v>
      </c>
      <c r="L10" s="11">
        <f>SUMIFS(Concentrado!M$2:M340,Concentrado!$A$2:$A340,"="&amp;$A10,Concentrado!$B$2:$B340, "=Michoacán")</f>
        <v>29587</v>
      </c>
    </row>
    <row r="11" spans="1:12" x14ac:dyDescent="0.3">
      <c r="A11" s="8">
        <v>2021</v>
      </c>
      <c r="B11" s="11">
        <f>SUMIFS(Concentrado!C$2:C341,Concentrado!$A$2:$A341,"="&amp;$A11,Concentrado!$B$2:$B341, "=Michoacán")</f>
        <v>6008</v>
      </c>
      <c r="C11" s="11">
        <f>SUMIFS(Concentrado!D$2:D341,Concentrado!$A$2:$A341,"="&amp;$A11,Concentrado!$B$2:$B341, "=Michoacán")</f>
        <v>1931</v>
      </c>
      <c r="D11" s="11">
        <f>SUMIFS(Concentrado!E$2:E341,Concentrado!$A$2:$A341,"="&amp;$A11,Concentrado!$B$2:$B341, "=Michoacán")</f>
        <v>502</v>
      </c>
      <c r="E11" s="11">
        <f>SUMIFS(Concentrado!F$2:F341,Concentrado!$A$2:$A341,"="&amp;$A11,Concentrado!$B$2:$B341, "=Michoacán")</f>
        <v>4933</v>
      </c>
      <c r="F11" s="11">
        <f>SUMIFS(Concentrado!G$2:G341,Concentrado!$A$2:$A341,"="&amp;$A11,Concentrado!$B$2:$B341, "=Michoacán")</f>
        <v>1144</v>
      </c>
      <c r="G11" s="11">
        <f>SUMIFS(Concentrado!H$2:H341,Concentrado!$A$2:$A341,"="&amp;$A11,Concentrado!$B$2:$B341, "=Michoacán")</f>
        <v>3391</v>
      </c>
      <c r="H11" s="11">
        <f>SUMIFS(Concentrado!I$2:I341,Concentrado!$A$2:$A341,"="&amp;$A11,Concentrado!$B$2:$B341, "=Michoacán")</f>
        <v>606</v>
      </c>
      <c r="I11" s="11">
        <f>SUMIFS(Concentrado!J$2:J341,Concentrado!$A$2:$A341,"="&amp;$A11,Concentrado!$B$2:$B341, "=Michoacán")</f>
        <v>1343</v>
      </c>
      <c r="J11" s="11">
        <f>SUMIFS(Concentrado!K$2:K341,Concentrado!$A$2:$A341,"="&amp;$A11,Concentrado!$B$2:$B341, "=Michoacán")</f>
        <v>2657</v>
      </c>
      <c r="K11" s="11">
        <f>SUMIFS(Concentrado!L$2:L341,Concentrado!$A$2:$A341,"="&amp;$A11,Concentrado!$B$2:$B341, "=Michoacán")</f>
        <v>6601</v>
      </c>
      <c r="L11" s="11">
        <f>SUMIFS(Concentrado!M$2:M341,Concentrado!$A$2:$A341,"="&amp;$A11,Concentrado!$B$2:$B341, "=Michoacán")</f>
        <v>29116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50"/>
  </sheetPr>
  <dimension ref="A1:L11"/>
  <sheetViews>
    <sheetView zoomScale="112" zoomScaleNormal="112" workbookViewId="0">
      <selection activeCell="B2" sqref="B2:L11"/>
    </sheetView>
  </sheetViews>
  <sheetFormatPr baseColWidth="10" defaultRowHeight="14.4" x14ac:dyDescent="0.3"/>
  <cols>
    <col min="1" max="1" width="12.109375" customWidth="1"/>
    <col min="2" max="2" width="13.33203125" bestFit="1" customWidth="1"/>
    <col min="3" max="3" width="12.44140625" bestFit="1" customWidth="1"/>
    <col min="4" max="4" width="12.44140625" customWidth="1"/>
    <col min="5" max="5" width="12.33203125" bestFit="1" customWidth="1"/>
    <col min="6" max="6" width="12" bestFit="1" customWidth="1"/>
    <col min="7" max="7" width="11.44140625" customWidth="1"/>
    <col min="8" max="8" width="11.88671875" bestFit="1" customWidth="1"/>
    <col min="9" max="11" width="12.5546875" bestFit="1" customWidth="1"/>
  </cols>
  <sheetData>
    <row r="1" spans="1:12" s="4" customFormat="1" ht="69" x14ac:dyDescent="0.25">
      <c r="A1" s="1" t="s">
        <v>0</v>
      </c>
      <c r="B1" s="1" t="s">
        <v>35</v>
      </c>
      <c r="C1" s="1" t="s">
        <v>36</v>
      </c>
      <c r="D1" s="1" t="s">
        <v>45</v>
      </c>
      <c r="E1" s="1" t="s">
        <v>44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</row>
    <row r="2" spans="1:12" x14ac:dyDescent="0.3">
      <c r="A2" s="8">
        <v>2012</v>
      </c>
      <c r="B2" s="11">
        <f>SUMIFS(Concentrado!C$2:C332,Concentrado!$A$2:$A332,"="&amp;$A2,Concentrado!$B$2:$B332, "=Morelos")</f>
        <v>2284</v>
      </c>
      <c r="C2" s="11">
        <f>SUMIFS(Concentrado!D$2:D332,Concentrado!$A$2:$A332,"="&amp;$A2,Concentrado!$B$2:$B332, "=Morelos")</f>
        <v>397</v>
      </c>
      <c r="D2" s="11">
        <f>SUMIFS(Concentrado!E$2:E332,Concentrado!$A$2:$A332,"="&amp;$A2,Concentrado!$B$2:$B332, "=Morelos")</f>
        <v>249</v>
      </c>
      <c r="E2" s="11">
        <f>SUMIFS(Concentrado!F$2:F332,Concentrado!$A$2:$A332,"="&amp;$A2,Concentrado!$B$2:$B332, "=Morelos")</f>
        <v>2582</v>
      </c>
      <c r="F2" s="11">
        <f>SUMIFS(Concentrado!G$2:G332,Concentrado!$A$2:$A332,"="&amp;$A2,Concentrado!$B$2:$B332, "=Morelos")</f>
        <v>314</v>
      </c>
      <c r="G2" s="11">
        <f>SUMIFS(Concentrado!H$2:H332,Concentrado!$A$2:$A332,"="&amp;$A2,Concentrado!$B$2:$B332, "=Morelos")</f>
        <v>902</v>
      </c>
      <c r="H2" s="11">
        <f>SUMIFS(Concentrado!I$2:I332,Concentrado!$A$2:$A332,"="&amp;$A2,Concentrado!$B$2:$B332, "=Morelos")</f>
        <v>269</v>
      </c>
      <c r="I2" s="11">
        <f>SUMIFS(Concentrado!J$2:J332,Concentrado!$A$2:$A332,"="&amp;$A2,Concentrado!$B$2:$B332, "=Morelos")</f>
        <v>678</v>
      </c>
      <c r="J2" s="11">
        <f>SUMIFS(Concentrado!K$2:K332,Concentrado!$A$2:$A332,"="&amp;$A2,Concentrado!$B$2:$B332, "=Morelos")</f>
        <v>1024</v>
      </c>
      <c r="K2" s="11">
        <f>SUMIFS(Concentrado!L$2:L332,Concentrado!$A$2:$A332,"="&amp;$A2,Concentrado!$B$2:$B332, "=Morelos")</f>
        <v>2758</v>
      </c>
      <c r="L2" s="11">
        <f>SUMIFS(Concentrado!M$2:M332,Concentrado!$A$2:$A332,"="&amp;$A2,Concentrado!$B$2:$B332, "=Morelos")</f>
        <v>11457</v>
      </c>
    </row>
    <row r="3" spans="1:12" x14ac:dyDescent="0.3">
      <c r="A3" s="8">
        <v>2013</v>
      </c>
      <c r="B3" s="11">
        <f>SUMIFS(Concentrado!C$2:C333,Concentrado!$A$2:$A333,"="&amp;$A3,Concentrado!$B$2:$B333, "=Morelos")</f>
        <v>2492</v>
      </c>
      <c r="C3" s="11">
        <f>SUMIFS(Concentrado!D$2:D333,Concentrado!$A$2:$A333,"="&amp;$A3,Concentrado!$B$2:$B333, "=Morelos")</f>
        <v>428</v>
      </c>
      <c r="D3" s="11">
        <f>SUMIFS(Concentrado!E$2:E333,Concentrado!$A$2:$A333,"="&amp;$A3,Concentrado!$B$2:$B333, "=Morelos")</f>
        <v>250</v>
      </c>
      <c r="E3" s="11">
        <f>SUMIFS(Concentrado!F$2:F333,Concentrado!$A$2:$A333,"="&amp;$A3,Concentrado!$B$2:$B333, "=Morelos")</f>
        <v>2621</v>
      </c>
      <c r="F3" s="11">
        <f>SUMIFS(Concentrado!G$2:G333,Concentrado!$A$2:$A333,"="&amp;$A3,Concentrado!$B$2:$B333, "=Morelos")</f>
        <v>459</v>
      </c>
      <c r="G3" s="11">
        <f>SUMIFS(Concentrado!H$2:H333,Concentrado!$A$2:$A333,"="&amp;$A3,Concentrado!$B$2:$B333, "=Morelos")</f>
        <v>1176</v>
      </c>
      <c r="H3" s="11">
        <f>SUMIFS(Concentrado!I$2:I333,Concentrado!$A$2:$A333,"="&amp;$A3,Concentrado!$B$2:$B333, "=Morelos")</f>
        <v>267</v>
      </c>
      <c r="I3" s="11">
        <f>SUMIFS(Concentrado!J$2:J333,Concentrado!$A$2:$A333,"="&amp;$A3,Concentrado!$B$2:$B333, "=Morelos")</f>
        <v>702</v>
      </c>
      <c r="J3" s="11">
        <f>SUMIFS(Concentrado!K$2:K333,Concentrado!$A$2:$A333,"="&amp;$A3,Concentrado!$B$2:$B333, "=Morelos")</f>
        <v>1276</v>
      </c>
      <c r="K3" s="11">
        <f>SUMIFS(Concentrado!L$2:L333,Concentrado!$A$2:$A333,"="&amp;$A3,Concentrado!$B$2:$B333, "=Morelos")</f>
        <v>2782</v>
      </c>
      <c r="L3" s="11">
        <f>SUMIFS(Concentrado!M$2:M333,Concentrado!$A$2:$A333,"="&amp;$A3,Concentrado!$B$2:$B333, "=Morelos")</f>
        <v>12453</v>
      </c>
    </row>
    <row r="4" spans="1:12" x14ac:dyDescent="0.3">
      <c r="A4" s="8">
        <v>2014</v>
      </c>
      <c r="B4" s="11">
        <f>SUMIFS(Concentrado!C$2:C334,Concentrado!$A$2:$A334,"="&amp;$A4,Concentrado!$B$2:$B334, "=Morelos")</f>
        <v>2634</v>
      </c>
      <c r="C4" s="11">
        <f>SUMIFS(Concentrado!D$2:D334,Concentrado!$A$2:$A334,"="&amp;$A4,Concentrado!$B$2:$B334, "=Morelos")</f>
        <v>510</v>
      </c>
      <c r="D4" s="11">
        <f>SUMIFS(Concentrado!E$2:E334,Concentrado!$A$2:$A334,"="&amp;$A4,Concentrado!$B$2:$B334, "=Morelos")</f>
        <v>265</v>
      </c>
      <c r="E4" s="11">
        <f>SUMIFS(Concentrado!F$2:F334,Concentrado!$A$2:$A334,"="&amp;$A4,Concentrado!$B$2:$B334, "=Morelos")</f>
        <v>2709</v>
      </c>
      <c r="F4" s="11">
        <f>SUMIFS(Concentrado!G$2:G334,Concentrado!$A$2:$A334,"="&amp;$A4,Concentrado!$B$2:$B334, "=Morelos")</f>
        <v>444</v>
      </c>
      <c r="G4" s="11">
        <f>SUMIFS(Concentrado!H$2:H334,Concentrado!$A$2:$A334,"="&amp;$A4,Concentrado!$B$2:$B334, "=Morelos")</f>
        <v>1252</v>
      </c>
      <c r="H4" s="11">
        <f>SUMIFS(Concentrado!I$2:I334,Concentrado!$A$2:$A334,"="&amp;$A4,Concentrado!$B$2:$B334, "=Morelos")</f>
        <v>297</v>
      </c>
      <c r="I4" s="11">
        <f>SUMIFS(Concentrado!J$2:J334,Concentrado!$A$2:$A334,"="&amp;$A4,Concentrado!$B$2:$B334, "=Morelos")</f>
        <v>778</v>
      </c>
      <c r="J4" s="11">
        <f>SUMIFS(Concentrado!K$2:K334,Concentrado!$A$2:$A334,"="&amp;$A4,Concentrado!$B$2:$B334, "=Morelos")</f>
        <v>1263</v>
      </c>
      <c r="K4" s="11">
        <f>SUMIFS(Concentrado!L$2:L334,Concentrado!$A$2:$A334,"="&amp;$A4,Concentrado!$B$2:$B334, "=Morelos")</f>
        <v>3000</v>
      </c>
      <c r="L4" s="11">
        <f>SUMIFS(Concentrado!M$2:M334,Concentrado!$A$2:$A334,"="&amp;$A4,Concentrado!$B$2:$B334, "=Morelos")</f>
        <v>13152</v>
      </c>
    </row>
    <row r="5" spans="1:12" x14ac:dyDescent="0.3">
      <c r="A5" s="8">
        <v>2015</v>
      </c>
      <c r="B5" s="11">
        <f>SUMIFS(Concentrado!C$2:C335,Concentrado!$A$2:$A335,"="&amp;$A5,Concentrado!$B$2:$B335, "=Morelos")</f>
        <v>2717</v>
      </c>
      <c r="C5" s="11">
        <f>SUMIFS(Concentrado!D$2:D335,Concentrado!$A$2:$A335,"="&amp;$A5,Concentrado!$B$2:$B335, "=Morelos")</f>
        <v>500</v>
      </c>
      <c r="D5" s="11">
        <f>SUMIFS(Concentrado!E$2:E335,Concentrado!$A$2:$A335,"="&amp;$A5,Concentrado!$B$2:$B335, "=Morelos")</f>
        <v>311</v>
      </c>
      <c r="E5" s="11">
        <f>SUMIFS(Concentrado!F$2:F335,Concentrado!$A$2:$A335,"="&amp;$A5,Concentrado!$B$2:$B335, "=Morelos")</f>
        <v>2605</v>
      </c>
      <c r="F5" s="11">
        <f>SUMIFS(Concentrado!G$2:G335,Concentrado!$A$2:$A335,"="&amp;$A5,Concentrado!$B$2:$B335, "=Morelos")</f>
        <v>536</v>
      </c>
      <c r="G5" s="11">
        <f>SUMIFS(Concentrado!H$2:H335,Concentrado!$A$2:$A335,"="&amp;$A5,Concentrado!$B$2:$B335, "=Morelos")</f>
        <v>1347</v>
      </c>
      <c r="H5" s="11">
        <f>SUMIFS(Concentrado!I$2:I335,Concentrado!$A$2:$A335,"="&amp;$A5,Concentrado!$B$2:$B335, "=Morelos")</f>
        <v>293</v>
      </c>
      <c r="I5" s="11">
        <f>SUMIFS(Concentrado!J$2:J335,Concentrado!$A$2:$A335,"="&amp;$A5,Concentrado!$B$2:$B335, "=Morelos")</f>
        <v>507</v>
      </c>
      <c r="J5" s="11">
        <f>SUMIFS(Concentrado!K$2:K335,Concentrado!$A$2:$A335,"="&amp;$A5,Concentrado!$B$2:$B335, "=Morelos")</f>
        <v>1264</v>
      </c>
      <c r="K5" s="11">
        <f>SUMIFS(Concentrado!L$2:L335,Concentrado!$A$2:$A335,"="&amp;$A5,Concentrado!$B$2:$B335, "=Morelos")</f>
        <v>2870</v>
      </c>
      <c r="L5" s="11">
        <f>SUMIFS(Concentrado!M$2:M335,Concentrado!$A$2:$A335,"="&amp;$A5,Concentrado!$B$2:$B335, "=Morelos")</f>
        <v>12950</v>
      </c>
    </row>
    <row r="6" spans="1:12" x14ac:dyDescent="0.3">
      <c r="A6" s="8">
        <v>2016</v>
      </c>
      <c r="B6" s="11">
        <f>SUMIFS(Concentrado!C$2:C336,Concentrado!$A$2:$A336,"="&amp;$A6,Concentrado!$B$2:$B336, "=Morelos")</f>
        <v>2699</v>
      </c>
      <c r="C6" s="11">
        <f>SUMIFS(Concentrado!D$2:D336,Concentrado!$A$2:$A336,"="&amp;$A6,Concentrado!$B$2:$B336, "=Morelos")</f>
        <v>680</v>
      </c>
      <c r="D6" s="11">
        <f>SUMIFS(Concentrado!E$2:E336,Concentrado!$A$2:$A336,"="&amp;$A6,Concentrado!$B$2:$B336, "=Morelos")</f>
        <v>264</v>
      </c>
      <c r="E6" s="11">
        <f>SUMIFS(Concentrado!F$2:F336,Concentrado!$A$2:$A336,"="&amp;$A6,Concentrado!$B$2:$B336, "=Morelos")</f>
        <v>2604</v>
      </c>
      <c r="F6" s="11">
        <f>SUMIFS(Concentrado!G$2:G336,Concentrado!$A$2:$A336,"="&amp;$A6,Concentrado!$B$2:$B336, "=Morelos")</f>
        <v>647</v>
      </c>
      <c r="G6" s="11">
        <f>SUMIFS(Concentrado!H$2:H336,Concentrado!$A$2:$A336,"="&amp;$A6,Concentrado!$B$2:$B336, "=Morelos")</f>
        <v>1332</v>
      </c>
      <c r="H6" s="11">
        <f>SUMIFS(Concentrado!I$2:I336,Concentrado!$A$2:$A336,"="&amp;$A6,Concentrado!$B$2:$B336, "=Morelos")</f>
        <v>301</v>
      </c>
      <c r="I6" s="11">
        <f>SUMIFS(Concentrado!J$2:J336,Concentrado!$A$2:$A336,"="&amp;$A6,Concentrado!$B$2:$B336, "=Morelos")</f>
        <v>465</v>
      </c>
      <c r="J6" s="11">
        <f>SUMIFS(Concentrado!K$2:K336,Concentrado!$A$2:$A336,"="&amp;$A6,Concentrado!$B$2:$B336, "=Morelos")</f>
        <v>1695</v>
      </c>
      <c r="K6" s="11">
        <f>SUMIFS(Concentrado!L$2:L336,Concentrado!$A$2:$A336,"="&amp;$A6,Concentrado!$B$2:$B336, "=Morelos")</f>
        <v>2764</v>
      </c>
      <c r="L6" s="11">
        <f>SUMIFS(Concentrado!M$2:M336,Concentrado!$A$2:$A336,"="&amp;$A6,Concentrado!$B$2:$B336, "=Morelos")</f>
        <v>13451</v>
      </c>
    </row>
    <row r="7" spans="1:12" x14ac:dyDescent="0.3">
      <c r="A7" s="8">
        <v>2017</v>
      </c>
      <c r="B7" s="11">
        <f>SUMIFS(Concentrado!C$2:C337,Concentrado!$A$2:$A337,"="&amp;$A7,Concentrado!$B$2:$B337, "=Morelos")</f>
        <v>2740</v>
      </c>
      <c r="C7" s="11">
        <f>SUMIFS(Concentrado!D$2:D337,Concentrado!$A$2:$A337,"="&amp;$A7,Concentrado!$B$2:$B337, "=Morelos")</f>
        <v>733</v>
      </c>
      <c r="D7" s="11">
        <f>SUMIFS(Concentrado!E$2:E337,Concentrado!$A$2:$A337,"="&amp;$A7,Concentrado!$B$2:$B337, "=Morelos")</f>
        <v>249</v>
      </c>
      <c r="E7" s="11">
        <f>SUMIFS(Concentrado!F$2:F337,Concentrado!$A$2:$A337,"="&amp;$A7,Concentrado!$B$2:$B337, "=Morelos")</f>
        <v>2482</v>
      </c>
      <c r="F7" s="11">
        <f>SUMIFS(Concentrado!G$2:G337,Concentrado!$A$2:$A337,"="&amp;$A7,Concentrado!$B$2:$B337, "=Morelos")</f>
        <v>732</v>
      </c>
      <c r="G7" s="11">
        <f>SUMIFS(Concentrado!H$2:H337,Concentrado!$A$2:$A337,"="&amp;$A7,Concentrado!$B$2:$B337, "=Morelos")</f>
        <v>1466</v>
      </c>
      <c r="H7" s="11">
        <f>SUMIFS(Concentrado!I$2:I337,Concentrado!$A$2:$A337,"="&amp;$A7,Concentrado!$B$2:$B337, "=Morelos")</f>
        <v>238</v>
      </c>
      <c r="I7" s="11">
        <f>SUMIFS(Concentrado!J$2:J337,Concentrado!$A$2:$A337,"="&amp;$A7,Concentrado!$B$2:$B337, "=Morelos")</f>
        <v>471</v>
      </c>
      <c r="J7" s="11">
        <f>SUMIFS(Concentrado!K$2:K337,Concentrado!$A$2:$A337,"="&amp;$A7,Concentrado!$B$2:$B337, "=Morelos")</f>
        <v>1624</v>
      </c>
      <c r="K7" s="11">
        <f>SUMIFS(Concentrado!L$2:L337,Concentrado!$A$2:$A337,"="&amp;$A7,Concentrado!$B$2:$B337, "=Morelos")</f>
        <v>2816</v>
      </c>
      <c r="L7" s="11">
        <f>SUMIFS(Concentrado!M$2:M337,Concentrado!$A$2:$A337,"="&amp;$A7,Concentrado!$B$2:$B337, "=Morelos")</f>
        <v>13551</v>
      </c>
    </row>
    <row r="8" spans="1:12" x14ac:dyDescent="0.3">
      <c r="A8" s="8">
        <v>2018</v>
      </c>
      <c r="B8" s="11">
        <f>SUMIFS(Concentrado!C$2:C338,Concentrado!$A$2:$A338,"="&amp;$A8,Concentrado!$B$2:$B338, "=Morelos")</f>
        <v>2796</v>
      </c>
      <c r="C8" s="11">
        <f>SUMIFS(Concentrado!D$2:D338,Concentrado!$A$2:$A338,"="&amp;$A8,Concentrado!$B$2:$B338, "=Morelos")</f>
        <v>690</v>
      </c>
      <c r="D8" s="11">
        <f>SUMIFS(Concentrado!E$2:E338,Concentrado!$A$2:$A338,"="&amp;$A8,Concentrado!$B$2:$B338, "=Morelos")</f>
        <v>284</v>
      </c>
      <c r="E8" s="11">
        <f>SUMIFS(Concentrado!F$2:F338,Concentrado!$A$2:$A338,"="&amp;$A8,Concentrado!$B$2:$B338, "=Morelos")</f>
        <v>2653</v>
      </c>
      <c r="F8" s="11">
        <f>SUMIFS(Concentrado!G$2:G338,Concentrado!$A$2:$A338,"="&amp;$A8,Concentrado!$B$2:$B338, "=Morelos")</f>
        <v>697</v>
      </c>
      <c r="G8" s="11">
        <f>SUMIFS(Concentrado!H$2:H338,Concentrado!$A$2:$A338,"="&amp;$A8,Concentrado!$B$2:$B338, "=Morelos")</f>
        <v>1388</v>
      </c>
      <c r="H8" s="11">
        <f>SUMIFS(Concentrado!I$2:I338,Concentrado!$A$2:$A338,"="&amp;$A8,Concentrado!$B$2:$B338, "=Morelos")</f>
        <v>267</v>
      </c>
      <c r="I8" s="11">
        <f>SUMIFS(Concentrado!J$2:J338,Concentrado!$A$2:$A338,"="&amp;$A8,Concentrado!$B$2:$B338, "=Morelos")</f>
        <v>495</v>
      </c>
      <c r="J8" s="11">
        <f>SUMIFS(Concentrado!K$2:K338,Concentrado!$A$2:$A338,"="&amp;$A8,Concentrado!$B$2:$B338, "=Morelos")</f>
        <v>1659</v>
      </c>
      <c r="K8" s="11">
        <f>SUMIFS(Concentrado!L$2:L338,Concentrado!$A$2:$A338,"="&amp;$A8,Concentrado!$B$2:$B338, "=Morelos")</f>
        <v>2866</v>
      </c>
      <c r="L8" s="11">
        <f>SUMIFS(Concentrado!M$2:M338,Concentrado!$A$2:$A338,"="&amp;$A8,Concentrado!$B$2:$B338, "=Morelos")</f>
        <v>13795</v>
      </c>
    </row>
    <row r="9" spans="1:12" x14ac:dyDescent="0.3">
      <c r="A9" s="8">
        <v>2019</v>
      </c>
      <c r="B9" s="11">
        <f>SUMIFS(Concentrado!C$2:C339,Concentrado!$A$2:$A339,"="&amp;$A9,Concentrado!$B$2:$B339, "=Morelos")</f>
        <v>2814</v>
      </c>
      <c r="C9" s="11">
        <f>SUMIFS(Concentrado!D$2:D339,Concentrado!$A$2:$A339,"="&amp;$A9,Concentrado!$B$2:$B339, "=Morelos")</f>
        <v>632</v>
      </c>
      <c r="D9" s="11">
        <f>SUMIFS(Concentrado!E$2:E339,Concentrado!$A$2:$A339,"="&amp;$A9,Concentrado!$B$2:$B339, "=Morelos")</f>
        <v>214</v>
      </c>
      <c r="E9" s="11">
        <f>SUMIFS(Concentrado!F$2:F339,Concentrado!$A$2:$A339,"="&amp;$A9,Concentrado!$B$2:$B339, "=Morelos")</f>
        <v>2692</v>
      </c>
      <c r="F9" s="11">
        <f>SUMIFS(Concentrado!G$2:G339,Concentrado!$A$2:$A339,"="&amp;$A9,Concentrado!$B$2:$B339, "=Morelos")</f>
        <v>702</v>
      </c>
      <c r="G9" s="11">
        <f>SUMIFS(Concentrado!H$2:H339,Concentrado!$A$2:$A339,"="&amp;$A9,Concentrado!$B$2:$B339, "=Morelos")</f>
        <v>1348</v>
      </c>
      <c r="H9" s="11">
        <f>SUMIFS(Concentrado!I$2:I339,Concentrado!$A$2:$A339,"="&amp;$A9,Concentrado!$B$2:$B339, "=Morelos")</f>
        <v>291</v>
      </c>
      <c r="I9" s="11">
        <f>SUMIFS(Concentrado!J$2:J339,Concentrado!$A$2:$A339,"="&amp;$A9,Concentrado!$B$2:$B339, "=Morelos")</f>
        <v>510</v>
      </c>
      <c r="J9" s="11">
        <f>SUMIFS(Concentrado!K$2:K339,Concentrado!$A$2:$A339,"="&amp;$A9,Concentrado!$B$2:$B339, "=Morelos")</f>
        <v>1621</v>
      </c>
      <c r="K9" s="11">
        <f>SUMIFS(Concentrado!L$2:L339,Concentrado!$A$2:$A339,"="&amp;$A9,Concentrado!$B$2:$B339, "=Morelos")</f>
        <v>2892</v>
      </c>
      <c r="L9" s="11">
        <f>SUMIFS(Concentrado!M$2:M339,Concentrado!$A$2:$A339,"="&amp;$A9,Concentrado!$B$2:$B339, "=Morelos")</f>
        <v>13716</v>
      </c>
    </row>
    <row r="10" spans="1:12" x14ac:dyDescent="0.3">
      <c r="A10" s="8">
        <v>2020</v>
      </c>
      <c r="B10" s="11">
        <f>SUMIFS(Concentrado!C$2:C340,Concentrado!$A$2:$A340,"="&amp;$A10,Concentrado!$B$2:$B340, "=Morelos")</f>
        <v>2827</v>
      </c>
      <c r="C10" s="11">
        <f>SUMIFS(Concentrado!D$2:D340,Concentrado!$A$2:$A340,"="&amp;$A10,Concentrado!$B$2:$B340, "=Morelos")</f>
        <v>519</v>
      </c>
      <c r="D10" s="11">
        <f>SUMIFS(Concentrado!E$2:E340,Concentrado!$A$2:$A340,"="&amp;$A10,Concentrado!$B$2:$B340, "=Morelos")</f>
        <v>194</v>
      </c>
      <c r="E10" s="11">
        <f>SUMIFS(Concentrado!F$2:F340,Concentrado!$A$2:$A340,"="&amp;$A10,Concentrado!$B$2:$B340, "=Morelos")</f>
        <v>2647</v>
      </c>
      <c r="F10" s="11">
        <f>SUMIFS(Concentrado!G$2:G340,Concentrado!$A$2:$A340,"="&amp;$A10,Concentrado!$B$2:$B340, "=Morelos")</f>
        <v>829</v>
      </c>
      <c r="G10" s="11">
        <f>SUMIFS(Concentrado!H$2:H340,Concentrado!$A$2:$A340,"="&amp;$A10,Concentrado!$B$2:$B340, "=Morelos")</f>
        <v>1417</v>
      </c>
      <c r="H10" s="11">
        <f>SUMIFS(Concentrado!I$2:I340,Concentrado!$A$2:$A340,"="&amp;$A10,Concentrado!$B$2:$B340, "=Morelos")</f>
        <v>295</v>
      </c>
      <c r="I10" s="11">
        <f>SUMIFS(Concentrado!J$2:J340,Concentrado!$A$2:$A340,"="&amp;$A10,Concentrado!$B$2:$B340, "=Morelos")</f>
        <v>534</v>
      </c>
      <c r="J10" s="11">
        <f>SUMIFS(Concentrado!K$2:K340,Concentrado!$A$2:$A340,"="&amp;$A10,Concentrado!$B$2:$B340, "=Morelos")</f>
        <v>1700</v>
      </c>
      <c r="K10" s="11">
        <f>SUMIFS(Concentrado!L$2:L340,Concentrado!$A$2:$A340,"="&amp;$A10,Concentrado!$B$2:$B340, "=Morelos")</f>
        <v>2983</v>
      </c>
      <c r="L10" s="11">
        <f>SUMIFS(Concentrado!M$2:M340,Concentrado!$A$2:$A340,"="&amp;$A10,Concentrado!$B$2:$B340, "=Morelos")</f>
        <v>13945</v>
      </c>
    </row>
    <row r="11" spans="1:12" x14ac:dyDescent="0.3">
      <c r="A11" s="8">
        <v>2021</v>
      </c>
      <c r="B11" s="11">
        <f>SUMIFS(Concentrado!C$2:C341,Concentrado!$A$2:$A341,"="&amp;$A11,Concentrado!$B$2:$B341, "=Morelos")</f>
        <v>2795</v>
      </c>
      <c r="C11" s="11">
        <f>SUMIFS(Concentrado!D$2:D341,Concentrado!$A$2:$A341,"="&amp;$A11,Concentrado!$B$2:$B341, "=Morelos")</f>
        <v>538</v>
      </c>
      <c r="D11" s="11">
        <f>SUMIFS(Concentrado!E$2:E341,Concentrado!$A$2:$A341,"="&amp;$A11,Concentrado!$B$2:$B341, "=Morelos")</f>
        <v>224</v>
      </c>
      <c r="E11" s="11">
        <f>SUMIFS(Concentrado!F$2:F341,Concentrado!$A$2:$A341,"="&amp;$A11,Concentrado!$B$2:$B341, "=Morelos")</f>
        <v>2724</v>
      </c>
      <c r="F11" s="11">
        <f>SUMIFS(Concentrado!G$2:G341,Concentrado!$A$2:$A341,"="&amp;$A11,Concentrado!$B$2:$B341, "=Morelos")</f>
        <v>417</v>
      </c>
      <c r="G11" s="11">
        <f>SUMIFS(Concentrado!H$2:H341,Concentrado!$A$2:$A341,"="&amp;$A11,Concentrado!$B$2:$B341, "=Morelos")</f>
        <v>1412</v>
      </c>
      <c r="H11" s="11">
        <f>SUMIFS(Concentrado!I$2:I341,Concentrado!$A$2:$A341,"="&amp;$A11,Concentrado!$B$2:$B341, "=Morelos")</f>
        <v>290</v>
      </c>
      <c r="I11" s="11">
        <f>SUMIFS(Concentrado!J$2:J341,Concentrado!$A$2:$A341,"="&amp;$A11,Concentrado!$B$2:$B341, "=Morelos")</f>
        <v>536</v>
      </c>
      <c r="J11" s="11">
        <f>SUMIFS(Concentrado!K$2:K341,Concentrado!$A$2:$A341,"="&amp;$A11,Concentrado!$B$2:$B341, "=Morelos")</f>
        <v>1698</v>
      </c>
      <c r="K11" s="11">
        <f>SUMIFS(Concentrado!L$2:L341,Concentrado!$A$2:$A341,"="&amp;$A11,Concentrado!$B$2:$B341, "=Morelos")</f>
        <v>3278</v>
      </c>
      <c r="L11" s="11">
        <f>SUMIFS(Concentrado!M$2:M341,Concentrado!$A$2:$A341,"="&amp;$A11,Concentrado!$B$2:$B341, "=Morelos")</f>
        <v>13912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L11"/>
  <sheetViews>
    <sheetView zoomScaleNormal="100" zoomScaleSheetLayoutView="112" workbookViewId="0">
      <selection activeCell="L11" sqref="L11"/>
    </sheetView>
  </sheetViews>
  <sheetFormatPr baseColWidth="10" defaultRowHeight="14.4" x14ac:dyDescent="0.3"/>
  <cols>
    <col min="1" max="1" width="12.109375" customWidth="1"/>
    <col min="2" max="2" width="13.33203125" bestFit="1" customWidth="1"/>
    <col min="3" max="3" width="12.44140625" bestFit="1" customWidth="1"/>
    <col min="4" max="4" width="12.44140625" customWidth="1"/>
    <col min="5" max="5" width="12.33203125" bestFit="1" customWidth="1"/>
    <col min="6" max="6" width="12" bestFit="1" customWidth="1"/>
    <col min="7" max="7" width="11.44140625" customWidth="1"/>
    <col min="8" max="8" width="11.88671875" bestFit="1" customWidth="1"/>
    <col min="9" max="11" width="12.5546875" bestFit="1" customWidth="1"/>
  </cols>
  <sheetData>
    <row r="1" spans="1:12" s="4" customFormat="1" ht="69" x14ac:dyDescent="0.25">
      <c r="A1" s="1" t="s">
        <v>0</v>
      </c>
      <c r="B1" s="1" t="s">
        <v>35</v>
      </c>
      <c r="C1" s="1" t="s">
        <v>36</v>
      </c>
      <c r="D1" s="1" t="s">
        <v>45</v>
      </c>
      <c r="E1" s="1" t="s">
        <v>44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</row>
    <row r="2" spans="1:12" x14ac:dyDescent="0.3">
      <c r="A2" s="9">
        <v>2012</v>
      </c>
      <c r="B2" s="10">
        <f>SUMIFS(Concentrado!C$68:C332,Concentrado!$A$68:$A332,"="&amp;$A2,Concentrado!$B$68:$B332, "=Nacional")</f>
        <v>146322</v>
      </c>
      <c r="C2" s="10">
        <f>SUMIFS(Concentrado!D$68:D332,Concentrado!$A$68:$A332,"="&amp;$A2,Concentrado!$B$68:$B332, "=Nacional")</f>
        <v>40172</v>
      </c>
      <c r="D2" s="10">
        <f>SUMIFS(Concentrado!E$68:E332,Concentrado!$A$68:$A332,"="&amp;$A2,Concentrado!$B$68:$B332, "=Nacional")</f>
        <v>17201</v>
      </c>
      <c r="E2" s="10">
        <f>SUMIFS(Concentrado!F$68:F332,Concentrado!$A$68:$A332,"="&amp;$A2,Concentrado!$B$68:$B332, "=Nacional")</f>
        <v>154269</v>
      </c>
      <c r="F2" s="10">
        <f>SUMIFS(Concentrado!G$68:G332,Concentrado!$A$68:$A332,"="&amp;$A2,Concentrado!$B$68:$B332, "=Nacional")</f>
        <v>14728</v>
      </c>
      <c r="G2" s="10">
        <f>SUMIFS(Concentrado!H$68:H332,Concentrado!$A$68:$A332,"="&amp;$A2,Concentrado!$B$68:$B332, "=Nacional")</f>
        <v>90825</v>
      </c>
      <c r="H2" s="10">
        <f>SUMIFS(Concentrado!I$68:I332,Concentrado!$A$68:$A332,"="&amp;$A2,Concentrado!$B$68:$B332, "=Nacional")</f>
        <v>17116</v>
      </c>
      <c r="I2" s="10">
        <f>SUMIFS(Concentrado!J$68:J332,Concentrado!$A$68:$A332,"="&amp;$A2,Concentrado!$B$68:$B332, "=Nacional")</f>
        <v>57394</v>
      </c>
      <c r="J2" s="10">
        <f>SUMIFS(Concentrado!K$68:K332,Concentrado!$A$68:$A332,"="&amp;$A2,Concentrado!$B$68:$B332, "=Nacional")</f>
        <v>65998</v>
      </c>
      <c r="K2" s="10">
        <f>SUMIFS(Concentrado!L$68:L332,Concentrado!$A$68:$A332,"="&amp;$A2,Concentrado!$B$68:$B332, "=Nacional")</f>
        <v>202756</v>
      </c>
      <c r="L2" s="10">
        <f>SUMIFS(Concentrado!M$68:M332,Concentrado!$A$68:$A332,"="&amp;$A2,Concentrado!$B$68:$B332, "=Nacional")</f>
        <v>806781</v>
      </c>
    </row>
    <row r="3" spans="1:12" x14ac:dyDescent="0.3">
      <c r="A3" s="9">
        <v>2013</v>
      </c>
      <c r="B3" s="10">
        <f>SUMIFS(Concentrado!C$68:C333,Concentrado!$A$68:$A333,"="&amp;$A3,Concentrado!$B$68:$B333, "=Nacional")</f>
        <v>152423</v>
      </c>
      <c r="C3" s="10">
        <f>SUMIFS(Concentrado!D$68:D333,Concentrado!$A$68:$A333,"="&amp;$A3,Concentrado!$B$68:$B333, "=Nacional")</f>
        <v>42294</v>
      </c>
      <c r="D3" s="10">
        <f>SUMIFS(Concentrado!E$68:E333,Concentrado!$A$68:$A333,"="&amp;$A3,Concentrado!$B$68:$B333, "=Nacional")</f>
        <v>17668</v>
      </c>
      <c r="E3" s="10">
        <f>SUMIFS(Concentrado!F$68:F333,Concentrado!$A$68:$A333,"="&amp;$A3,Concentrado!$B$68:$B333, "=Nacional")</f>
        <v>160539</v>
      </c>
      <c r="F3" s="10">
        <f>SUMIFS(Concentrado!G$68:G333,Concentrado!$A$68:$A333,"="&amp;$A3,Concentrado!$B$68:$B333, "=Nacional")</f>
        <v>16973</v>
      </c>
      <c r="G3" s="10">
        <f>SUMIFS(Concentrado!H$68:H333,Concentrado!$A$68:$A333,"="&amp;$A3,Concentrado!$B$68:$B333, "=Nacional")</f>
        <v>93128</v>
      </c>
      <c r="H3" s="10">
        <f>SUMIFS(Concentrado!I$68:I333,Concentrado!$A$68:$A333,"="&amp;$A3,Concentrado!$B$68:$B333, "=Nacional")</f>
        <v>17167</v>
      </c>
      <c r="I3" s="10">
        <f>SUMIFS(Concentrado!J$68:J333,Concentrado!$A$68:$A333,"="&amp;$A3,Concentrado!$B$68:$B333, "=Nacional")</f>
        <v>59194</v>
      </c>
      <c r="J3" s="10">
        <f>SUMIFS(Concentrado!K$68:K333,Concentrado!$A$68:$A333,"="&amp;$A3,Concentrado!$B$68:$B333, "=Nacional")</f>
        <v>68828</v>
      </c>
      <c r="K3" s="10">
        <f>SUMIFS(Concentrado!L$68:L333,Concentrado!$A$68:$A333,"="&amp;$A3,Concentrado!$B$68:$B333, "=Nacional")</f>
        <v>206070</v>
      </c>
      <c r="L3" s="10">
        <f>SUMIFS(Concentrado!M$68:M333,Concentrado!$A$68:$A333,"="&amp;$A3,Concentrado!$B$68:$B333, "=Nacional")</f>
        <v>834284</v>
      </c>
    </row>
    <row r="4" spans="1:12" x14ac:dyDescent="0.3">
      <c r="A4" s="9">
        <v>2014</v>
      </c>
      <c r="B4" s="10">
        <f>SUMIFS(Concentrado!C$68:C334,Concentrado!$A$68:$A334,"="&amp;$A4,Concentrado!$B$68:$B334, "=Nacional")</f>
        <v>159364</v>
      </c>
      <c r="C4" s="10">
        <f>SUMIFS(Concentrado!D$68:D334,Concentrado!$A$68:$A334,"="&amp;$A4,Concentrado!$B$68:$B334, "=Nacional")</f>
        <v>45417</v>
      </c>
      <c r="D4" s="10">
        <f>SUMIFS(Concentrado!E$68:E334,Concentrado!$A$68:$A334,"="&amp;$A4,Concentrado!$B$68:$B334, "=Nacional")</f>
        <v>18142</v>
      </c>
      <c r="E4" s="10">
        <f>SUMIFS(Concentrado!F$68:F334,Concentrado!$A$68:$A334,"="&amp;$A4,Concentrado!$B$68:$B334, "=Nacional")</f>
        <v>166266</v>
      </c>
      <c r="F4" s="10">
        <f>SUMIFS(Concentrado!G$68:G334,Concentrado!$A$68:$A334,"="&amp;$A4,Concentrado!$B$68:$B334, "=Nacional")</f>
        <v>19091</v>
      </c>
      <c r="G4" s="10">
        <f>SUMIFS(Concentrado!H$68:H334,Concentrado!$A$68:$A334,"="&amp;$A4,Concentrado!$B$68:$B334, "=Nacional")</f>
        <v>97048</v>
      </c>
      <c r="H4" s="10">
        <f>SUMIFS(Concentrado!I$68:I334,Concentrado!$A$68:$A334,"="&amp;$A4,Concentrado!$B$68:$B334, "=Nacional")</f>
        <v>18606</v>
      </c>
      <c r="I4" s="10">
        <f>SUMIFS(Concentrado!J$68:J334,Concentrado!$A$68:$A334,"="&amp;$A4,Concentrado!$B$68:$B334, "=Nacional")</f>
        <v>62075</v>
      </c>
      <c r="J4" s="10">
        <f>SUMIFS(Concentrado!K$68:K334,Concentrado!$A$68:$A334,"="&amp;$A4,Concentrado!$B$68:$B334, "=Nacional")</f>
        <v>70694</v>
      </c>
      <c r="K4" s="10">
        <f>SUMIFS(Concentrado!L$68:L334,Concentrado!$A$68:$A334,"="&amp;$A4,Concentrado!$B$68:$B334, "=Nacional")</f>
        <v>216192</v>
      </c>
      <c r="L4" s="10">
        <f>SUMIFS(Concentrado!M$68:M334,Concentrado!$A$68:$A334,"="&amp;$A4,Concentrado!$B$68:$B334, "=Nacional")</f>
        <v>872895</v>
      </c>
    </row>
    <row r="5" spans="1:12" x14ac:dyDescent="0.3">
      <c r="A5" s="9">
        <v>2015</v>
      </c>
      <c r="B5" s="10">
        <f>SUMIFS(Concentrado!C$68:C335,Concentrado!$A$68:$A335,"="&amp;$A5,Concentrado!$B$68:$B335, "=Nacional")</f>
        <v>170129</v>
      </c>
      <c r="C5" s="10">
        <f>SUMIFS(Concentrado!D$68:D335,Concentrado!$A$68:$A335,"="&amp;$A5,Concentrado!$B$68:$B335, "=Nacional")</f>
        <v>47873</v>
      </c>
      <c r="D5" s="10">
        <f>SUMIFS(Concentrado!E$68:E335,Concentrado!$A$68:$A335,"="&amp;$A5,Concentrado!$B$68:$B335, "=Nacional")</f>
        <v>23744</v>
      </c>
      <c r="E5" s="10">
        <f>SUMIFS(Concentrado!F$68:F335,Concentrado!$A$68:$A335,"="&amp;$A5,Concentrado!$B$68:$B335, "=Nacional")</f>
        <v>172049</v>
      </c>
      <c r="F5" s="10">
        <f>SUMIFS(Concentrado!G$68:G335,Concentrado!$A$68:$A335,"="&amp;$A5,Concentrado!$B$68:$B335, "=Nacional")</f>
        <v>21874</v>
      </c>
      <c r="G5" s="10">
        <f>SUMIFS(Concentrado!H$68:H335,Concentrado!$A$68:$A335,"="&amp;$A5,Concentrado!$B$68:$B335, "=Nacional")</f>
        <v>100726</v>
      </c>
      <c r="H5" s="10">
        <f>SUMIFS(Concentrado!I$68:I335,Concentrado!$A$68:$A335,"="&amp;$A5,Concentrado!$B$68:$B335, "=Nacional")</f>
        <v>20120</v>
      </c>
      <c r="I5" s="10">
        <f>SUMIFS(Concentrado!J$68:J335,Concentrado!$A$68:$A335,"="&amp;$A5,Concentrado!$B$68:$B335, "=Nacional")</f>
        <v>39288</v>
      </c>
      <c r="J5" s="10">
        <f>SUMIFS(Concentrado!K$68:K335,Concentrado!$A$68:$A335,"="&amp;$A5,Concentrado!$B$68:$B335, "=Nacional")</f>
        <v>83755</v>
      </c>
      <c r="K5" s="10">
        <f>SUMIFS(Concentrado!L$68:L335,Concentrado!$A$68:$A335,"="&amp;$A5,Concentrado!$B$68:$B335, "=Nacional")</f>
        <v>218320</v>
      </c>
      <c r="L5" s="10">
        <f>SUMIFS(Concentrado!M$68:M335,Concentrado!$A$68:$A335,"="&amp;$A5,Concentrado!$B$68:$B335, "=Nacional")</f>
        <v>897878</v>
      </c>
    </row>
    <row r="6" spans="1:12" x14ac:dyDescent="0.3">
      <c r="A6" s="9">
        <v>2016</v>
      </c>
      <c r="B6" s="10">
        <f>SUMIFS(Concentrado!C$68:C336,Concentrado!$A$68:$A336,"="&amp;$A6,Concentrado!$B$68:$B336, "=Nacional")</f>
        <v>171930</v>
      </c>
      <c r="C6" s="10">
        <f>SUMIFS(Concentrado!D$68:D336,Concentrado!$A$68:$A336,"="&amp;$A6,Concentrado!$B$68:$B336, "=Nacional")</f>
        <v>52953</v>
      </c>
      <c r="D6" s="10">
        <f>SUMIFS(Concentrado!E$68:E336,Concentrado!$A$68:$A336,"="&amp;$A6,Concentrado!$B$68:$B336, "=Nacional")</f>
        <v>15556</v>
      </c>
      <c r="E6" s="10">
        <f>SUMIFS(Concentrado!F$68:F336,Concentrado!$A$68:$A336,"="&amp;$A6,Concentrado!$B$68:$B336, "=Nacional")</f>
        <v>180633</v>
      </c>
      <c r="F6" s="10">
        <f>SUMIFS(Concentrado!G$68:G336,Concentrado!$A$68:$A336,"="&amp;$A6,Concentrado!$B$68:$B336, "=Nacional")</f>
        <v>26093</v>
      </c>
      <c r="G6" s="10">
        <f>SUMIFS(Concentrado!H$68:H336,Concentrado!$A$68:$A336,"="&amp;$A6,Concentrado!$B$68:$B336, "=Nacional")</f>
        <v>102915</v>
      </c>
      <c r="H6" s="10">
        <f>SUMIFS(Concentrado!I$68:I336,Concentrado!$A$68:$A336,"="&amp;$A6,Concentrado!$B$68:$B336, "=Nacional")</f>
        <v>18897</v>
      </c>
      <c r="I6" s="10">
        <f>SUMIFS(Concentrado!J$68:J336,Concentrado!$A$68:$A336,"="&amp;$A6,Concentrado!$B$68:$B336, "=Nacional")</f>
        <v>41627</v>
      </c>
      <c r="J6" s="10">
        <f>SUMIFS(Concentrado!K$68:K336,Concentrado!$A$68:$A336,"="&amp;$A6,Concentrado!$B$68:$B336, "=Nacional")</f>
        <v>112090</v>
      </c>
      <c r="K6" s="10">
        <f>SUMIFS(Concentrado!L$68:L336,Concentrado!$A$68:$A336,"="&amp;$A6,Concentrado!$B$68:$B336, "=Nacional")</f>
        <v>211417</v>
      </c>
      <c r="L6" s="10">
        <f>SUMIFS(Concentrado!M$68:M336,Concentrado!$A$68:$A336,"="&amp;$A6,Concentrado!$B$68:$B336, "=Nacional")</f>
        <v>934111</v>
      </c>
    </row>
    <row r="7" spans="1:12" x14ac:dyDescent="0.3">
      <c r="A7" s="9">
        <v>2017</v>
      </c>
      <c r="B7" s="10">
        <f>SUMIFS(Concentrado!C$68:C337,Concentrado!$A$68:$A337,"="&amp;$A7,Concentrado!$B$68:$B337, "=Nacional")</f>
        <v>173374</v>
      </c>
      <c r="C7" s="10">
        <f>SUMIFS(Concentrado!D$68:D337,Concentrado!$A$68:$A337,"="&amp;$A7,Concentrado!$B$68:$B337, "=Nacional")</f>
        <v>55660</v>
      </c>
      <c r="D7" s="10">
        <f>SUMIFS(Concentrado!E$68:E337,Concentrado!$A$68:$A337,"="&amp;$A7,Concentrado!$B$68:$B337, "=Nacional")</f>
        <v>15884</v>
      </c>
      <c r="E7" s="10">
        <f>SUMIFS(Concentrado!F$68:F337,Concentrado!$A$68:$A337,"="&amp;$A7,Concentrado!$B$68:$B337, "=Nacional")</f>
        <v>179167</v>
      </c>
      <c r="F7" s="10">
        <f>SUMIFS(Concentrado!G$68:G337,Concentrado!$A$68:$A337,"="&amp;$A7,Concentrado!$B$68:$B337, "=Nacional")</f>
        <v>28124</v>
      </c>
      <c r="G7" s="10">
        <f>SUMIFS(Concentrado!H$68:H337,Concentrado!$A$68:$A337,"="&amp;$A7,Concentrado!$B$68:$B337, "=Nacional")</f>
        <v>105578</v>
      </c>
      <c r="H7" s="10">
        <f>SUMIFS(Concentrado!I$68:I337,Concentrado!$A$68:$A337,"="&amp;$A7,Concentrado!$B$68:$B337, "=Nacional")</f>
        <v>24360</v>
      </c>
      <c r="I7" s="10">
        <f>SUMIFS(Concentrado!J$68:J337,Concentrado!$A$68:$A337,"="&amp;$A7,Concentrado!$B$68:$B337, "=Nacional")</f>
        <v>42027</v>
      </c>
      <c r="J7" s="10">
        <f>SUMIFS(Concentrado!K$68:K337,Concentrado!$A$68:$A337,"="&amp;$A7,Concentrado!$B$68:$B337, "=Nacional")</f>
        <v>112520</v>
      </c>
      <c r="K7" s="10">
        <f>SUMIFS(Concentrado!L$68:L337,Concentrado!$A$68:$A337,"="&amp;$A7,Concentrado!$B$68:$B337, "=Nacional")</f>
        <v>212920</v>
      </c>
      <c r="L7" s="10">
        <f>SUMIFS(Concentrado!M$68:M337,Concentrado!$A$68:$A337,"="&amp;$A7,Concentrado!$B$68:$B337, "=Nacional")</f>
        <v>949614</v>
      </c>
    </row>
    <row r="8" spans="1:12" x14ac:dyDescent="0.3">
      <c r="A8" s="9">
        <v>2018</v>
      </c>
      <c r="B8" s="10">
        <f>SUMIFS(Concentrado!C$68:C337,Concentrado!$A$68:$A337,"="&amp;$A8,Concentrado!$B$68:$B337, "=Nacional")</f>
        <v>174536</v>
      </c>
      <c r="C8" s="10">
        <f>SUMIFS(Concentrado!D$68:D337,Concentrado!$A$68:$A337,"="&amp;$A8,Concentrado!$B$68:$B337, "=Nacional")</f>
        <v>56690</v>
      </c>
      <c r="D8" s="10">
        <f>SUMIFS(Concentrado!E$68:E337,Concentrado!$A$68:$A337,"="&amp;$A8,Concentrado!$B$68:$B337, "=Nacional")</f>
        <v>17261</v>
      </c>
      <c r="E8" s="10">
        <f>SUMIFS(Concentrado!F$68:F337,Concentrado!$A$68:$A337,"="&amp;$A8,Concentrado!$B$68:$B337, "=Nacional")</f>
        <v>181386</v>
      </c>
      <c r="F8" s="10">
        <f>SUMIFS(Concentrado!G$68:G337,Concentrado!$A$68:$A337,"="&amp;$A8,Concentrado!$B$68:$B337, "=Nacional")</f>
        <v>29857</v>
      </c>
      <c r="G8" s="10">
        <f>SUMIFS(Concentrado!H$68:H337,Concentrado!$A$68:$A337,"="&amp;$A8,Concentrado!$B$68:$B337, "=Nacional")</f>
        <v>104853</v>
      </c>
      <c r="H8" s="10">
        <f>SUMIFS(Concentrado!I$68:I337,Concentrado!$A$68:$A337,"="&amp;$A8,Concentrado!$B$68:$B337, "=Nacional")</f>
        <v>18820</v>
      </c>
      <c r="I8" s="10">
        <f>SUMIFS(Concentrado!J$68:J337,Concentrado!$A$68:$A337,"="&amp;$A8,Concentrado!$B$68:$B337, "=Nacional")</f>
        <v>42755</v>
      </c>
      <c r="J8" s="10">
        <f>SUMIFS(Concentrado!K$68:K337,Concentrado!$A$68:$A337,"="&amp;$A8,Concentrado!$B$68:$B337, "=Nacional")</f>
        <v>115693</v>
      </c>
      <c r="K8" s="10">
        <f>SUMIFS(Concentrado!L$68:L337,Concentrado!$A$68:$A337,"="&amp;$A8,Concentrado!$B$68:$B337, "=Nacional")</f>
        <v>214391</v>
      </c>
      <c r="L8" s="10">
        <f>SUMIFS(Concentrado!M$68:M337,Concentrado!$A$68:$A337,"="&amp;$A8,Concentrado!$B$68:$B337, "=Nacional")</f>
        <v>956242</v>
      </c>
    </row>
    <row r="9" spans="1:12" x14ac:dyDescent="0.3">
      <c r="A9" s="9">
        <v>2019</v>
      </c>
      <c r="B9" s="10">
        <f>SUMIFS(Concentrado!C$68:C338,Concentrado!$A$68:$A338,"="&amp;$A9,Concentrado!$B$68:$B338, "=Nacional")</f>
        <v>176706</v>
      </c>
      <c r="C9" s="10">
        <f>SUMIFS(Concentrado!D$68:D338,Concentrado!$A$68:$A338,"="&amp;$A9,Concentrado!$B$68:$B338, "=Nacional")</f>
        <v>58396</v>
      </c>
      <c r="D9" s="10">
        <f>SUMIFS(Concentrado!E$68:E338,Concentrado!$A$68:$A338,"="&amp;$A9,Concentrado!$B$68:$B338, "=Nacional")</f>
        <v>15691</v>
      </c>
      <c r="E9" s="10">
        <f>SUMIFS(Concentrado!F$68:F338,Concentrado!$A$68:$A338,"="&amp;$A9,Concentrado!$B$68:$B338, "=Nacional")</f>
        <v>183875</v>
      </c>
      <c r="F9" s="10">
        <f>SUMIFS(Concentrado!G$68:G338,Concentrado!$A$68:$A338,"="&amp;$A9,Concentrado!$B$68:$B338, "=Nacional")</f>
        <v>28585</v>
      </c>
      <c r="G9" s="10">
        <f>SUMIFS(Concentrado!H$68:H338,Concentrado!$A$68:$A338,"="&amp;$A9,Concentrado!$B$68:$B338, "=Nacional")</f>
        <v>103092</v>
      </c>
      <c r="H9" s="10">
        <f>SUMIFS(Concentrado!I$68:I338,Concentrado!$A$68:$A338,"="&amp;$A9,Concentrado!$B$68:$B338, "=Nacional")</f>
        <v>19900</v>
      </c>
      <c r="I9" s="10">
        <f>SUMIFS(Concentrado!J$68:J338,Concentrado!$A$68:$A338,"="&amp;$A9,Concentrado!$B$68:$B338, "=Nacional")</f>
        <v>45170</v>
      </c>
      <c r="J9" s="10">
        <f>SUMIFS(Concentrado!K$68:K338,Concentrado!$A$68:$A338,"="&amp;$A9,Concentrado!$B$68:$B338, "=Nacional")</f>
        <v>117034</v>
      </c>
      <c r="K9" s="10">
        <f>SUMIFS(Concentrado!L$68:L338,Concentrado!$A$68:$A338,"="&amp;$A9,Concentrado!$B$68:$B338, "=Nacional")</f>
        <v>215248</v>
      </c>
      <c r="L9" s="10">
        <f>SUMIFS(Concentrado!M$68:M338,Concentrado!$A$68:$A338,"="&amp;$A9,Concentrado!$B$68:$B338, "=Nacional")</f>
        <v>963697</v>
      </c>
    </row>
    <row r="10" spans="1:12" x14ac:dyDescent="0.3">
      <c r="A10" s="9">
        <v>2020</v>
      </c>
      <c r="B10" s="10">
        <f>SUMIFS(Concentrado!C$2:C339,Concentrado!$A$2:$A339,"="&amp;$A10,Concentrado!$B$2:$B339, "=Nacional")</f>
        <v>180423</v>
      </c>
      <c r="C10" s="10">
        <f>SUMIFS(Concentrado!D$2:D339,Concentrado!$A$2:$A339,"="&amp;$A10,Concentrado!$B$2:$B339, "=Nacional")</f>
        <v>57362</v>
      </c>
      <c r="D10" s="10">
        <f>SUMIFS(Concentrado!E$2:E339,Concentrado!$A$2:$A339,"="&amp;$A10,Concentrado!$B$2:$B339, "=Nacional")</f>
        <v>16290</v>
      </c>
      <c r="E10" s="10">
        <f>SUMIFS(Concentrado!F$2:F339,Concentrado!$A$2:$A339,"="&amp;$A10,Concentrado!$B$2:$B339, "=Nacional")</f>
        <v>191731</v>
      </c>
      <c r="F10" s="10">
        <f>SUMIFS(Concentrado!G$2:G339,Concentrado!$A$2:$A339,"="&amp;$A10,Concentrado!$B$2:$B339, "=Nacional")</f>
        <v>26017</v>
      </c>
      <c r="G10" s="10">
        <f>SUMIFS(Concentrado!H$2:H339,Concentrado!$A$2:$A339,"="&amp;$A10,Concentrado!$B$2:$B339, "=Nacional")</f>
        <v>108073</v>
      </c>
      <c r="H10" s="10">
        <f>SUMIFS(Concentrado!I$2:I339,Concentrado!$A$2:$A339,"="&amp;$A10,Concentrado!$B$2:$B339, "=Nacional")</f>
        <v>20156</v>
      </c>
      <c r="I10" s="10">
        <f>SUMIFS(Concentrado!J$2:J339,Concentrado!$A$2:$A339,"="&amp;$A10,Concentrado!$B$2:$B339, "=Nacional")</f>
        <v>45527</v>
      </c>
      <c r="J10" s="10">
        <f>SUMIFS(Concentrado!K$2:K339,Concentrado!$A$2:$A339,"="&amp;$A10,Concentrado!$B$2:$B339, "=Nacional")</f>
        <v>120989</v>
      </c>
      <c r="K10" s="10">
        <f>SUMIFS(Concentrado!L$2:L339,Concentrado!$A$2:$A339,"="&amp;$A10,Concentrado!$B$2:$B339, "=Nacional")</f>
        <v>220422</v>
      </c>
      <c r="L10" s="10">
        <f>SUMIFS(Concentrado!M$2:M339,Concentrado!$A$2:$A339,"="&amp;$A10,Concentrado!$B$2:$B339, "=Nacional")</f>
        <v>986990</v>
      </c>
    </row>
    <row r="11" spans="1:12" x14ac:dyDescent="0.3">
      <c r="A11" s="9">
        <v>2021</v>
      </c>
      <c r="B11" s="10">
        <f>SUMIFS(Concentrado!C$2:C340,Concentrado!$A$2:$A340,"="&amp;$A11,Concentrado!$B$2:$B340, "=Nacional")</f>
        <v>183923</v>
      </c>
      <c r="C11" s="10">
        <f>SUMIFS(Concentrado!D$2:D340,Concentrado!$A$2:$A340,"="&amp;$A11,Concentrado!$B$2:$B340, "=Nacional")</f>
        <v>63710</v>
      </c>
      <c r="D11" s="10">
        <f>SUMIFS(Concentrado!E$2:E340,Concentrado!$A$2:$A340,"="&amp;$A11,Concentrado!$B$2:$B340, "=Nacional")</f>
        <v>17139</v>
      </c>
      <c r="E11" s="10">
        <f>SUMIFS(Concentrado!F$2:F340,Concentrado!$A$2:$A340,"="&amp;$A11,Concentrado!$B$2:$B340, "=Nacional")</f>
        <v>196423</v>
      </c>
      <c r="F11" s="10">
        <f>SUMIFS(Concentrado!G$2:G340,Concentrado!$A$2:$A340,"="&amp;$A11,Concentrado!$B$2:$B340, "=Nacional")</f>
        <v>24395</v>
      </c>
      <c r="G11" s="10">
        <f>SUMIFS(Concentrado!H$2:H340,Concentrado!$A$2:$A340,"="&amp;$A11,Concentrado!$B$2:$B340, "=Nacional")</f>
        <v>108521</v>
      </c>
      <c r="H11" s="10">
        <f>SUMIFS(Concentrado!I$2:I340,Concentrado!$A$2:$A340,"="&amp;$A11,Concentrado!$B$2:$B340, "=Nacional")</f>
        <v>23387</v>
      </c>
      <c r="I11" s="10">
        <f>SUMIFS(Concentrado!J$2:J340,Concentrado!$A$2:$A340,"="&amp;$A11,Concentrado!$B$2:$B340, "=Nacional")</f>
        <v>47779</v>
      </c>
      <c r="J11" s="10">
        <f>SUMIFS(Concentrado!K$2:K340,Concentrado!$A$2:$A340,"="&amp;$A11,Concentrado!$B$2:$B340, "=Nacional")</f>
        <v>121373</v>
      </c>
      <c r="K11" s="10">
        <f>SUMIFS(Concentrado!L$2:L340,Concentrado!$A$2:$A340,"="&amp;$A11,Concentrado!$B$2:$B340, "=Nacional")</f>
        <v>219675</v>
      </c>
      <c r="L11" s="10">
        <f>SUMIFS(Concentrado!M$2:M340,Concentrado!$A$2:$A340,"="&amp;$A11,Concentrado!$B$2:$B340, "=Nacional")</f>
        <v>1006325</v>
      </c>
    </row>
  </sheetData>
  <pageMargins left="0.7" right="0.7" top="0.75" bottom="0.75" header="0.3" footer="0.3"/>
  <pageSetup orientation="portrait" horizont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50"/>
  </sheetPr>
  <dimension ref="A1:L11"/>
  <sheetViews>
    <sheetView zoomScale="112" zoomScaleNormal="112" workbookViewId="0">
      <selection activeCell="B2" sqref="B2:L11"/>
    </sheetView>
  </sheetViews>
  <sheetFormatPr baseColWidth="10" defaultRowHeight="14.4" x14ac:dyDescent="0.3"/>
  <cols>
    <col min="1" max="1" width="12.109375" customWidth="1"/>
    <col min="2" max="2" width="13.33203125" bestFit="1" customWidth="1"/>
    <col min="3" max="3" width="12.44140625" bestFit="1" customWidth="1"/>
    <col min="4" max="4" width="12.44140625" customWidth="1"/>
    <col min="5" max="5" width="12.33203125" bestFit="1" customWidth="1"/>
    <col min="6" max="6" width="12" bestFit="1" customWidth="1"/>
    <col min="7" max="7" width="11.44140625" customWidth="1"/>
    <col min="8" max="8" width="11.88671875" bestFit="1" customWidth="1"/>
    <col min="9" max="11" width="12.5546875" bestFit="1" customWidth="1"/>
  </cols>
  <sheetData>
    <row r="1" spans="1:12" s="4" customFormat="1" ht="69" x14ac:dyDescent="0.25">
      <c r="A1" s="1" t="s">
        <v>0</v>
      </c>
      <c r="B1" s="1" t="s">
        <v>35</v>
      </c>
      <c r="C1" s="1" t="s">
        <v>36</v>
      </c>
      <c r="D1" s="1" t="s">
        <v>45</v>
      </c>
      <c r="E1" s="1" t="s">
        <v>44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</row>
    <row r="2" spans="1:12" x14ac:dyDescent="0.3">
      <c r="A2" s="8">
        <v>2012</v>
      </c>
      <c r="B2" s="11">
        <f>SUMIFS(Concentrado!C$2:C332,Concentrado!$A$2:$A332,"="&amp;$A2,Concentrado!$B$2:$B332, "=Nayarit")</f>
        <v>1786</v>
      </c>
      <c r="C2" s="11">
        <f>SUMIFS(Concentrado!D$2:D332,Concentrado!$A$2:$A332,"="&amp;$A2,Concentrado!$B$2:$B332, "=Nayarit")</f>
        <v>479</v>
      </c>
      <c r="D2" s="11">
        <f>SUMIFS(Concentrado!E$2:E332,Concentrado!$A$2:$A332,"="&amp;$A2,Concentrado!$B$2:$B332, "=Nayarit")</f>
        <v>181</v>
      </c>
      <c r="E2" s="11">
        <f>SUMIFS(Concentrado!F$2:F332,Concentrado!$A$2:$A332,"="&amp;$A2,Concentrado!$B$2:$B332, "=Nayarit")</f>
        <v>1868</v>
      </c>
      <c r="F2" s="11">
        <f>SUMIFS(Concentrado!G$2:G332,Concentrado!$A$2:$A332,"="&amp;$A2,Concentrado!$B$2:$B332, "=Nayarit")</f>
        <v>216</v>
      </c>
      <c r="G2" s="11">
        <f>SUMIFS(Concentrado!H$2:H332,Concentrado!$A$2:$A332,"="&amp;$A2,Concentrado!$B$2:$B332, "=Nayarit")</f>
        <v>766</v>
      </c>
      <c r="H2" s="11">
        <f>SUMIFS(Concentrado!I$2:I332,Concentrado!$A$2:$A332,"="&amp;$A2,Concentrado!$B$2:$B332, "=Nayarit")</f>
        <v>187</v>
      </c>
      <c r="I2" s="11">
        <f>SUMIFS(Concentrado!J$2:J332,Concentrado!$A$2:$A332,"="&amp;$A2,Concentrado!$B$2:$B332, "=Nayarit")</f>
        <v>629</v>
      </c>
      <c r="J2" s="11">
        <f>SUMIFS(Concentrado!K$2:K332,Concentrado!$A$2:$A332,"="&amp;$A2,Concentrado!$B$2:$B332, "=Nayarit")</f>
        <v>575</v>
      </c>
      <c r="K2" s="11">
        <f>SUMIFS(Concentrado!L$2:L332,Concentrado!$A$2:$A332,"="&amp;$A2,Concentrado!$B$2:$B332, "=Nayarit")</f>
        <v>2228</v>
      </c>
      <c r="L2" s="11">
        <f>SUMIFS(Concentrado!M$2:M332,Concentrado!$A$2:$A332,"="&amp;$A2,Concentrado!$B$2:$B332, "=Nayarit")</f>
        <v>8915</v>
      </c>
    </row>
    <row r="3" spans="1:12" x14ac:dyDescent="0.3">
      <c r="A3" s="8">
        <v>2013</v>
      </c>
      <c r="B3" s="11">
        <f>SUMIFS(Concentrado!C$2:C333,Concentrado!$A$2:$A333,"="&amp;$A3,Concentrado!$B$2:$B333, "=Nayarit")</f>
        <v>1822</v>
      </c>
      <c r="C3" s="11">
        <f>SUMIFS(Concentrado!D$2:D333,Concentrado!$A$2:$A333,"="&amp;$A3,Concentrado!$B$2:$B333, "=Nayarit")</f>
        <v>549</v>
      </c>
      <c r="D3" s="11">
        <f>SUMIFS(Concentrado!E$2:E333,Concentrado!$A$2:$A333,"="&amp;$A3,Concentrado!$B$2:$B333, "=Nayarit")</f>
        <v>187</v>
      </c>
      <c r="E3" s="11">
        <f>SUMIFS(Concentrado!F$2:F333,Concentrado!$A$2:$A333,"="&amp;$A3,Concentrado!$B$2:$B333, "=Nayarit")</f>
        <v>1878</v>
      </c>
      <c r="F3" s="11">
        <f>SUMIFS(Concentrado!G$2:G333,Concentrado!$A$2:$A333,"="&amp;$A3,Concentrado!$B$2:$B333, "=Nayarit")</f>
        <v>228</v>
      </c>
      <c r="G3" s="11">
        <f>SUMIFS(Concentrado!H$2:H333,Concentrado!$A$2:$A333,"="&amp;$A3,Concentrado!$B$2:$B333, "=Nayarit")</f>
        <v>776</v>
      </c>
      <c r="H3" s="11">
        <f>SUMIFS(Concentrado!I$2:I333,Concentrado!$A$2:$A333,"="&amp;$A3,Concentrado!$B$2:$B333, "=Nayarit")</f>
        <v>171</v>
      </c>
      <c r="I3" s="11">
        <f>SUMIFS(Concentrado!J$2:J333,Concentrado!$A$2:$A333,"="&amp;$A3,Concentrado!$B$2:$B333, "=Nayarit")</f>
        <v>657</v>
      </c>
      <c r="J3" s="11">
        <f>SUMIFS(Concentrado!K$2:K333,Concentrado!$A$2:$A333,"="&amp;$A3,Concentrado!$B$2:$B333, "=Nayarit")</f>
        <v>587</v>
      </c>
      <c r="K3" s="11">
        <f>SUMIFS(Concentrado!L$2:L333,Concentrado!$A$2:$A333,"="&amp;$A3,Concentrado!$B$2:$B333, "=Nayarit")</f>
        <v>2240</v>
      </c>
      <c r="L3" s="11">
        <f>SUMIFS(Concentrado!M$2:M333,Concentrado!$A$2:$A333,"="&amp;$A3,Concentrado!$B$2:$B333, "=Nayarit")</f>
        <v>9095</v>
      </c>
    </row>
    <row r="4" spans="1:12" x14ac:dyDescent="0.3">
      <c r="A4" s="8">
        <v>2014</v>
      </c>
      <c r="B4" s="11">
        <f>SUMIFS(Concentrado!C$2:C334,Concentrado!$A$2:$A334,"="&amp;$A4,Concentrado!$B$2:$B334, "=Nayarit")</f>
        <v>1804</v>
      </c>
      <c r="C4" s="11">
        <f>SUMIFS(Concentrado!D$2:D334,Concentrado!$A$2:$A334,"="&amp;$A4,Concentrado!$B$2:$B334, "=Nayarit")</f>
        <v>570</v>
      </c>
      <c r="D4" s="11">
        <f>SUMIFS(Concentrado!E$2:E334,Concentrado!$A$2:$A334,"="&amp;$A4,Concentrado!$B$2:$B334, "=Nayarit")</f>
        <v>187</v>
      </c>
      <c r="E4" s="11">
        <f>SUMIFS(Concentrado!F$2:F334,Concentrado!$A$2:$A334,"="&amp;$A4,Concentrado!$B$2:$B334, "=Nayarit")</f>
        <v>1868</v>
      </c>
      <c r="F4" s="11">
        <f>SUMIFS(Concentrado!G$2:G334,Concentrado!$A$2:$A334,"="&amp;$A4,Concentrado!$B$2:$B334, "=Nayarit")</f>
        <v>259</v>
      </c>
      <c r="G4" s="11">
        <f>SUMIFS(Concentrado!H$2:H334,Concentrado!$A$2:$A334,"="&amp;$A4,Concentrado!$B$2:$B334, "=Nayarit")</f>
        <v>793</v>
      </c>
      <c r="H4" s="11">
        <f>SUMIFS(Concentrado!I$2:I334,Concentrado!$A$2:$A334,"="&amp;$A4,Concentrado!$B$2:$B334, "=Nayarit")</f>
        <v>173</v>
      </c>
      <c r="I4" s="11">
        <f>SUMIFS(Concentrado!J$2:J334,Concentrado!$A$2:$A334,"="&amp;$A4,Concentrado!$B$2:$B334, "=Nayarit")</f>
        <v>663</v>
      </c>
      <c r="J4" s="11">
        <f>SUMIFS(Concentrado!K$2:K334,Concentrado!$A$2:$A334,"="&amp;$A4,Concentrado!$B$2:$B334, "=Nayarit")</f>
        <v>588</v>
      </c>
      <c r="K4" s="11">
        <f>SUMIFS(Concentrado!L$2:L334,Concentrado!$A$2:$A334,"="&amp;$A4,Concentrado!$B$2:$B334, "=Nayarit")</f>
        <v>2181</v>
      </c>
      <c r="L4" s="11">
        <f>SUMIFS(Concentrado!M$2:M334,Concentrado!$A$2:$A334,"="&amp;$A4,Concentrado!$B$2:$B334, "=Nayarit")</f>
        <v>9086</v>
      </c>
    </row>
    <row r="5" spans="1:12" x14ac:dyDescent="0.3">
      <c r="A5" s="8">
        <v>2015</v>
      </c>
      <c r="B5" s="11">
        <f>SUMIFS(Concentrado!C$2:C335,Concentrado!$A$2:$A335,"="&amp;$A5,Concentrado!$B$2:$B335, "=Nayarit")</f>
        <v>1911</v>
      </c>
      <c r="C5" s="11">
        <f>SUMIFS(Concentrado!D$2:D335,Concentrado!$A$2:$A335,"="&amp;$A5,Concentrado!$B$2:$B335, "=Nayarit")</f>
        <v>594</v>
      </c>
      <c r="D5" s="11">
        <f>SUMIFS(Concentrado!E$2:E335,Concentrado!$A$2:$A335,"="&amp;$A5,Concentrado!$B$2:$B335, "=Nayarit")</f>
        <v>214</v>
      </c>
      <c r="E5" s="11">
        <f>SUMIFS(Concentrado!F$2:F335,Concentrado!$A$2:$A335,"="&amp;$A5,Concentrado!$B$2:$B335, "=Nayarit")</f>
        <v>1902</v>
      </c>
      <c r="F5" s="11">
        <f>SUMIFS(Concentrado!G$2:G335,Concentrado!$A$2:$A335,"="&amp;$A5,Concentrado!$B$2:$B335, "=Nayarit")</f>
        <v>367</v>
      </c>
      <c r="G5" s="11">
        <f>SUMIFS(Concentrado!H$2:H335,Concentrado!$A$2:$A335,"="&amp;$A5,Concentrado!$B$2:$B335, "=Nayarit")</f>
        <v>891</v>
      </c>
      <c r="H5" s="11">
        <f>SUMIFS(Concentrado!I$2:I335,Concentrado!$A$2:$A335,"="&amp;$A5,Concentrado!$B$2:$B335, "=Nayarit")</f>
        <v>195</v>
      </c>
      <c r="I5" s="11">
        <f>SUMIFS(Concentrado!J$2:J335,Concentrado!$A$2:$A335,"="&amp;$A5,Concentrado!$B$2:$B335, "=Nayarit")</f>
        <v>380</v>
      </c>
      <c r="J5" s="11">
        <f>SUMIFS(Concentrado!K$2:K335,Concentrado!$A$2:$A335,"="&amp;$A5,Concentrado!$B$2:$B335, "=Nayarit")</f>
        <v>706</v>
      </c>
      <c r="K5" s="11">
        <f>SUMIFS(Concentrado!L$2:L335,Concentrado!$A$2:$A335,"="&amp;$A5,Concentrado!$B$2:$B335, "=Nayarit")</f>
        <v>2526</v>
      </c>
      <c r="L5" s="11">
        <f>SUMIFS(Concentrado!M$2:M335,Concentrado!$A$2:$A335,"="&amp;$A5,Concentrado!$B$2:$B335, "=Nayarit")</f>
        <v>9686</v>
      </c>
    </row>
    <row r="6" spans="1:12" x14ac:dyDescent="0.3">
      <c r="A6" s="8">
        <v>2016</v>
      </c>
      <c r="B6" s="11">
        <f>SUMIFS(Concentrado!C$2:C336,Concentrado!$A$2:$A336,"="&amp;$A6,Concentrado!$B$2:$B336, "=Nayarit")</f>
        <v>1904</v>
      </c>
      <c r="C6" s="11">
        <f>SUMIFS(Concentrado!D$2:D336,Concentrado!$A$2:$A336,"="&amp;$A6,Concentrado!$B$2:$B336, "=Nayarit")</f>
        <v>622</v>
      </c>
      <c r="D6" s="11">
        <f>SUMIFS(Concentrado!E$2:E336,Concentrado!$A$2:$A336,"="&amp;$A6,Concentrado!$B$2:$B336, "=Nayarit")</f>
        <v>130</v>
      </c>
      <c r="E6" s="11">
        <f>SUMIFS(Concentrado!F$2:F336,Concentrado!$A$2:$A336,"="&amp;$A6,Concentrado!$B$2:$B336, "=Nayarit")</f>
        <v>1951</v>
      </c>
      <c r="F6" s="11">
        <f>SUMIFS(Concentrado!G$2:G336,Concentrado!$A$2:$A336,"="&amp;$A6,Concentrado!$B$2:$B336, "=Nayarit")</f>
        <v>417</v>
      </c>
      <c r="G6" s="11">
        <f>SUMIFS(Concentrado!H$2:H336,Concentrado!$A$2:$A336,"="&amp;$A6,Concentrado!$B$2:$B336, "=Nayarit")</f>
        <v>971</v>
      </c>
      <c r="H6" s="11">
        <f>SUMIFS(Concentrado!I$2:I336,Concentrado!$A$2:$A336,"="&amp;$A6,Concentrado!$B$2:$B336, "=Nayarit")</f>
        <v>152</v>
      </c>
      <c r="I6" s="11">
        <f>SUMIFS(Concentrado!J$2:J336,Concentrado!$A$2:$A336,"="&amp;$A6,Concentrado!$B$2:$B336, "=Nayarit")</f>
        <v>432</v>
      </c>
      <c r="J6" s="11">
        <f>SUMIFS(Concentrado!K$2:K336,Concentrado!$A$2:$A336,"="&amp;$A6,Concentrado!$B$2:$B336, "=Nayarit")</f>
        <v>1017</v>
      </c>
      <c r="K6" s="11">
        <f>SUMIFS(Concentrado!L$2:L336,Concentrado!$A$2:$A336,"="&amp;$A6,Concentrado!$B$2:$B336, "=Nayarit")</f>
        <v>2300</v>
      </c>
      <c r="L6" s="11">
        <f>SUMIFS(Concentrado!M$2:M336,Concentrado!$A$2:$A336,"="&amp;$A6,Concentrado!$B$2:$B336, "=Nayarit")</f>
        <v>9896</v>
      </c>
    </row>
    <row r="7" spans="1:12" x14ac:dyDescent="0.3">
      <c r="A7" s="8">
        <v>2017</v>
      </c>
      <c r="B7" s="11">
        <f>SUMIFS(Concentrado!C$2:C337,Concentrado!$A$2:$A337,"="&amp;$A7,Concentrado!$B$2:$B337, "=Nayarit")</f>
        <v>1890</v>
      </c>
      <c r="C7" s="11">
        <f>SUMIFS(Concentrado!D$2:D337,Concentrado!$A$2:$A337,"="&amp;$A7,Concentrado!$B$2:$B337, "=Nayarit")</f>
        <v>611</v>
      </c>
      <c r="D7" s="11">
        <f>SUMIFS(Concentrado!E$2:E337,Concentrado!$A$2:$A337,"="&amp;$A7,Concentrado!$B$2:$B337, "=Nayarit")</f>
        <v>144</v>
      </c>
      <c r="E7" s="11">
        <f>SUMIFS(Concentrado!F$2:F337,Concentrado!$A$2:$A337,"="&amp;$A7,Concentrado!$B$2:$B337, "=Nayarit")</f>
        <v>1905</v>
      </c>
      <c r="F7" s="11">
        <f>SUMIFS(Concentrado!G$2:G337,Concentrado!$A$2:$A337,"="&amp;$A7,Concentrado!$B$2:$B337, "=Nayarit")</f>
        <v>461</v>
      </c>
      <c r="G7" s="11">
        <f>SUMIFS(Concentrado!H$2:H337,Concentrado!$A$2:$A337,"="&amp;$A7,Concentrado!$B$2:$B337, "=Nayarit")</f>
        <v>998</v>
      </c>
      <c r="H7" s="11">
        <f>SUMIFS(Concentrado!I$2:I337,Concentrado!$A$2:$A337,"="&amp;$A7,Concentrado!$B$2:$B337, "=Nayarit")</f>
        <v>148</v>
      </c>
      <c r="I7" s="11">
        <f>SUMIFS(Concentrado!J$2:J337,Concentrado!$A$2:$A337,"="&amp;$A7,Concentrado!$B$2:$B337, "=Nayarit")</f>
        <v>425</v>
      </c>
      <c r="J7" s="11">
        <f>SUMIFS(Concentrado!K$2:K337,Concentrado!$A$2:$A337,"="&amp;$A7,Concentrado!$B$2:$B337, "=Nayarit")</f>
        <v>952</v>
      </c>
      <c r="K7" s="11">
        <f>SUMIFS(Concentrado!L$2:L337,Concentrado!$A$2:$A337,"="&amp;$A7,Concentrado!$B$2:$B337, "=Nayarit")</f>
        <v>2318</v>
      </c>
      <c r="L7" s="11">
        <f>SUMIFS(Concentrado!M$2:M337,Concentrado!$A$2:$A337,"="&amp;$A7,Concentrado!$B$2:$B337, "=Nayarit")</f>
        <v>9852</v>
      </c>
    </row>
    <row r="8" spans="1:12" x14ac:dyDescent="0.3">
      <c r="A8" s="8">
        <v>2018</v>
      </c>
      <c r="B8" s="11">
        <f>SUMIFS(Concentrado!C$2:C338,Concentrado!$A$2:$A338,"="&amp;$A8,Concentrado!$B$2:$B338, "=Nayarit")</f>
        <v>2011</v>
      </c>
      <c r="C8" s="11">
        <f>SUMIFS(Concentrado!D$2:D338,Concentrado!$A$2:$A338,"="&amp;$A8,Concentrado!$B$2:$B338, "=Nayarit")</f>
        <v>667</v>
      </c>
      <c r="D8" s="11">
        <f>SUMIFS(Concentrado!E$2:E338,Concentrado!$A$2:$A338,"="&amp;$A8,Concentrado!$B$2:$B338, "=Nayarit")</f>
        <v>168</v>
      </c>
      <c r="E8" s="11">
        <f>SUMIFS(Concentrado!F$2:F338,Concentrado!$A$2:$A338,"="&amp;$A8,Concentrado!$B$2:$B338, "=Nayarit")</f>
        <v>2008</v>
      </c>
      <c r="F8" s="11">
        <f>SUMIFS(Concentrado!G$2:G338,Concentrado!$A$2:$A338,"="&amp;$A8,Concentrado!$B$2:$B338, "=Nayarit")</f>
        <v>477</v>
      </c>
      <c r="G8" s="11">
        <f>SUMIFS(Concentrado!H$2:H338,Concentrado!$A$2:$A338,"="&amp;$A8,Concentrado!$B$2:$B338, "=Nayarit")</f>
        <v>1024</v>
      </c>
      <c r="H8" s="11">
        <f>SUMIFS(Concentrado!I$2:I338,Concentrado!$A$2:$A338,"="&amp;$A8,Concentrado!$B$2:$B338, "=Nayarit")</f>
        <v>152</v>
      </c>
      <c r="I8" s="11">
        <f>SUMIFS(Concentrado!J$2:J338,Concentrado!$A$2:$A338,"="&amp;$A8,Concentrado!$B$2:$B338, "=Nayarit")</f>
        <v>429</v>
      </c>
      <c r="J8" s="11">
        <f>SUMIFS(Concentrado!K$2:K338,Concentrado!$A$2:$A338,"="&amp;$A8,Concentrado!$B$2:$B338, "=Nayarit")</f>
        <v>965</v>
      </c>
      <c r="K8" s="11">
        <f>SUMIFS(Concentrado!L$2:L338,Concentrado!$A$2:$A338,"="&amp;$A8,Concentrado!$B$2:$B338, "=Nayarit")</f>
        <v>2392</v>
      </c>
      <c r="L8" s="11">
        <f>SUMIFS(Concentrado!M$2:M338,Concentrado!$A$2:$A338,"="&amp;$A8,Concentrado!$B$2:$B338, "=Nayarit")</f>
        <v>10293</v>
      </c>
    </row>
    <row r="9" spans="1:12" x14ac:dyDescent="0.3">
      <c r="A9" s="8">
        <v>2019</v>
      </c>
      <c r="B9" s="11">
        <f>SUMIFS(Concentrado!C$2:C339,Concentrado!$A$2:$A339,"="&amp;$A9,Concentrado!$B$2:$B339, "=Nayarit")</f>
        <v>2090</v>
      </c>
      <c r="C9" s="11">
        <f>SUMIFS(Concentrado!D$2:D339,Concentrado!$A$2:$A339,"="&amp;$A9,Concentrado!$B$2:$B339, "=Nayarit")</f>
        <v>645</v>
      </c>
      <c r="D9" s="11">
        <f>SUMIFS(Concentrado!E$2:E339,Concentrado!$A$2:$A339,"="&amp;$A9,Concentrado!$B$2:$B339, "=Nayarit")</f>
        <v>140</v>
      </c>
      <c r="E9" s="11">
        <f>SUMIFS(Concentrado!F$2:F339,Concentrado!$A$2:$A339,"="&amp;$A9,Concentrado!$B$2:$B339, "=Nayarit")</f>
        <v>1826</v>
      </c>
      <c r="F9" s="11">
        <f>SUMIFS(Concentrado!G$2:G339,Concentrado!$A$2:$A339,"="&amp;$A9,Concentrado!$B$2:$B339, "=Nayarit")</f>
        <v>551</v>
      </c>
      <c r="G9" s="11">
        <f>SUMIFS(Concentrado!H$2:H339,Concentrado!$A$2:$A339,"="&amp;$A9,Concentrado!$B$2:$B339, "=Nayarit")</f>
        <v>1062</v>
      </c>
      <c r="H9" s="11">
        <f>SUMIFS(Concentrado!I$2:I339,Concentrado!$A$2:$A339,"="&amp;$A9,Concentrado!$B$2:$B339, "=Nayarit")</f>
        <v>169</v>
      </c>
      <c r="I9" s="11">
        <f>SUMIFS(Concentrado!J$2:J339,Concentrado!$A$2:$A339,"="&amp;$A9,Concentrado!$B$2:$B339, "=Nayarit")</f>
        <v>519</v>
      </c>
      <c r="J9" s="11">
        <f>SUMIFS(Concentrado!K$2:K339,Concentrado!$A$2:$A339,"="&amp;$A9,Concentrado!$B$2:$B339, "=Nayarit")</f>
        <v>978</v>
      </c>
      <c r="K9" s="11">
        <f>SUMIFS(Concentrado!L$2:L339,Concentrado!$A$2:$A339,"="&amp;$A9,Concentrado!$B$2:$B339, "=Nayarit")</f>
        <v>2396</v>
      </c>
      <c r="L9" s="11">
        <f>SUMIFS(Concentrado!M$2:M339,Concentrado!$A$2:$A339,"="&amp;$A9,Concentrado!$B$2:$B339, "=Nayarit")</f>
        <v>10376</v>
      </c>
    </row>
    <row r="10" spans="1:12" x14ac:dyDescent="0.3">
      <c r="A10" s="8">
        <v>2020</v>
      </c>
      <c r="B10" s="11">
        <f>SUMIFS(Concentrado!C$2:C340,Concentrado!$A$2:$A340,"="&amp;$A10,Concentrado!$B$2:$B340, "=Nayarit")</f>
        <v>2336</v>
      </c>
      <c r="C10" s="11">
        <f>SUMIFS(Concentrado!D$2:D340,Concentrado!$A$2:$A340,"="&amp;$A10,Concentrado!$B$2:$B340, "=Nayarit")</f>
        <v>739</v>
      </c>
      <c r="D10" s="11">
        <f>SUMIFS(Concentrado!E$2:E340,Concentrado!$A$2:$A340,"="&amp;$A10,Concentrado!$B$2:$B340, "=Nayarit")</f>
        <v>159</v>
      </c>
      <c r="E10" s="11">
        <f>SUMIFS(Concentrado!F$2:F340,Concentrado!$A$2:$A340,"="&amp;$A10,Concentrado!$B$2:$B340, "=Nayarit")</f>
        <v>1935</v>
      </c>
      <c r="F10" s="11">
        <f>SUMIFS(Concentrado!G$2:G340,Concentrado!$A$2:$A340,"="&amp;$A10,Concentrado!$B$2:$B340, "=Nayarit")</f>
        <v>556</v>
      </c>
      <c r="G10" s="11">
        <f>SUMIFS(Concentrado!H$2:H340,Concentrado!$A$2:$A340,"="&amp;$A10,Concentrado!$B$2:$B340, "=Nayarit")</f>
        <v>1252</v>
      </c>
      <c r="H10" s="11">
        <f>SUMIFS(Concentrado!I$2:I340,Concentrado!$A$2:$A340,"="&amp;$A10,Concentrado!$B$2:$B340, "=Nayarit")</f>
        <v>225</v>
      </c>
      <c r="I10" s="11">
        <f>SUMIFS(Concentrado!J$2:J340,Concentrado!$A$2:$A340,"="&amp;$A10,Concentrado!$B$2:$B340, "=Nayarit")</f>
        <v>527</v>
      </c>
      <c r="J10" s="11">
        <f>SUMIFS(Concentrado!K$2:K340,Concentrado!$A$2:$A340,"="&amp;$A10,Concentrado!$B$2:$B340, "=Nayarit")</f>
        <v>1234</v>
      </c>
      <c r="K10" s="11">
        <f>SUMIFS(Concentrado!L$2:L340,Concentrado!$A$2:$A340,"="&amp;$A10,Concentrado!$B$2:$B340, "=Nayarit")</f>
        <v>2621</v>
      </c>
      <c r="L10" s="11">
        <f>SUMIFS(Concentrado!M$2:M340,Concentrado!$A$2:$A340,"="&amp;$A10,Concentrado!$B$2:$B340, "=Nayarit")</f>
        <v>11584</v>
      </c>
    </row>
    <row r="11" spans="1:12" x14ac:dyDescent="0.3">
      <c r="A11" s="8">
        <v>2021</v>
      </c>
      <c r="B11" s="11">
        <f>SUMIFS(Concentrado!C$2:C341,Concentrado!$A$2:$A341,"="&amp;$A11,Concentrado!$B$2:$B341, "=Nayarit")</f>
        <v>2519</v>
      </c>
      <c r="C11" s="11">
        <f>SUMIFS(Concentrado!D$2:D341,Concentrado!$A$2:$A341,"="&amp;$A11,Concentrado!$B$2:$B341, "=Nayarit")</f>
        <v>754</v>
      </c>
      <c r="D11" s="11">
        <f>SUMIFS(Concentrado!E$2:E341,Concentrado!$A$2:$A341,"="&amp;$A11,Concentrado!$B$2:$B341, "=Nayarit")</f>
        <v>163</v>
      </c>
      <c r="E11" s="11">
        <f>SUMIFS(Concentrado!F$2:F341,Concentrado!$A$2:$A341,"="&amp;$A11,Concentrado!$B$2:$B341, "=Nayarit")</f>
        <v>2208</v>
      </c>
      <c r="F11" s="11">
        <f>SUMIFS(Concentrado!G$2:G341,Concentrado!$A$2:$A341,"="&amp;$A11,Concentrado!$B$2:$B341, "=Nayarit")</f>
        <v>443</v>
      </c>
      <c r="G11" s="11">
        <f>SUMIFS(Concentrado!H$2:H341,Concentrado!$A$2:$A341,"="&amp;$A11,Concentrado!$B$2:$B341, "=Nayarit")</f>
        <v>1288</v>
      </c>
      <c r="H11" s="11">
        <f>SUMIFS(Concentrado!I$2:I341,Concentrado!$A$2:$A341,"="&amp;$A11,Concentrado!$B$2:$B341, "=Nayarit")</f>
        <v>225</v>
      </c>
      <c r="I11" s="11">
        <f>SUMIFS(Concentrado!J$2:J341,Concentrado!$A$2:$A341,"="&amp;$A11,Concentrado!$B$2:$B341, "=Nayarit")</f>
        <v>540</v>
      </c>
      <c r="J11" s="11">
        <f>SUMIFS(Concentrado!K$2:K341,Concentrado!$A$2:$A341,"="&amp;$A11,Concentrado!$B$2:$B341, "=Nayarit")</f>
        <v>1326</v>
      </c>
      <c r="K11" s="11">
        <f>SUMIFS(Concentrado!L$2:L341,Concentrado!$A$2:$A341,"="&amp;$A11,Concentrado!$B$2:$B341, "=Nayarit")</f>
        <v>2658</v>
      </c>
      <c r="L11" s="11">
        <f>SUMIFS(Concentrado!M$2:M341,Concentrado!$A$2:$A341,"="&amp;$A11,Concentrado!$B$2:$B341, "=Nayarit")</f>
        <v>12124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B050"/>
  </sheetPr>
  <dimension ref="A1:L11"/>
  <sheetViews>
    <sheetView zoomScale="112" zoomScaleNormal="112" workbookViewId="0">
      <selection activeCell="B2" sqref="B2:L11"/>
    </sheetView>
  </sheetViews>
  <sheetFormatPr baseColWidth="10" defaultRowHeight="14.4" x14ac:dyDescent="0.3"/>
  <cols>
    <col min="1" max="1" width="12.109375" customWidth="1"/>
    <col min="2" max="2" width="13.33203125" bestFit="1" customWidth="1"/>
    <col min="3" max="3" width="12.44140625" bestFit="1" customWidth="1"/>
    <col min="4" max="4" width="12.44140625" customWidth="1"/>
    <col min="5" max="5" width="12.33203125" bestFit="1" customWidth="1"/>
    <col min="6" max="6" width="12" bestFit="1" customWidth="1"/>
    <col min="7" max="7" width="11.44140625" customWidth="1"/>
    <col min="8" max="8" width="11.88671875" bestFit="1" customWidth="1"/>
    <col min="9" max="11" width="12.5546875" bestFit="1" customWidth="1"/>
  </cols>
  <sheetData>
    <row r="1" spans="1:12" s="4" customFormat="1" ht="69" x14ac:dyDescent="0.25">
      <c r="A1" s="1" t="s">
        <v>0</v>
      </c>
      <c r="B1" s="1" t="s">
        <v>35</v>
      </c>
      <c r="C1" s="1" t="s">
        <v>36</v>
      </c>
      <c r="D1" s="1" t="s">
        <v>45</v>
      </c>
      <c r="E1" s="1" t="s">
        <v>44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</row>
    <row r="2" spans="1:12" x14ac:dyDescent="0.3">
      <c r="A2" s="8">
        <v>2012</v>
      </c>
      <c r="B2" s="11">
        <f>SUMIFS(Concentrado!C$2:C332,Concentrado!$A$2:$A332,"="&amp;$A2,Concentrado!$B$2:$B332, "=Nuevo León")</f>
        <v>4686</v>
      </c>
      <c r="C2" s="11">
        <f>SUMIFS(Concentrado!D$2:D332,Concentrado!$A$2:$A332,"="&amp;$A2,Concentrado!$B$2:$B332, "=Nuevo León")</f>
        <v>1659</v>
      </c>
      <c r="D2" s="11">
        <f>SUMIFS(Concentrado!E$2:E332,Concentrado!$A$2:$A332,"="&amp;$A2,Concentrado!$B$2:$B332, "=Nuevo León")</f>
        <v>719</v>
      </c>
      <c r="E2" s="11">
        <f>SUMIFS(Concentrado!F$2:F332,Concentrado!$A$2:$A332,"="&amp;$A2,Concentrado!$B$2:$B332, "=Nuevo León")</f>
        <v>5516</v>
      </c>
      <c r="F2" s="11">
        <f>SUMIFS(Concentrado!G$2:G332,Concentrado!$A$2:$A332,"="&amp;$A2,Concentrado!$B$2:$B332, "=Nuevo León")</f>
        <v>533</v>
      </c>
      <c r="G2" s="11">
        <f>SUMIFS(Concentrado!H$2:H332,Concentrado!$A$2:$A332,"="&amp;$A2,Concentrado!$B$2:$B332, "=Nuevo León")</f>
        <v>3329</v>
      </c>
      <c r="H2" s="11">
        <f>SUMIFS(Concentrado!I$2:I332,Concentrado!$A$2:$A332,"="&amp;$A2,Concentrado!$B$2:$B332, "=Nuevo León")</f>
        <v>855</v>
      </c>
      <c r="I2" s="11">
        <f>SUMIFS(Concentrado!J$2:J332,Concentrado!$A$2:$A332,"="&amp;$A2,Concentrado!$B$2:$B332, "=Nuevo León")</f>
        <v>2873</v>
      </c>
      <c r="J2" s="11">
        <f>SUMIFS(Concentrado!K$2:K332,Concentrado!$A$2:$A332,"="&amp;$A2,Concentrado!$B$2:$B332, "=Nuevo León")</f>
        <v>2416</v>
      </c>
      <c r="K2" s="11">
        <f>SUMIFS(Concentrado!L$2:L332,Concentrado!$A$2:$A332,"="&amp;$A2,Concentrado!$B$2:$B332, "=Nuevo León")</f>
        <v>7199</v>
      </c>
      <c r="L2" s="11">
        <f>SUMIFS(Concentrado!M$2:M332,Concentrado!$A$2:$A332,"="&amp;$A2,Concentrado!$B$2:$B332, "=Nuevo León")</f>
        <v>29785</v>
      </c>
    </row>
    <row r="3" spans="1:12" x14ac:dyDescent="0.3">
      <c r="A3" s="8">
        <v>2013</v>
      </c>
      <c r="B3" s="11">
        <f>SUMIFS(Concentrado!C$2:C333,Concentrado!$A$2:$A333,"="&amp;$A3,Concentrado!$B$2:$B333, "=Nuevo León")</f>
        <v>5611</v>
      </c>
      <c r="C3" s="11">
        <f>SUMIFS(Concentrado!D$2:D333,Concentrado!$A$2:$A333,"="&amp;$A3,Concentrado!$B$2:$B333, "=Nuevo León")</f>
        <v>2107</v>
      </c>
      <c r="D3" s="11">
        <f>SUMIFS(Concentrado!E$2:E333,Concentrado!$A$2:$A333,"="&amp;$A3,Concentrado!$B$2:$B333, "=Nuevo León")</f>
        <v>764</v>
      </c>
      <c r="E3" s="11">
        <f>SUMIFS(Concentrado!F$2:F333,Concentrado!$A$2:$A333,"="&amp;$A3,Concentrado!$B$2:$B333, "=Nuevo León")</f>
        <v>6404</v>
      </c>
      <c r="F3" s="11">
        <f>SUMIFS(Concentrado!G$2:G333,Concentrado!$A$2:$A333,"="&amp;$A3,Concentrado!$B$2:$B333, "=Nuevo León")</f>
        <v>742</v>
      </c>
      <c r="G3" s="11">
        <f>SUMIFS(Concentrado!H$2:H333,Concentrado!$A$2:$A333,"="&amp;$A3,Concentrado!$B$2:$B333, "=Nuevo León")</f>
        <v>3821</v>
      </c>
      <c r="H3" s="11">
        <f>SUMIFS(Concentrado!I$2:I333,Concentrado!$A$2:$A333,"="&amp;$A3,Concentrado!$B$2:$B333, "=Nuevo León")</f>
        <v>829</v>
      </c>
      <c r="I3" s="11">
        <f>SUMIFS(Concentrado!J$2:J333,Concentrado!$A$2:$A333,"="&amp;$A3,Concentrado!$B$2:$B333, "=Nuevo León")</f>
        <v>3355</v>
      </c>
      <c r="J3" s="11">
        <f>SUMIFS(Concentrado!K$2:K333,Concentrado!$A$2:$A333,"="&amp;$A3,Concentrado!$B$2:$B333, "=Nuevo León")</f>
        <v>2802</v>
      </c>
      <c r="K3" s="11">
        <f>SUMIFS(Concentrado!L$2:L333,Concentrado!$A$2:$A333,"="&amp;$A3,Concentrado!$B$2:$B333, "=Nuevo León")</f>
        <v>8321</v>
      </c>
      <c r="L3" s="11">
        <f>SUMIFS(Concentrado!M$2:M333,Concentrado!$A$2:$A333,"="&amp;$A3,Concentrado!$B$2:$B333, "=Nuevo León")</f>
        <v>34756</v>
      </c>
    </row>
    <row r="4" spans="1:12" x14ac:dyDescent="0.3">
      <c r="A4" s="8">
        <v>2014</v>
      </c>
      <c r="B4" s="11">
        <f>SUMIFS(Concentrado!C$2:C334,Concentrado!$A$2:$A334,"="&amp;$A4,Concentrado!$B$2:$B334, "=Nuevo León")</f>
        <v>5837</v>
      </c>
      <c r="C4" s="11">
        <f>SUMIFS(Concentrado!D$2:D334,Concentrado!$A$2:$A334,"="&amp;$A4,Concentrado!$B$2:$B334, "=Nuevo León")</f>
        <v>2265</v>
      </c>
      <c r="D4" s="11">
        <f>SUMIFS(Concentrado!E$2:E334,Concentrado!$A$2:$A334,"="&amp;$A4,Concentrado!$B$2:$B334, "=Nuevo León")</f>
        <v>840</v>
      </c>
      <c r="E4" s="11">
        <f>SUMIFS(Concentrado!F$2:F334,Concentrado!$A$2:$A334,"="&amp;$A4,Concentrado!$B$2:$B334, "=Nuevo León")</f>
        <v>6638</v>
      </c>
      <c r="F4" s="11">
        <f>SUMIFS(Concentrado!G$2:G334,Concentrado!$A$2:$A334,"="&amp;$A4,Concentrado!$B$2:$B334, "=Nuevo León")</f>
        <v>874</v>
      </c>
      <c r="G4" s="11">
        <f>SUMIFS(Concentrado!H$2:H334,Concentrado!$A$2:$A334,"="&amp;$A4,Concentrado!$B$2:$B334, "=Nuevo León")</f>
        <v>3871</v>
      </c>
      <c r="H4" s="11">
        <f>SUMIFS(Concentrado!I$2:I334,Concentrado!$A$2:$A334,"="&amp;$A4,Concentrado!$B$2:$B334, "=Nuevo León")</f>
        <v>877</v>
      </c>
      <c r="I4" s="11">
        <f>SUMIFS(Concentrado!J$2:J334,Concentrado!$A$2:$A334,"="&amp;$A4,Concentrado!$B$2:$B334, "=Nuevo León")</f>
        <v>3347</v>
      </c>
      <c r="J4" s="11">
        <f>SUMIFS(Concentrado!K$2:K334,Concentrado!$A$2:$A334,"="&amp;$A4,Concentrado!$B$2:$B334, "=Nuevo León")</f>
        <v>2965</v>
      </c>
      <c r="K4" s="11">
        <f>SUMIFS(Concentrado!L$2:L334,Concentrado!$A$2:$A334,"="&amp;$A4,Concentrado!$B$2:$B334, "=Nuevo León")</f>
        <v>8495</v>
      </c>
      <c r="L4" s="11">
        <f>SUMIFS(Concentrado!M$2:M334,Concentrado!$A$2:$A334,"="&amp;$A4,Concentrado!$B$2:$B334, "=Nuevo León")</f>
        <v>36009</v>
      </c>
    </row>
    <row r="5" spans="1:12" x14ac:dyDescent="0.3">
      <c r="A5" s="8">
        <v>2015</v>
      </c>
      <c r="B5" s="11">
        <f>SUMIFS(Concentrado!C$2:C335,Concentrado!$A$2:$A335,"="&amp;$A5,Concentrado!$B$2:$B335, "=Nuevo León")</f>
        <v>6324</v>
      </c>
      <c r="C5" s="11">
        <f>SUMIFS(Concentrado!D$2:D335,Concentrado!$A$2:$A335,"="&amp;$A5,Concentrado!$B$2:$B335, "=Nuevo León")</f>
        <v>2358</v>
      </c>
      <c r="D5" s="11">
        <f>SUMIFS(Concentrado!E$2:E335,Concentrado!$A$2:$A335,"="&amp;$A5,Concentrado!$B$2:$B335, "=Nuevo León")</f>
        <v>1089</v>
      </c>
      <c r="E5" s="11">
        <f>SUMIFS(Concentrado!F$2:F335,Concentrado!$A$2:$A335,"="&amp;$A5,Concentrado!$B$2:$B335, "=Nuevo León")</f>
        <v>6824</v>
      </c>
      <c r="F5" s="11">
        <f>SUMIFS(Concentrado!G$2:G335,Concentrado!$A$2:$A335,"="&amp;$A5,Concentrado!$B$2:$B335, "=Nuevo León")</f>
        <v>856</v>
      </c>
      <c r="G5" s="11">
        <f>SUMIFS(Concentrado!H$2:H335,Concentrado!$A$2:$A335,"="&amp;$A5,Concentrado!$B$2:$B335, "=Nuevo León")</f>
        <v>4000</v>
      </c>
      <c r="H5" s="11">
        <f>SUMIFS(Concentrado!I$2:I335,Concentrado!$A$2:$A335,"="&amp;$A5,Concentrado!$B$2:$B335, "=Nuevo León")</f>
        <v>934</v>
      </c>
      <c r="I5" s="11">
        <f>SUMIFS(Concentrado!J$2:J335,Concentrado!$A$2:$A335,"="&amp;$A5,Concentrado!$B$2:$B335, "=Nuevo León")</f>
        <v>1744</v>
      </c>
      <c r="J5" s="11">
        <f>SUMIFS(Concentrado!K$2:K335,Concentrado!$A$2:$A335,"="&amp;$A5,Concentrado!$B$2:$B335, "=Nuevo León")</f>
        <v>3786</v>
      </c>
      <c r="K5" s="11">
        <f>SUMIFS(Concentrado!L$2:L335,Concentrado!$A$2:$A335,"="&amp;$A5,Concentrado!$B$2:$B335, "=Nuevo León")</f>
        <v>8057</v>
      </c>
      <c r="L5" s="11">
        <f>SUMIFS(Concentrado!M$2:M335,Concentrado!$A$2:$A335,"="&amp;$A5,Concentrado!$B$2:$B335, "=Nuevo León")</f>
        <v>35972</v>
      </c>
    </row>
    <row r="6" spans="1:12" x14ac:dyDescent="0.3">
      <c r="A6" s="8">
        <v>2016</v>
      </c>
      <c r="B6" s="11">
        <f>SUMIFS(Concentrado!C$2:C336,Concentrado!$A$2:$A336,"="&amp;$A6,Concentrado!$B$2:$B336, "=Nuevo León")</f>
        <v>6260</v>
      </c>
      <c r="C6" s="11">
        <f>SUMIFS(Concentrado!D$2:D336,Concentrado!$A$2:$A336,"="&amp;$A6,Concentrado!$B$2:$B336, "=Nuevo León")</f>
        <v>2706</v>
      </c>
      <c r="D6" s="11">
        <f>SUMIFS(Concentrado!E$2:E336,Concentrado!$A$2:$A336,"="&amp;$A6,Concentrado!$B$2:$B336, "=Nuevo León")</f>
        <v>549</v>
      </c>
      <c r="E6" s="11">
        <f>SUMIFS(Concentrado!F$2:F336,Concentrado!$A$2:$A336,"="&amp;$A6,Concentrado!$B$2:$B336, "=Nuevo León")</f>
        <v>7637</v>
      </c>
      <c r="F6" s="11">
        <f>SUMIFS(Concentrado!G$2:G336,Concentrado!$A$2:$A336,"="&amp;$A6,Concentrado!$B$2:$B336, "=Nuevo León")</f>
        <v>932</v>
      </c>
      <c r="G6" s="11">
        <f>SUMIFS(Concentrado!H$2:H336,Concentrado!$A$2:$A336,"="&amp;$A6,Concentrado!$B$2:$B336, "=Nuevo León")</f>
        <v>4139</v>
      </c>
      <c r="H6" s="11">
        <f>SUMIFS(Concentrado!I$2:I336,Concentrado!$A$2:$A336,"="&amp;$A6,Concentrado!$B$2:$B336, "=Nuevo León")</f>
        <v>847</v>
      </c>
      <c r="I6" s="11">
        <f>SUMIFS(Concentrado!J$2:J336,Concentrado!$A$2:$A336,"="&amp;$A6,Concentrado!$B$2:$B336, "=Nuevo León")</f>
        <v>1801</v>
      </c>
      <c r="J6" s="11">
        <f>SUMIFS(Concentrado!K$2:K336,Concentrado!$A$2:$A336,"="&amp;$A6,Concentrado!$B$2:$B336, "=Nuevo León")</f>
        <v>5395</v>
      </c>
      <c r="K6" s="11">
        <f>SUMIFS(Concentrado!L$2:L336,Concentrado!$A$2:$A336,"="&amp;$A6,Concentrado!$B$2:$B336, "=Nuevo León")</f>
        <v>7617</v>
      </c>
      <c r="L6" s="11">
        <f>SUMIFS(Concentrado!M$2:M336,Concentrado!$A$2:$A336,"="&amp;$A6,Concentrado!$B$2:$B336, "=Nuevo León")</f>
        <v>37883</v>
      </c>
    </row>
    <row r="7" spans="1:12" x14ac:dyDescent="0.3">
      <c r="A7" s="8">
        <v>2017</v>
      </c>
      <c r="B7" s="11">
        <f>SUMIFS(Concentrado!C$2:C337,Concentrado!$A$2:$A337,"="&amp;$A7,Concentrado!$B$2:$B337, "=Nuevo León")</f>
        <v>6290</v>
      </c>
      <c r="C7" s="11">
        <f>SUMIFS(Concentrado!D$2:D337,Concentrado!$A$2:$A337,"="&amp;$A7,Concentrado!$B$2:$B337, "=Nuevo León")</f>
        <v>2996</v>
      </c>
      <c r="D7" s="11">
        <f>SUMIFS(Concentrado!E$2:E337,Concentrado!$A$2:$A337,"="&amp;$A7,Concentrado!$B$2:$B337, "=Nuevo León")</f>
        <v>584</v>
      </c>
      <c r="E7" s="11">
        <f>SUMIFS(Concentrado!F$2:F337,Concentrado!$A$2:$A337,"="&amp;$A7,Concentrado!$B$2:$B337, "=Nuevo León")</f>
        <v>6983</v>
      </c>
      <c r="F7" s="11">
        <f>SUMIFS(Concentrado!G$2:G337,Concentrado!$A$2:$A337,"="&amp;$A7,Concentrado!$B$2:$B337, "=Nuevo León")</f>
        <v>980</v>
      </c>
      <c r="G7" s="11">
        <f>SUMIFS(Concentrado!H$2:H337,Concentrado!$A$2:$A337,"="&amp;$A7,Concentrado!$B$2:$B337, "=Nuevo León")</f>
        <v>4158</v>
      </c>
      <c r="H7" s="11">
        <f>SUMIFS(Concentrado!I$2:I337,Concentrado!$A$2:$A337,"="&amp;$A7,Concentrado!$B$2:$B337, "=Nuevo León")</f>
        <v>816</v>
      </c>
      <c r="I7" s="11">
        <f>SUMIFS(Concentrado!J$2:J337,Concentrado!$A$2:$A337,"="&amp;$A7,Concentrado!$B$2:$B337, "=Nuevo León")</f>
        <v>1864</v>
      </c>
      <c r="J7" s="11">
        <f>SUMIFS(Concentrado!K$2:K337,Concentrado!$A$2:$A337,"="&amp;$A7,Concentrado!$B$2:$B337, "=Nuevo León")</f>
        <v>5696</v>
      </c>
      <c r="K7" s="11">
        <f>SUMIFS(Concentrado!L$2:L337,Concentrado!$A$2:$A337,"="&amp;$A7,Concentrado!$B$2:$B337, "=Nuevo León")</f>
        <v>7481</v>
      </c>
      <c r="L7" s="11">
        <f>SUMIFS(Concentrado!M$2:M337,Concentrado!$A$2:$A337,"="&amp;$A7,Concentrado!$B$2:$B337, "=Nuevo León")</f>
        <v>37848</v>
      </c>
    </row>
    <row r="8" spans="1:12" x14ac:dyDescent="0.3">
      <c r="A8" s="8">
        <v>2018</v>
      </c>
      <c r="B8" s="11">
        <f>SUMIFS(Concentrado!C$2:C338,Concentrado!$A$2:$A338,"="&amp;$A8,Concentrado!$B$2:$B338, "=Nuevo León")</f>
        <v>6414</v>
      </c>
      <c r="C8" s="11">
        <f>SUMIFS(Concentrado!D$2:D338,Concentrado!$A$2:$A338,"="&amp;$A8,Concentrado!$B$2:$B338, "=Nuevo León")</f>
        <v>3844</v>
      </c>
      <c r="D8" s="11">
        <f>SUMIFS(Concentrado!E$2:E338,Concentrado!$A$2:$A338,"="&amp;$A8,Concentrado!$B$2:$B338, "=Nuevo León")</f>
        <v>671</v>
      </c>
      <c r="E8" s="11">
        <f>SUMIFS(Concentrado!F$2:F338,Concentrado!$A$2:$A338,"="&amp;$A8,Concentrado!$B$2:$B338, "=Nuevo León")</f>
        <v>7150</v>
      </c>
      <c r="F8" s="11">
        <f>SUMIFS(Concentrado!G$2:G338,Concentrado!$A$2:$A338,"="&amp;$A8,Concentrado!$B$2:$B338, "=Nuevo León")</f>
        <v>1430</v>
      </c>
      <c r="G8" s="11">
        <f>SUMIFS(Concentrado!H$2:H338,Concentrado!$A$2:$A338,"="&amp;$A8,Concentrado!$B$2:$B338, "=Nuevo León")</f>
        <v>4230</v>
      </c>
      <c r="H8" s="11">
        <f>SUMIFS(Concentrado!I$2:I338,Concentrado!$A$2:$A338,"="&amp;$A8,Concentrado!$B$2:$B338, "=Nuevo León")</f>
        <v>829</v>
      </c>
      <c r="I8" s="11">
        <f>SUMIFS(Concentrado!J$2:J338,Concentrado!$A$2:$A338,"="&amp;$A8,Concentrado!$B$2:$B338, "=Nuevo León")</f>
        <v>2028</v>
      </c>
      <c r="J8" s="11">
        <f>SUMIFS(Concentrado!K$2:K338,Concentrado!$A$2:$A338,"="&amp;$A8,Concentrado!$B$2:$B338, "=Nuevo León")</f>
        <v>5914</v>
      </c>
      <c r="K8" s="11">
        <f>SUMIFS(Concentrado!L$2:L338,Concentrado!$A$2:$A338,"="&amp;$A8,Concentrado!$B$2:$B338, "=Nuevo León")</f>
        <v>7692</v>
      </c>
      <c r="L8" s="11">
        <f>SUMIFS(Concentrado!M$2:M338,Concentrado!$A$2:$A338,"="&amp;$A8,Concentrado!$B$2:$B338, "=Nuevo León")</f>
        <v>40202</v>
      </c>
    </row>
    <row r="9" spans="1:12" x14ac:dyDescent="0.3">
      <c r="A9" s="8">
        <v>2019</v>
      </c>
      <c r="B9" s="11">
        <f>SUMIFS(Concentrado!C$2:C339,Concentrado!$A$2:$A339,"="&amp;$A9,Concentrado!$B$2:$B339, "=Nuevo León")</f>
        <v>6402</v>
      </c>
      <c r="C9" s="11">
        <f>SUMIFS(Concentrado!D$2:D339,Concentrado!$A$2:$A339,"="&amp;$A9,Concentrado!$B$2:$B339, "=Nuevo León")</f>
        <v>4007</v>
      </c>
      <c r="D9" s="11">
        <f>SUMIFS(Concentrado!E$2:E339,Concentrado!$A$2:$A339,"="&amp;$A9,Concentrado!$B$2:$B339, "=Nuevo León")</f>
        <v>641</v>
      </c>
      <c r="E9" s="11">
        <f>SUMIFS(Concentrado!F$2:F339,Concentrado!$A$2:$A339,"="&amp;$A9,Concentrado!$B$2:$B339, "=Nuevo León")</f>
        <v>7015</v>
      </c>
      <c r="F9" s="11">
        <f>SUMIFS(Concentrado!G$2:G339,Concentrado!$A$2:$A339,"="&amp;$A9,Concentrado!$B$2:$B339, "=Nuevo León")</f>
        <v>1377</v>
      </c>
      <c r="G9" s="11">
        <f>SUMIFS(Concentrado!H$2:H339,Concentrado!$A$2:$A339,"="&amp;$A9,Concentrado!$B$2:$B339, "=Nuevo León")</f>
        <v>4036</v>
      </c>
      <c r="H9" s="11">
        <f>SUMIFS(Concentrado!I$2:I339,Concentrado!$A$2:$A339,"="&amp;$A9,Concentrado!$B$2:$B339, "=Nuevo León")</f>
        <v>895</v>
      </c>
      <c r="I9" s="11">
        <f>SUMIFS(Concentrado!J$2:J339,Concentrado!$A$2:$A339,"="&amp;$A9,Concentrado!$B$2:$B339, "=Nuevo León")</f>
        <v>1987</v>
      </c>
      <c r="J9" s="11">
        <f>SUMIFS(Concentrado!K$2:K339,Concentrado!$A$2:$A339,"="&amp;$A9,Concentrado!$B$2:$B339, "=Nuevo León")</f>
        <v>5982</v>
      </c>
      <c r="K9" s="11">
        <f>SUMIFS(Concentrado!L$2:L339,Concentrado!$A$2:$A339,"="&amp;$A9,Concentrado!$B$2:$B339, "=Nuevo León")</f>
        <v>7348</v>
      </c>
      <c r="L9" s="11">
        <f>SUMIFS(Concentrado!M$2:M339,Concentrado!$A$2:$A339,"="&amp;$A9,Concentrado!$B$2:$B339, "=Nuevo León")</f>
        <v>39690</v>
      </c>
    </row>
    <row r="10" spans="1:12" x14ac:dyDescent="0.3">
      <c r="A10" s="8">
        <v>2020</v>
      </c>
      <c r="B10" s="11">
        <f>SUMIFS(Concentrado!C$2:C340,Concentrado!$A$2:$A340,"="&amp;$A10,Concentrado!$B$2:$B340, "=Nuevo León")</f>
        <v>6505</v>
      </c>
      <c r="C10" s="11">
        <f>SUMIFS(Concentrado!D$2:D340,Concentrado!$A$2:$A340,"="&amp;$A10,Concentrado!$B$2:$B340, "=Nuevo León")</f>
        <v>3852</v>
      </c>
      <c r="D10" s="11">
        <f>SUMIFS(Concentrado!E$2:E340,Concentrado!$A$2:$A340,"="&amp;$A10,Concentrado!$B$2:$B340, "=Nuevo León")</f>
        <v>624</v>
      </c>
      <c r="E10" s="11">
        <f>SUMIFS(Concentrado!F$2:F340,Concentrado!$A$2:$A340,"="&amp;$A10,Concentrado!$B$2:$B340, "=Nuevo León")</f>
        <v>7239</v>
      </c>
      <c r="F10" s="11">
        <f>SUMIFS(Concentrado!G$2:G340,Concentrado!$A$2:$A340,"="&amp;$A10,Concentrado!$B$2:$B340, "=Nuevo León")</f>
        <v>1119</v>
      </c>
      <c r="G10" s="11">
        <f>SUMIFS(Concentrado!H$2:H340,Concentrado!$A$2:$A340,"="&amp;$A10,Concentrado!$B$2:$B340, "=Nuevo León")</f>
        <v>4308</v>
      </c>
      <c r="H10" s="11">
        <f>SUMIFS(Concentrado!I$2:I340,Concentrado!$A$2:$A340,"="&amp;$A10,Concentrado!$B$2:$B340, "=Nuevo León")</f>
        <v>870</v>
      </c>
      <c r="I10" s="11">
        <f>SUMIFS(Concentrado!J$2:J340,Concentrado!$A$2:$A340,"="&amp;$A10,Concentrado!$B$2:$B340, "=Nuevo León")</f>
        <v>1949</v>
      </c>
      <c r="J10" s="11">
        <f>SUMIFS(Concentrado!K$2:K340,Concentrado!$A$2:$A340,"="&amp;$A10,Concentrado!$B$2:$B340, "=Nuevo León")</f>
        <v>5862</v>
      </c>
      <c r="K10" s="11">
        <f>SUMIFS(Concentrado!L$2:L340,Concentrado!$A$2:$A340,"="&amp;$A10,Concentrado!$B$2:$B340, "=Nuevo León")</f>
        <v>7345</v>
      </c>
      <c r="L10" s="11">
        <f>SUMIFS(Concentrado!M$2:M340,Concentrado!$A$2:$A340,"="&amp;$A10,Concentrado!$B$2:$B340, "=Nuevo León")</f>
        <v>39673</v>
      </c>
    </row>
    <row r="11" spans="1:12" x14ac:dyDescent="0.3">
      <c r="A11" s="8">
        <v>2021</v>
      </c>
      <c r="B11" s="11">
        <f>SUMIFS(Concentrado!C$2:C341,Concentrado!$A$2:$A341,"="&amp;$A11,Concentrado!$B$2:$B341, "=Nuevo León")</f>
        <v>6768</v>
      </c>
      <c r="C11" s="11">
        <f>SUMIFS(Concentrado!D$2:D341,Concentrado!$A$2:$A341,"="&amp;$A11,Concentrado!$B$2:$B341, "=Nuevo León")</f>
        <v>4072</v>
      </c>
      <c r="D11" s="11">
        <f>SUMIFS(Concentrado!E$2:E341,Concentrado!$A$2:$A341,"="&amp;$A11,Concentrado!$B$2:$B341, "=Nuevo León")</f>
        <v>673</v>
      </c>
      <c r="E11" s="11">
        <f>SUMIFS(Concentrado!F$2:F341,Concentrado!$A$2:$A341,"="&amp;$A11,Concentrado!$B$2:$B341, "=Nuevo León")</f>
        <v>7690</v>
      </c>
      <c r="F11" s="11">
        <f>SUMIFS(Concentrado!G$2:G341,Concentrado!$A$2:$A341,"="&amp;$A11,Concentrado!$B$2:$B341, "=Nuevo León")</f>
        <v>1246</v>
      </c>
      <c r="G11" s="11">
        <f>SUMIFS(Concentrado!H$2:H341,Concentrado!$A$2:$A341,"="&amp;$A11,Concentrado!$B$2:$B341, "=Nuevo León")</f>
        <v>4559</v>
      </c>
      <c r="H11" s="11">
        <f>SUMIFS(Concentrado!I$2:I341,Concentrado!$A$2:$A341,"="&amp;$A11,Concentrado!$B$2:$B341, "=Nuevo León")</f>
        <v>944</v>
      </c>
      <c r="I11" s="11">
        <f>SUMIFS(Concentrado!J$2:J341,Concentrado!$A$2:$A341,"="&amp;$A11,Concentrado!$B$2:$B341, "=Nuevo León")</f>
        <v>2081</v>
      </c>
      <c r="J11" s="11">
        <f>SUMIFS(Concentrado!K$2:K341,Concentrado!$A$2:$A341,"="&amp;$A11,Concentrado!$B$2:$B341, "=Nuevo León")</f>
        <v>6066</v>
      </c>
      <c r="K11" s="11">
        <f>SUMIFS(Concentrado!L$2:L341,Concentrado!$A$2:$A341,"="&amp;$A11,Concentrado!$B$2:$B341, "=Nuevo León")</f>
        <v>7629</v>
      </c>
      <c r="L11" s="11">
        <f>SUMIFS(Concentrado!M$2:M341,Concentrado!$A$2:$A341,"="&amp;$A11,Concentrado!$B$2:$B341, "=Nuevo León")</f>
        <v>41728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B050"/>
  </sheetPr>
  <dimension ref="A1:L11"/>
  <sheetViews>
    <sheetView zoomScale="112" zoomScaleNormal="112" workbookViewId="0">
      <selection activeCell="B2" sqref="B2:L11"/>
    </sheetView>
  </sheetViews>
  <sheetFormatPr baseColWidth="10" defaultRowHeight="14.4" x14ac:dyDescent="0.3"/>
  <cols>
    <col min="1" max="1" width="12.109375" customWidth="1"/>
    <col min="2" max="2" width="13.33203125" bestFit="1" customWidth="1"/>
    <col min="3" max="3" width="12.44140625" bestFit="1" customWidth="1"/>
    <col min="4" max="4" width="12.44140625" customWidth="1"/>
    <col min="5" max="5" width="12.33203125" bestFit="1" customWidth="1"/>
    <col min="6" max="6" width="12" bestFit="1" customWidth="1"/>
    <col min="7" max="7" width="11.44140625" customWidth="1"/>
    <col min="8" max="8" width="11.88671875" bestFit="1" customWidth="1"/>
    <col min="9" max="11" width="12.5546875" bestFit="1" customWidth="1"/>
  </cols>
  <sheetData>
    <row r="1" spans="1:12" s="4" customFormat="1" ht="69" x14ac:dyDescent="0.25">
      <c r="A1" s="1" t="s">
        <v>0</v>
      </c>
      <c r="B1" s="1" t="s">
        <v>35</v>
      </c>
      <c r="C1" s="1" t="s">
        <v>36</v>
      </c>
      <c r="D1" s="1" t="s">
        <v>45</v>
      </c>
      <c r="E1" s="1" t="s">
        <v>44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</row>
    <row r="2" spans="1:12" x14ac:dyDescent="0.3">
      <c r="A2" s="8">
        <v>2012</v>
      </c>
      <c r="B2" s="11">
        <f>SUMIFS(Concentrado!C$2:C332,Concentrado!$A$2:$A332,"="&amp;$A2,Concentrado!$B$2:$B332, "=Oaxaca")</f>
        <v>4579</v>
      </c>
      <c r="C2" s="11">
        <f>SUMIFS(Concentrado!D$2:D332,Concentrado!$A$2:$A332,"="&amp;$A2,Concentrado!$B$2:$B332, "=Oaxaca")</f>
        <v>1080</v>
      </c>
      <c r="D2" s="11">
        <f>SUMIFS(Concentrado!E$2:E332,Concentrado!$A$2:$A332,"="&amp;$A2,Concentrado!$B$2:$B332, "=Oaxaca")</f>
        <v>386</v>
      </c>
      <c r="E2" s="11">
        <f>SUMIFS(Concentrado!F$2:F332,Concentrado!$A$2:$A332,"="&amp;$A2,Concentrado!$B$2:$B332, "=Oaxaca")</f>
        <v>4222</v>
      </c>
      <c r="F2" s="11">
        <f>SUMIFS(Concentrado!G$2:G332,Concentrado!$A$2:$A332,"="&amp;$A2,Concentrado!$B$2:$B332, "=Oaxaca")</f>
        <v>403</v>
      </c>
      <c r="G2" s="11">
        <f>SUMIFS(Concentrado!H$2:H332,Concentrado!$A$2:$A332,"="&amp;$A2,Concentrado!$B$2:$B332, "=Oaxaca")</f>
        <v>3108</v>
      </c>
      <c r="H2" s="11">
        <f>SUMIFS(Concentrado!I$2:I332,Concentrado!$A$2:$A332,"="&amp;$A2,Concentrado!$B$2:$B332, "=Oaxaca")</f>
        <v>301</v>
      </c>
      <c r="I2" s="11">
        <f>SUMIFS(Concentrado!J$2:J332,Concentrado!$A$2:$A332,"="&amp;$A2,Concentrado!$B$2:$B332, "=Oaxaca")</f>
        <v>794</v>
      </c>
      <c r="J2" s="11">
        <f>SUMIFS(Concentrado!K$2:K332,Concentrado!$A$2:$A332,"="&amp;$A2,Concentrado!$B$2:$B332, "=Oaxaca")</f>
        <v>1528</v>
      </c>
      <c r="K2" s="11">
        <f>SUMIFS(Concentrado!L$2:L332,Concentrado!$A$2:$A332,"="&amp;$A2,Concentrado!$B$2:$B332, "=Oaxaca")</f>
        <v>5016</v>
      </c>
      <c r="L2" s="11">
        <f>SUMIFS(Concentrado!M$2:M332,Concentrado!$A$2:$A332,"="&amp;$A2,Concentrado!$B$2:$B332, "=Oaxaca")</f>
        <v>21417</v>
      </c>
    </row>
    <row r="3" spans="1:12" x14ac:dyDescent="0.3">
      <c r="A3" s="8">
        <v>2013</v>
      </c>
      <c r="B3" s="11">
        <f>SUMIFS(Concentrado!C$2:C333,Concentrado!$A$2:$A333,"="&amp;$A3,Concentrado!$B$2:$B333, "=Oaxaca")</f>
        <v>4815</v>
      </c>
      <c r="C3" s="11">
        <f>SUMIFS(Concentrado!D$2:D333,Concentrado!$A$2:$A333,"="&amp;$A3,Concentrado!$B$2:$B333, "=Oaxaca")</f>
        <v>970</v>
      </c>
      <c r="D3" s="11">
        <f>SUMIFS(Concentrado!E$2:E333,Concentrado!$A$2:$A333,"="&amp;$A3,Concentrado!$B$2:$B333, "=Oaxaca")</f>
        <v>431</v>
      </c>
      <c r="E3" s="11">
        <f>SUMIFS(Concentrado!F$2:F333,Concentrado!$A$2:$A333,"="&amp;$A3,Concentrado!$B$2:$B333, "=Oaxaca")</f>
        <v>4333</v>
      </c>
      <c r="F3" s="11">
        <f>SUMIFS(Concentrado!G$2:G333,Concentrado!$A$2:$A333,"="&amp;$A3,Concentrado!$B$2:$B333, "=Oaxaca")</f>
        <v>426</v>
      </c>
      <c r="G3" s="11">
        <f>SUMIFS(Concentrado!H$2:H333,Concentrado!$A$2:$A333,"="&amp;$A3,Concentrado!$B$2:$B333, "=Oaxaca")</f>
        <v>3207</v>
      </c>
      <c r="H3" s="11">
        <f>SUMIFS(Concentrado!I$2:I333,Concentrado!$A$2:$A333,"="&amp;$A3,Concentrado!$B$2:$B333, "=Oaxaca")</f>
        <v>310</v>
      </c>
      <c r="I3" s="11">
        <f>SUMIFS(Concentrado!J$2:J333,Concentrado!$A$2:$A333,"="&amp;$A3,Concentrado!$B$2:$B333, "=Oaxaca")</f>
        <v>811</v>
      </c>
      <c r="J3" s="11">
        <f>SUMIFS(Concentrado!K$2:K333,Concentrado!$A$2:$A333,"="&amp;$A3,Concentrado!$B$2:$B333, "=Oaxaca")</f>
        <v>1735</v>
      </c>
      <c r="K3" s="11">
        <f>SUMIFS(Concentrado!L$2:L333,Concentrado!$A$2:$A333,"="&amp;$A3,Concentrado!$B$2:$B333, "=Oaxaca")</f>
        <v>5021</v>
      </c>
      <c r="L3" s="11">
        <f>SUMIFS(Concentrado!M$2:M333,Concentrado!$A$2:$A333,"="&amp;$A3,Concentrado!$B$2:$B333, "=Oaxaca")</f>
        <v>22059</v>
      </c>
    </row>
    <row r="4" spans="1:12" x14ac:dyDescent="0.3">
      <c r="A4" s="8">
        <v>2014</v>
      </c>
      <c r="B4" s="11">
        <f>SUMIFS(Concentrado!C$2:C334,Concentrado!$A$2:$A334,"="&amp;$A4,Concentrado!$B$2:$B334, "=Oaxaca")</f>
        <v>4992</v>
      </c>
      <c r="C4" s="11">
        <f>SUMIFS(Concentrado!D$2:D334,Concentrado!$A$2:$A334,"="&amp;$A4,Concentrado!$B$2:$B334, "=Oaxaca")</f>
        <v>1151</v>
      </c>
      <c r="D4" s="11">
        <f>SUMIFS(Concentrado!E$2:E334,Concentrado!$A$2:$A334,"="&amp;$A4,Concentrado!$B$2:$B334, "=Oaxaca")</f>
        <v>383</v>
      </c>
      <c r="E4" s="11">
        <f>SUMIFS(Concentrado!F$2:F334,Concentrado!$A$2:$A334,"="&amp;$A4,Concentrado!$B$2:$B334, "=Oaxaca")</f>
        <v>4757</v>
      </c>
      <c r="F4" s="11">
        <f>SUMIFS(Concentrado!G$2:G334,Concentrado!$A$2:$A334,"="&amp;$A4,Concentrado!$B$2:$B334, "=Oaxaca")</f>
        <v>453</v>
      </c>
      <c r="G4" s="11">
        <f>SUMIFS(Concentrado!H$2:H334,Concentrado!$A$2:$A334,"="&amp;$A4,Concentrado!$B$2:$B334, "=Oaxaca")</f>
        <v>3028</v>
      </c>
      <c r="H4" s="11">
        <f>SUMIFS(Concentrado!I$2:I334,Concentrado!$A$2:$A334,"="&amp;$A4,Concentrado!$B$2:$B334, "=Oaxaca")</f>
        <v>292</v>
      </c>
      <c r="I4" s="11">
        <f>SUMIFS(Concentrado!J$2:J334,Concentrado!$A$2:$A334,"="&amp;$A4,Concentrado!$B$2:$B334, "=Oaxaca")</f>
        <v>856</v>
      </c>
      <c r="J4" s="11">
        <f>SUMIFS(Concentrado!K$2:K334,Concentrado!$A$2:$A334,"="&amp;$A4,Concentrado!$B$2:$B334, "=Oaxaca")</f>
        <v>1749</v>
      </c>
      <c r="K4" s="11">
        <f>SUMIFS(Concentrado!L$2:L334,Concentrado!$A$2:$A334,"="&amp;$A4,Concentrado!$B$2:$B334, "=Oaxaca")</f>
        <v>5215</v>
      </c>
      <c r="L4" s="11">
        <f>SUMIFS(Concentrado!M$2:M334,Concentrado!$A$2:$A334,"="&amp;$A4,Concentrado!$B$2:$B334, "=Oaxaca")</f>
        <v>22876</v>
      </c>
    </row>
    <row r="5" spans="1:12" x14ac:dyDescent="0.3">
      <c r="A5" s="8">
        <v>2015</v>
      </c>
      <c r="B5" s="11">
        <f>SUMIFS(Concentrado!C$2:C335,Concentrado!$A$2:$A335,"="&amp;$A5,Concentrado!$B$2:$B335, "=Oaxaca")</f>
        <v>5056</v>
      </c>
      <c r="C5" s="11">
        <f>SUMIFS(Concentrado!D$2:D335,Concentrado!$A$2:$A335,"="&amp;$A5,Concentrado!$B$2:$B335, "=Oaxaca")</f>
        <v>1137</v>
      </c>
      <c r="D5" s="11">
        <f>SUMIFS(Concentrado!E$2:E335,Concentrado!$A$2:$A335,"="&amp;$A5,Concentrado!$B$2:$B335, "=Oaxaca")</f>
        <v>415</v>
      </c>
      <c r="E5" s="11">
        <f>SUMIFS(Concentrado!F$2:F335,Concentrado!$A$2:$A335,"="&amp;$A5,Concentrado!$B$2:$B335, "=Oaxaca")</f>
        <v>4824</v>
      </c>
      <c r="F5" s="11">
        <f>SUMIFS(Concentrado!G$2:G335,Concentrado!$A$2:$A335,"="&amp;$A5,Concentrado!$B$2:$B335, "=Oaxaca")</f>
        <v>523</v>
      </c>
      <c r="G5" s="11">
        <f>SUMIFS(Concentrado!H$2:H335,Concentrado!$A$2:$A335,"="&amp;$A5,Concentrado!$B$2:$B335, "=Oaxaca")</f>
        <v>2947</v>
      </c>
      <c r="H5" s="11">
        <f>SUMIFS(Concentrado!I$2:I335,Concentrado!$A$2:$A335,"="&amp;$A5,Concentrado!$B$2:$B335, "=Oaxaca")</f>
        <v>306</v>
      </c>
      <c r="I5" s="11">
        <f>SUMIFS(Concentrado!J$2:J335,Concentrado!$A$2:$A335,"="&amp;$A5,Concentrado!$B$2:$B335, "=Oaxaca")</f>
        <v>683</v>
      </c>
      <c r="J5" s="11">
        <f>SUMIFS(Concentrado!K$2:K335,Concentrado!$A$2:$A335,"="&amp;$A5,Concentrado!$B$2:$B335, "=Oaxaca")</f>
        <v>1871</v>
      </c>
      <c r="K5" s="11">
        <f>SUMIFS(Concentrado!L$2:L335,Concentrado!$A$2:$A335,"="&amp;$A5,Concentrado!$B$2:$B335, "=Oaxaca")</f>
        <v>5070</v>
      </c>
      <c r="L5" s="11">
        <f>SUMIFS(Concentrado!M$2:M335,Concentrado!$A$2:$A335,"="&amp;$A5,Concentrado!$B$2:$B335, "=Oaxaca")</f>
        <v>22832</v>
      </c>
    </row>
    <row r="6" spans="1:12" x14ac:dyDescent="0.3">
      <c r="A6" s="8">
        <v>2016</v>
      </c>
      <c r="B6" s="11">
        <f>SUMIFS(Concentrado!C$2:C336,Concentrado!$A$2:$A336,"="&amp;$A6,Concentrado!$B$2:$B336, "=Oaxaca")</f>
        <v>5284</v>
      </c>
      <c r="C6" s="11">
        <f>SUMIFS(Concentrado!D$2:D336,Concentrado!$A$2:$A336,"="&amp;$A6,Concentrado!$B$2:$B336, "=Oaxaca")</f>
        <v>1323</v>
      </c>
      <c r="D6" s="11">
        <f>SUMIFS(Concentrado!E$2:E336,Concentrado!$A$2:$A336,"="&amp;$A6,Concentrado!$B$2:$B336, "=Oaxaca")</f>
        <v>355</v>
      </c>
      <c r="E6" s="11">
        <f>SUMIFS(Concentrado!F$2:F336,Concentrado!$A$2:$A336,"="&amp;$A6,Concentrado!$B$2:$B336, "=Oaxaca")</f>
        <v>5183</v>
      </c>
      <c r="F6" s="11">
        <f>SUMIFS(Concentrado!G$2:G336,Concentrado!$A$2:$A336,"="&amp;$A6,Concentrado!$B$2:$B336, "=Oaxaca")</f>
        <v>754</v>
      </c>
      <c r="G6" s="11">
        <f>SUMIFS(Concentrado!H$2:H336,Concentrado!$A$2:$A336,"="&amp;$A6,Concentrado!$B$2:$B336, "=Oaxaca")</f>
        <v>2861</v>
      </c>
      <c r="H6" s="11">
        <f>SUMIFS(Concentrado!I$2:I336,Concentrado!$A$2:$A336,"="&amp;$A6,Concentrado!$B$2:$B336, "=Oaxaca")</f>
        <v>314</v>
      </c>
      <c r="I6" s="11">
        <f>SUMIFS(Concentrado!J$2:J336,Concentrado!$A$2:$A336,"="&amp;$A6,Concentrado!$B$2:$B336, "=Oaxaca")</f>
        <v>822</v>
      </c>
      <c r="J6" s="11">
        <f>SUMIFS(Concentrado!K$2:K336,Concentrado!$A$2:$A336,"="&amp;$A6,Concentrado!$B$2:$B336, "=Oaxaca")</f>
        <v>2262</v>
      </c>
      <c r="K6" s="11">
        <f>SUMIFS(Concentrado!L$2:L336,Concentrado!$A$2:$A336,"="&amp;$A6,Concentrado!$B$2:$B336, "=Oaxaca")</f>
        <v>5072</v>
      </c>
      <c r="L6" s="11">
        <f>SUMIFS(Concentrado!M$2:M336,Concentrado!$A$2:$A336,"="&amp;$A6,Concentrado!$B$2:$B336, "=Oaxaca")</f>
        <v>24230</v>
      </c>
    </row>
    <row r="7" spans="1:12" x14ac:dyDescent="0.3">
      <c r="A7" s="8">
        <v>2017</v>
      </c>
      <c r="B7" s="11">
        <f>SUMIFS(Concentrado!C$2:C337,Concentrado!$A$2:$A337,"="&amp;$A7,Concentrado!$B$2:$B337, "=Oaxaca")</f>
        <v>5283</v>
      </c>
      <c r="C7" s="11">
        <f>SUMIFS(Concentrado!D$2:D337,Concentrado!$A$2:$A337,"="&amp;$A7,Concentrado!$B$2:$B337, "=Oaxaca")</f>
        <v>1287</v>
      </c>
      <c r="D7" s="11">
        <f>SUMIFS(Concentrado!E$2:E337,Concentrado!$A$2:$A337,"="&amp;$A7,Concentrado!$B$2:$B337, "=Oaxaca")</f>
        <v>376</v>
      </c>
      <c r="E7" s="11">
        <f>SUMIFS(Concentrado!F$2:F337,Concentrado!$A$2:$A337,"="&amp;$A7,Concentrado!$B$2:$B337, "=Oaxaca")</f>
        <v>5068</v>
      </c>
      <c r="F7" s="11">
        <f>SUMIFS(Concentrado!G$2:G337,Concentrado!$A$2:$A337,"="&amp;$A7,Concentrado!$B$2:$B337, "=Oaxaca")</f>
        <v>800</v>
      </c>
      <c r="G7" s="11">
        <f>SUMIFS(Concentrado!H$2:H337,Concentrado!$A$2:$A337,"="&amp;$A7,Concentrado!$B$2:$B337, "=Oaxaca")</f>
        <v>2877</v>
      </c>
      <c r="H7" s="11">
        <f>SUMIFS(Concentrado!I$2:I337,Concentrado!$A$2:$A337,"="&amp;$A7,Concentrado!$B$2:$B337, "=Oaxaca")</f>
        <v>303</v>
      </c>
      <c r="I7" s="11">
        <f>SUMIFS(Concentrado!J$2:J337,Concentrado!$A$2:$A337,"="&amp;$A7,Concentrado!$B$2:$B337, "=Oaxaca")</f>
        <v>814</v>
      </c>
      <c r="J7" s="11">
        <f>SUMIFS(Concentrado!K$2:K337,Concentrado!$A$2:$A337,"="&amp;$A7,Concentrado!$B$2:$B337, "=Oaxaca")</f>
        <v>2182</v>
      </c>
      <c r="K7" s="11">
        <f>SUMIFS(Concentrado!L$2:L337,Concentrado!$A$2:$A337,"="&amp;$A7,Concentrado!$B$2:$B337, "=Oaxaca")</f>
        <v>5198</v>
      </c>
      <c r="L7" s="11">
        <f>SUMIFS(Concentrado!M$2:M337,Concentrado!$A$2:$A337,"="&amp;$A7,Concentrado!$B$2:$B337, "=Oaxaca")</f>
        <v>24188</v>
      </c>
    </row>
    <row r="8" spans="1:12" x14ac:dyDescent="0.3">
      <c r="A8" s="8">
        <v>2018</v>
      </c>
      <c r="B8" s="11">
        <f>SUMIFS(Concentrado!C$2:C338,Concentrado!$A$2:$A338,"="&amp;$A8,Concentrado!$B$2:$B338, "=Oaxaca")</f>
        <v>5368</v>
      </c>
      <c r="C8" s="11">
        <f>SUMIFS(Concentrado!D$2:D338,Concentrado!$A$2:$A338,"="&amp;$A8,Concentrado!$B$2:$B338, "=Oaxaca")</f>
        <v>1232</v>
      </c>
      <c r="D8" s="11">
        <f>SUMIFS(Concentrado!E$2:E338,Concentrado!$A$2:$A338,"="&amp;$A8,Concentrado!$B$2:$B338, "=Oaxaca")</f>
        <v>411</v>
      </c>
      <c r="E8" s="11">
        <f>SUMIFS(Concentrado!F$2:F338,Concentrado!$A$2:$A338,"="&amp;$A8,Concentrado!$B$2:$B338, "=Oaxaca")</f>
        <v>5193</v>
      </c>
      <c r="F8" s="11">
        <f>SUMIFS(Concentrado!G$2:G338,Concentrado!$A$2:$A338,"="&amp;$A8,Concentrado!$B$2:$B338, "=Oaxaca")</f>
        <v>895</v>
      </c>
      <c r="G8" s="11">
        <f>SUMIFS(Concentrado!H$2:H338,Concentrado!$A$2:$A338,"="&amp;$A8,Concentrado!$B$2:$B338, "=Oaxaca")</f>
        <v>2783</v>
      </c>
      <c r="H8" s="11">
        <f>SUMIFS(Concentrado!I$2:I338,Concentrado!$A$2:$A338,"="&amp;$A8,Concentrado!$B$2:$B338, "=Oaxaca")</f>
        <v>308</v>
      </c>
      <c r="I8" s="11">
        <f>SUMIFS(Concentrado!J$2:J338,Concentrado!$A$2:$A338,"="&amp;$A8,Concentrado!$B$2:$B338, "=Oaxaca")</f>
        <v>871</v>
      </c>
      <c r="J8" s="11">
        <f>SUMIFS(Concentrado!K$2:K338,Concentrado!$A$2:$A338,"="&amp;$A8,Concentrado!$B$2:$B338, "=Oaxaca")</f>
        <v>2160</v>
      </c>
      <c r="K8" s="11">
        <f>SUMIFS(Concentrado!L$2:L338,Concentrado!$A$2:$A338,"="&amp;$A8,Concentrado!$B$2:$B338, "=Oaxaca")</f>
        <v>5322</v>
      </c>
      <c r="L8" s="11">
        <f>SUMIFS(Concentrado!M$2:M338,Concentrado!$A$2:$A338,"="&amp;$A8,Concentrado!$B$2:$B338, "=Oaxaca")</f>
        <v>24543</v>
      </c>
    </row>
    <row r="9" spans="1:12" x14ac:dyDescent="0.3">
      <c r="A9" s="8">
        <v>2019</v>
      </c>
      <c r="B9" s="11">
        <f>SUMIFS(Concentrado!C$2:C339,Concentrado!$A$2:$A339,"="&amp;$A9,Concentrado!$B$2:$B339, "=Oaxaca")</f>
        <v>5333</v>
      </c>
      <c r="C9" s="11">
        <f>SUMIFS(Concentrado!D$2:D339,Concentrado!$A$2:$A339,"="&amp;$A9,Concentrado!$B$2:$B339, "=Oaxaca")</f>
        <v>1115</v>
      </c>
      <c r="D9" s="11">
        <f>SUMIFS(Concentrado!E$2:E339,Concentrado!$A$2:$A339,"="&amp;$A9,Concentrado!$B$2:$B339, "=Oaxaca")</f>
        <v>339</v>
      </c>
      <c r="E9" s="11">
        <f>SUMIFS(Concentrado!F$2:F339,Concentrado!$A$2:$A339,"="&amp;$A9,Concentrado!$B$2:$B339, "=Oaxaca")</f>
        <v>5550</v>
      </c>
      <c r="F9" s="11">
        <f>SUMIFS(Concentrado!G$2:G339,Concentrado!$A$2:$A339,"="&amp;$A9,Concentrado!$B$2:$B339, "=Oaxaca")</f>
        <v>839</v>
      </c>
      <c r="G9" s="11">
        <f>SUMIFS(Concentrado!H$2:H339,Concentrado!$A$2:$A339,"="&amp;$A9,Concentrado!$B$2:$B339, "=Oaxaca")</f>
        <v>2536</v>
      </c>
      <c r="H9" s="11">
        <f>SUMIFS(Concentrado!I$2:I339,Concentrado!$A$2:$A339,"="&amp;$A9,Concentrado!$B$2:$B339, "=Oaxaca")</f>
        <v>363</v>
      </c>
      <c r="I9" s="11">
        <f>SUMIFS(Concentrado!J$2:J339,Concentrado!$A$2:$A339,"="&amp;$A9,Concentrado!$B$2:$B339, "=Oaxaca")</f>
        <v>895</v>
      </c>
      <c r="J9" s="11">
        <f>SUMIFS(Concentrado!K$2:K339,Concentrado!$A$2:$A339,"="&amp;$A9,Concentrado!$B$2:$B339, "=Oaxaca")</f>
        <v>2091</v>
      </c>
      <c r="K9" s="11">
        <f>SUMIFS(Concentrado!L$2:L339,Concentrado!$A$2:$A339,"="&amp;$A9,Concentrado!$B$2:$B339, "=Oaxaca")</f>
        <v>5264</v>
      </c>
      <c r="L9" s="11">
        <f>SUMIFS(Concentrado!M$2:M339,Concentrado!$A$2:$A339,"="&amp;$A9,Concentrado!$B$2:$B339, "=Oaxaca")</f>
        <v>24325</v>
      </c>
    </row>
    <row r="10" spans="1:12" x14ac:dyDescent="0.3">
      <c r="A10" s="8">
        <v>2020</v>
      </c>
      <c r="B10" s="11">
        <f>SUMIFS(Concentrado!C$2:C340,Concentrado!$A$2:$A340,"="&amp;$A10,Concentrado!$B$2:$B340, "=Oaxaca")</f>
        <v>5575</v>
      </c>
      <c r="C10" s="11">
        <f>SUMIFS(Concentrado!D$2:D340,Concentrado!$A$2:$A340,"="&amp;$A10,Concentrado!$B$2:$B340, "=Oaxaca")</f>
        <v>1034</v>
      </c>
      <c r="D10" s="11">
        <f>SUMIFS(Concentrado!E$2:E340,Concentrado!$A$2:$A340,"="&amp;$A10,Concentrado!$B$2:$B340, "=Oaxaca")</f>
        <v>357</v>
      </c>
      <c r="E10" s="11">
        <f>SUMIFS(Concentrado!F$2:F340,Concentrado!$A$2:$A340,"="&amp;$A10,Concentrado!$B$2:$B340, "=Oaxaca")</f>
        <v>5775</v>
      </c>
      <c r="F10" s="11">
        <f>SUMIFS(Concentrado!G$2:G340,Concentrado!$A$2:$A340,"="&amp;$A10,Concentrado!$B$2:$B340, "=Oaxaca")</f>
        <v>790</v>
      </c>
      <c r="G10" s="11">
        <f>SUMIFS(Concentrado!H$2:H340,Concentrado!$A$2:$A340,"="&amp;$A10,Concentrado!$B$2:$B340, "=Oaxaca")</f>
        <v>2782</v>
      </c>
      <c r="H10" s="11">
        <f>SUMIFS(Concentrado!I$2:I340,Concentrado!$A$2:$A340,"="&amp;$A10,Concentrado!$B$2:$B340, "=Oaxaca")</f>
        <v>392</v>
      </c>
      <c r="I10" s="11">
        <f>SUMIFS(Concentrado!J$2:J340,Concentrado!$A$2:$A340,"="&amp;$A10,Concentrado!$B$2:$B340, "=Oaxaca")</f>
        <v>911</v>
      </c>
      <c r="J10" s="11">
        <f>SUMIFS(Concentrado!K$2:K340,Concentrado!$A$2:$A340,"="&amp;$A10,Concentrado!$B$2:$B340, "=Oaxaca")</f>
        <v>2069</v>
      </c>
      <c r="K10" s="11">
        <f>SUMIFS(Concentrado!L$2:L340,Concentrado!$A$2:$A340,"="&amp;$A10,Concentrado!$B$2:$B340, "=Oaxaca")</f>
        <v>5649</v>
      </c>
      <c r="L10" s="11">
        <f>SUMIFS(Concentrado!M$2:M340,Concentrado!$A$2:$A340,"="&amp;$A10,Concentrado!$B$2:$B340, "=Oaxaca")</f>
        <v>25334</v>
      </c>
    </row>
    <row r="11" spans="1:12" x14ac:dyDescent="0.3">
      <c r="A11" s="8">
        <v>2021</v>
      </c>
      <c r="B11" s="11">
        <f>SUMIFS(Concentrado!C$2:C341,Concentrado!$A$2:$A341,"="&amp;$A11,Concentrado!$B$2:$B341, "=Oaxaca")</f>
        <v>5403</v>
      </c>
      <c r="C11" s="11">
        <f>SUMIFS(Concentrado!D$2:D341,Concentrado!$A$2:$A341,"="&amp;$A11,Concentrado!$B$2:$B341, "=Oaxaca")</f>
        <v>1319</v>
      </c>
      <c r="D11" s="11">
        <f>SUMIFS(Concentrado!E$2:E341,Concentrado!$A$2:$A341,"="&amp;$A11,Concentrado!$B$2:$B341, "=Oaxaca")</f>
        <v>345</v>
      </c>
      <c r="E11" s="11">
        <f>SUMIFS(Concentrado!F$2:F341,Concentrado!$A$2:$A341,"="&amp;$A11,Concentrado!$B$2:$B341, "=Oaxaca")</f>
        <v>5654</v>
      </c>
      <c r="F11" s="11">
        <f>SUMIFS(Concentrado!G$2:G341,Concentrado!$A$2:$A341,"="&amp;$A11,Concentrado!$B$2:$B341, "=Oaxaca")</f>
        <v>769</v>
      </c>
      <c r="G11" s="11">
        <f>SUMIFS(Concentrado!H$2:H341,Concentrado!$A$2:$A341,"="&amp;$A11,Concentrado!$B$2:$B341, "=Oaxaca")</f>
        <v>2898</v>
      </c>
      <c r="H11" s="11">
        <f>SUMIFS(Concentrado!I$2:I341,Concentrado!$A$2:$A341,"="&amp;$A11,Concentrado!$B$2:$B341, "=Oaxaca")</f>
        <v>404</v>
      </c>
      <c r="I11" s="11">
        <f>SUMIFS(Concentrado!J$2:J341,Concentrado!$A$2:$A341,"="&amp;$A11,Concentrado!$B$2:$B341, "=Oaxaca")</f>
        <v>961</v>
      </c>
      <c r="J11" s="11">
        <f>SUMIFS(Concentrado!K$2:K341,Concentrado!$A$2:$A341,"="&amp;$A11,Concentrado!$B$2:$B341, "=Oaxaca")</f>
        <v>2100</v>
      </c>
      <c r="K11" s="11">
        <f>SUMIFS(Concentrado!L$2:L341,Concentrado!$A$2:$A341,"="&amp;$A11,Concentrado!$B$2:$B341, "=Oaxaca")</f>
        <v>5357</v>
      </c>
      <c r="L11" s="11">
        <f>SUMIFS(Concentrado!M$2:M341,Concentrado!$A$2:$A341,"="&amp;$A11,Concentrado!$B$2:$B341, "=Oaxaca")</f>
        <v>25210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B050"/>
  </sheetPr>
  <dimension ref="A1:L11"/>
  <sheetViews>
    <sheetView zoomScale="112" zoomScaleNormal="112" workbookViewId="0">
      <selection activeCell="B2" sqref="B2:L11"/>
    </sheetView>
  </sheetViews>
  <sheetFormatPr baseColWidth="10" defaultRowHeight="14.4" x14ac:dyDescent="0.3"/>
  <cols>
    <col min="1" max="1" width="12.109375" customWidth="1"/>
    <col min="2" max="2" width="13.33203125" bestFit="1" customWidth="1"/>
    <col min="3" max="3" width="12.44140625" bestFit="1" customWidth="1"/>
    <col min="4" max="4" width="12.44140625" customWidth="1"/>
    <col min="5" max="5" width="12.33203125" bestFit="1" customWidth="1"/>
    <col min="6" max="6" width="12" bestFit="1" customWidth="1"/>
    <col min="7" max="7" width="11.44140625" customWidth="1"/>
    <col min="8" max="8" width="11.88671875" bestFit="1" customWidth="1"/>
    <col min="9" max="11" width="12.5546875" bestFit="1" customWidth="1"/>
  </cols>
  <sheetData>
    <row r="1" spans="1:12" s="4" customFormat="1" ht="69" x14ac:dyDescent="0.25">
      <c r="A1" s="1" t="s">
        <v>0</v>
      </c>
      <c r="B1" s="1" t="s">
        <v>35</v>
      </c>
      <c r="C1" s="1" t="s">
        <v>36</v>
      </c>
      <c r="D1" s="1" t="s">
        <v>45</v>
      </c>
      <c r="E1" s="1" t="s">
        <v>44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</row>
    <row r="2" spans="1:12" x14ac:dyDescent="0.3">
      <c r="A2" s="8">
        <v>2012</v>
      </c>
      <c r="B2" s="11">
        <f>SUMIFS(Concentrado!C$2:C332,Concentrado!$A$2:$A332,"="&amp;$A2,Concentrado!$B$2:$B332, "=Puebla")</f>
        <v>5636</v>
      </c>
      <c r="C2" s="11">
        <f>SUMIFS(Concentrado!D$2:D332,Concentrado!$A$2:$A332,"="&amp;$A2,Concentrado!$B$2:$B332, "=Puebla")</f>
        <v>2261</v>
      </c>
      <c r="D2" s="11">
        <f>SUMIFS(Concentrado!E$2:E332,Concentrado!$A$2:$A332,"="&amp;$A2,Concentrado!$B$2:$B332, "=Puebla")</f>
        <v>627</v>
      </c>
      <c r="E2" s="11">
        <f>SUMIFS(Concentrado!F$2:F332,Concentrado!$A$2:$A332,"="&amp;$A2,Concentrado!$B$2:$B332, "=Puebla")</f>
        <v>5216</v>
      </c>
      <c r="F2" s="11">
        <f>SUMIFS(Concentrado!G$2:G332,Concentrado!$A$2:$A332,"="&amp;$A2,Concentrado!$B$2:$B332, "=Puebla")</f>
        <v>933</v>
      </c>
      <c r="G2" s="11">
        <f>SUMIFS(Concentrado!H$2:H332,Concentrado!$A$2:$A332,"="&amp;$A2,Concentrado!$B$2:$B332, "=Puebla")</f>
        <v>4038</v>
      </c>
      <c r="H2" s="11">
        <f>SUMIFS(Concentrado!I$2:I332,Concentrado!$A$2:$A332,"="&amp;$A2,Concentrado!$B$2:$B332, "=Puebla")</f>
        <v>560</v>
      </c>
      <c r="I2" s="11">
        <f>SUMIFS(Concentrado!J$2:J332,Concentrado!$A$2:$A332,"="&amp;$A2,Concentrado!$B$2:$B332, "=Puebla")</f>
        <v>1694</v>
      </c>
      <c r="J2" s="11">
        <f>SUMIFS(Concentrado!K$2:K332,Concentrado!$A$2:$A332,"="&amp;$A2,Concentrado!$B$2:$B332, "=Puebla")</f>
        <v>2275</v>
      </c>
      <c r="K2" s="11">
        <f>SUMIFS(Concentrado!L$2:L332,Concentrado!$A$2:$A332,"="&amp;$A2,Concentrado!$B$2:$B332, "=Puebla")</f>
        <v>7228</v>
      </c>
      <c r="L2" s="11">
        <f>SUMIFS(Concentrado!M$2:M332,Concentrado!$A$2:$A332,"="&amp;$A2,Concentrado!$B$2:$B332, "=Puebla")</f>
        <v>30468</v>
      </c>
    </row>
    <row r="3" spans="1:12" x14ac:dyDescent="0.3">
      <c r="A3" s="8">
        <v>2013</v>
      </c>
      <c r="B3" s="11">
        <f>SUMIFS(Concentrado!C$2:C333,Concentrado!$A$2:$A333,"="&amp;$A3,Concentrado!$B$2:$B333, "=Puebla")</f>
        <v>5479</v>
      </c>
      <c r="C3" s="11">
        <f>SUMIFS(Concentrado!D$2:D333,Concentrado!$A$2:$A333,"="&amp;$A3,Concentrado!$B$2:$B333, "=Puebla")</f>
        <v>2188</v>
      </c>
      <c r="D3" s="11">
        <f>SUMIFS(Concentrado!E$2:E333,Concentrado!$A$2:$A333,"="&amp;$A3,Concentrado!$B$2:$B333, "=Puebla")</f>
        <v>591</v>
      </c>
      <c r="E3" s="11">
        <f>SUMIFS(Concentrado!F$2:F333,Concentrado!$A$2:$A333,"="&amp;$A3,Concentrado!$B$2:$B333, "=Puebla")</f>
        <v>5349</v>
      </c>
      <c r="F3" s="11">
        <f>SUMIFS(Concentrado!G$2:G333,Concentrado!$A$2:$A333,"="&amp;$A3,Concentrado!$B$2:$B333, "=Puebla")</f>
        <v>990</v>
      </c>
      <c r="G3" s="11">
        <f>SUMIFS(Concentrado!H$2:H333,Concentrado!$A$2:$A333,"="&amp;$A3,Concentrado!$B$2:$B333, "=Puebla")</f>
        <v>3951</v>
      </c>
      <c r="H3" s="11">
        <f>SUMIFS(Concentrado!I$2:I333,Concentrado!$A$2:$A333,"="&amp;$A3,Concentrado!$B$2:$B333, "=Puebla")</f>
        <v>538</v>
      </c>
      <c r="I3" s="11">
        <f>SUMIFS(Concentrado!J$2:J333,Concentrado!$A$2:$A333,"="&amp;$A3,Concentrado!$B$2:$B333, "=Puebla")</f>
        <v>1681</v>
      </c>
      <c r="J3" s="11">
        <f>SUMIFS(Concentrado!K$2:K333,Concentrado!$A$2:$A333,"="&amp;$A3,Concentrado!$B$2:$B333, "=Puebla")</f>
        <v>2219</v>
      </c>
      <c r="K3" s="11">
        <f>SUMIFS(Concentrado!L$2:L333,Concentrado!$A$2:$A333,"="&amp;$A3,Concentrado!$B$2:$B333, "=Puebla")</f>
        <v>6571</v>
      </c>
      <c r="L3" s="11">
        <f>SUMIFS(Concentrado!M$2:M333,Concentrado!$A$2:$A333,"="&amp;$A3,Concentrado!$B$2:$B333, "=Puebla")</f>
        <v>29557</v>
      </c>
    </row>
    <row r="4" spans="1:12" x14ac:dyDescent="0.3">
      <c r="A4" s="8">
        <v>2014</v>
      </c>
      <c r="B4" s="11">
        <f>SUMIFS(Concentrado!C$2:C334,Concentrado!$A$2:$A334,"="&amp;$A4,Concentrado!$B$2:$B334, "=Puebla")</f>
        <v>6445</v>
      </c>
      <c r="C4" s="11">
        <f>SUMIFS(Concentrado!D$2:D334,Concentrado!$A$2:$A334,"="&amp;$A4,Concentrado!$B$2:$B334, "=Puebla")</f>
        <v>2604</v>
      </c>
      <c r="D4" s="11">
        <f>SUMIFS(Concentrado!E$2:E334,Concentrado!$A$2:$A334,"="&amp;$A4,Concentrado!$B$2:$B334, "=Puebla")</f>
        <v>704</v>
      </c>
      <c r="E4" s="11">
        <f>SUMIFS(Concentrado!F$2:F334,Concentrado!$A$2:$A334,"="&amp;$A4,Concentrado!$B$2:$B334, "=Puebla")</f>
        <v>5632</v>
      </c>
      <c r="F4" s="11">
        <f>SUMIFS(Concentrado!G$2:G334,Concentrado!$A$2:$A334,"="&amp;$A4,Concentrado!$B$2:$B334, "=Puebla")</f>
        <v>1125</v>
      </c>
      <c r="G4" s="11">
        <f>SUMIFS(Concentrado!H$2:H334,Concentrado!$A$2:$A334,"="&amp;$A4,Concentrado!$B$2:$B334, "=Puebla")</f>
        <v>4642</v>
      </c>
      <c r="H4" s="11">
        <f>SUMIFS(Concentrado!I$2:I334,Concentrado!$A$2:$A334,"="&amp;$A4,Concentrado!$B$2:$B334, "=Puebla")</f>
        <v>707</v>
      </c>
      <c r="I4" s="11">
        <f>SUMIFS(Concentrado!J$2:J334,Concentrado!$A$2:$A334,"="&amp;$A4,Concentrado!$B$2:$B334, "=Puebla")</f>
        <v>1987</v>
      </c>
      <c r="J4" s="11">
        <f>SUMIFS(Concentrado!K$2:K334,Concentrado!$A$2:$A334,"="&amp;$A4,Concentrado!$B$2:$B334, "=Puebla")</f>
        <v>2673</v>
      </c>
      <c r="K4" s="11">
        <f>SUMIFS(Concentrado!L$2:L334,Concentrado!$A$2:$A334,"="&amp;$A4,Concentrado!$B$2:$B334, "=Puebla")</f>
        <v>8108</v>
      </c>
      <c r="L4" s="11">
        <f>SUMIFS(Concentrado!M$2:M334,Concentrado!$A$2:$A334,"="&amp;$A4,Concentrado!$B$2:$B334, "=Puebla")</f>
        <v>34627</v>
      </c>
    </row>
    <row r="5" spans="1:12" x14ac:dyDescent="0.3">
      <c r="A5" s="8">
        <v>2015</v>
      </c>
      <c r="B5" s="11">
        <f>SUMIFS(Concentrado!C$2:C335,Concentrado!$A$2:$A335,"="&amp;$A5,Concentrado!$B$2:$B335, "=Puebla")</f>
        <v>6830</v>
      </c>
      <c r="C5" s="11">
        <f>SUMIFS(Concentrado!D$2:D335,Concentrado!$A$2:$A335,"="&amp;$A5,Concentrado!$B$2:$B335, "=Puebla")</f>
        <v>2670</v>
      </c>
      <c r="D5" s="11">
        <f>SUMIFS(Concentrado!E$2:E335,Concentrado!$A$2:$A335,"="&amp;$A5,Concentrado!$B$2:$B335, "=Puebla")</f>
        <v>899</v>
      </c>
      <c r="E5" s="11">
        <f>SUMIFS(Concentrado!F$2:F335,Concentrado!$A$2:$A335,"="&amp;$A5,Concentrado!$B$2:$B335, "=Puebla")</f>
        <v>5444</v>
      </c>
      <c r="F5" s="11">
        <f>SUMIFS(Concentrado!G$2:G335,Concentrado!$A$2:$A335,"="&amp;$A5,Concentrado!$B$2:$B335, "=Puebla")</f>
        <v>1373</v>
      </c>
      <c r="G5" s="11">
        <f>SUMIFS(Concentrado!H$2:H335,Concentrado!$A$2:$A335,"="&amp;$A5,Concentrado!$B$2:$B335, "=Puebla")</f>
        <v>5194</v>
      </c>
      <c r="H5" s="11">
        <f>SUMIFS(Concentrado!I$2:I335,Concentrado!$A$2:$A335,"="&amp;$A5,Concentrado!$B$2:$B335, "=Puebla")</f>
        <v>748</v>
      </c>
      <c r="I5" s="11">
        <f>SUMIFS(Concentrado!J$2:J335,Concentrado!$A$2:$A335,"="&amp;$A5,Concentrado!$B$2:$B335, "=Puebla")</f>
        <v>1350</v>
      </c>
      <c r="J5" s="11">
        <f>SUMIFS(Concentrado!K$2:K335,Concentrado!$A$2:$A335,"="&amp;$A5,Concentrado!$B$2:$B335, "=Puebla")</f>
        <v>3196</v>
      </c>
      <c r="K5" s="11">
        <f>SUMIFS(Concentrado!L$2:L335,Concentrado!$A$2:$A335,"="&amp;$A5,Concentrado!$B$2:$B335, "=Puebla")</f>
        <v>10134</v>
      </c>
      <c r="L5" s="11">
        <f>SUMIFS(Concentrado!M$2:M335,Concentrado!$A$2:$A335,"="&amp;$A5,Concentrado!$B$2:$B335, "=Puebla")</f>
        <v>37838</v>
      </c>
    </row>
    <row r="6" spans="1:12" x14ac:dyDescent="0.3">
      <c r="A6" s="8">
        <v>2016</v>
      </c>
      <c r="B6" s="11">
        <f>SUMIFS(Concentrado!C$2:C336,Concentrado!$A$2:$A336,"="&amp;$A6,Concentrado!$B$2:$B336, "=Puebla")</f>
        <v>6887</v>
      </c>
      <c r="C6" s="11">
        <f>SUMIFS(Concentrado!D$2:D336,Concentrado!$A$2:$A336,"="&amp;$A6,Concentrado!$B$2:$B336, "=Puebla")</f>
        <v>2874</v>
      </c>
      <c r="D6" s="11">
        <f>SUMIFS(Concentrado!E$2:E336,Concentrado!$A$2:$A336,"="&amp;$A6,Concentrado!$B$2:$B336, "=Puebla")</f>
        <v>714</v>
      </c>
      <c r="E6" s="11">
        <f>SUMIFS(Concentrado!F$2:F336,Concentrado!$A$2:$A336,"="&amp;$A6,Concentrado!$B$2:$B336, "=Puebla")</f>
        <v>5727</v>
      </c>
      <c r="F6" s="11">
        <f>SUMIFS(Concentrado!G$2:G336,Concentrado!$A$2:$A336,"="&amp;$A6,Concentrado!$B$2:$B336, "=Puebla")</f>
        <v>1456</v>
      </c>
      <c r="G6" s="11">
        <f>SUMIFS(Concentrado!H$2:H336,Concentrado!$A$2:$A336,"="&amp;$A6,Concentrado!$B$2:$B336, "=Puebla")</f>
        <v>5504</v>
      </c>
      <c r="H6" s="11">
        <f>SUMIFS(Concentrado!I$2:I336,Concentrado!$A$2:$A336,"="&amp;$A6,Concentrado!$B$2:$B336, "=Puebla")</f>
        <v>659</v>
      </c>
      <c r="I6" s="11">
        <f>SUMIFS(Concentrado!J$2:J336,Concentrado!$A$2:$A336,"="&amp;$A6,Concentrado!$B$2:$B336, "=Puebla")</f>
        <v>1412</v>
      </c>
      <c r="J6" s="11">
        <f>SUMIFS(Concentrado!K$2:K336,Concentrado!$A$2:$A336,"="&amp;$A6,Concentrado!$B$2:$B336, "=Puebla")</f>
        <v>3967</v>
      </c>
      <c r="K6" s="11">
        <f>SUMIFS(Concentrado!L$2:L336,Concentrado!$A$2:$A336,"="&amp;$A6,Concentrado!$B$2:$B336, "=Puebla")</f>
        <v>9922</v>
      </c>
      <c r="L6" s="11">
        <f>SUMIFS(Concentrado!M$2:M336,Concentrado!$A$2:$A336,"="&amp;$A6,Concentrado!$B$2:$B336, "=Puebla")</f>
        <v>39122</v>
      </c>
    </row>
    <row r="7" spans="1:12" x14ac:dyDescent="0.3">
      <c r="A7" s="8">
        <v>2017</v>
      </c>
      <c r="B7" s="11">
        <f>SUMIFS(Concentrado!C$2:C337,Concentrado!$A$2:$A337,"="&amp;$A7,Concentrado!$B$2:$B337, "=Puebla")</f>
        <v>7133</v>
      </c>
      <c r="C7" s="11">
        <f>SUMIFS(Concentrado!D$2:D337,Concentrado!$A$2:$A337,"="&amp;$A7,Concentrado!$B$2:$B337, "=Puebla")</f>
        <v>3010</v>
      </c>
      <c r="D7" s="11">
        <f>SUMIFS(Concentrado!E$2:E337,Concentrado!$A$2:$A337,"="&amp;$A7,Concentrado!$B$2:$B337, "=Puebla")</f>
        <v>700</v>
      </c>
      <c r="E7" s="11">
        <f>SUMIFS(Concentrado!F$2:F337,Concentrado!$A$2:$A337,"="&amp;$A7,Concentrado!$B$2:$B337, "=Puebla")</f>
        <v>5792</v>
      </c>
      <c r="F7" s="11">
        <f>SUMIFS(Concentrado!G$2:G337,Concentrado!$A$2:$A337,"="&amp;$A7,Concentrado!$B$2:$B337, "=Puebla")</f>
        <v>1682</v>
      </c>
      <c r="G7" s="11">
        <f>SUMIFS(Concentrado!H$2:H337,Concentrado!$A$2:$A337,"="&amp;$A7,Concentrado!$B$2:$B337, "=Puebla")</f>
        <v>5638</v>
      </c>
      <c r="H7" s="11">
        <f>SUMIFS(Concentrado!I$2:I337,Concentrado!$A$2:$A337,"="&amp;$A7,Concentrado!$B$2:$B337, "=Puebla")</f>
        <v>629</v>
      </c>
      <c r="I7" s="11">
        <f>SUMIFS(Concentrado!J$2:J337,Concentrado!$A$2:$A337,"="&amp;$A7,Concentrado!$B$2:$B337, "=Puebla")</f>
        <v>1444</v>
      </c>
      <c r="J7" s="11">
        <f>SUMIFS(Concentrado!K$2:K337,Concentrado!$A$2:$A337,"="&amp;$A7,Concentrado!$B$2:$B337, "=Puebla")</f>
        <v>4006</v>
      </c>
      <c r="K7" s="11">
        <f>SUMIFS(Concentrado!L$2:L337,Concentrado!$A$2:$A337,"="&amp;$A7,Concentrado!$B$2:$B337, "=Puebla")</f>
        <v>9714</v>
      </c>
      <c r="L7" s="11">
        <f>SUMIFS(Concentrado!M$2:M337,Concentrado!$A$2:$A337,"="&amp;$A7,Concentrado!$B$2:$B337, "=Puebla")</f>
        <v>39748</v>
      </c>
    </row>
    <row r="8" spans="1:12" x14ac:dyDescent="0.3">
      <c r="A8" s="8">
        <v>2018</v>
      </c>
      <c r="B8" s="11">
        <f>SUMIFS(Concentrado!C$2:C338,Concentrado!$A$2:$A338,"="&amp;$A8,Concentrado!$B$2:$B338, "=Puebla")</f>
        <v>6996</v>
      </c>
      <c r="C8" s="11">
        <f>SUMIFS(Concentrado!D$2:D338,Concentrado!$A$2:$A338,"="&amp;$A8,Concentrado!$B$2:$B338, "=Puebla")</f>
        <v>2772</v>
      </c>
      <c r="D8" s="11">
        <f>SUMIFS(Concentrado!E$2:E338,Concentrado!$A$2:$A338,"="&amp;$A8,Concentrado!$B$2:$B338, "=Puebla")</f>
        <v>684</v>
      </c>
      <c r="E8" s="11">
        <f>SUMIFS(Concentrado!F$2:F338,Concentrado!$A$2:$A338,"="&amp;$A8,Concentrado!$B$2:$B338, "=Puebla")</f>
        <v>5704</v>
      </c>
      <c r="F8" s="11">
        <f>SUMIFS(Concentrado!G$2:G338,Concentrado!$A$2:$A338,"="&amp;$A8,Concentrado!$B$2:$B338, "=Puebla")</f>
        <v>1722</v>
      </c>
      <c r="G8" s="11">
        <f>SUMIFS(Concentrado!H$2:H338,Concentrado!$A$2:$A338,"="&amp;$A8,Concentrado!$B$2:$B338, "=Puebla")</f>
        <v>5621</v>
      </c>
      <c r="H8" s="11">
        <f>SUMIFS(Concentrado!I$2:I338,Concentrado!$A$2:$A338,"="&amp;$A8,Concentrado!$B$2:$B338, "=Puebla")</f>
        <v>627</v>
      </c>
      <c r="I8" s="11">
        <f>SUMIFS(Concentrado!J$2:J338,Concentrado!$A$2:$A338,"="&amp;$A8,Concentrado!$B$2:$B338, "=Puebla")</f>
        <v>1415</v>
      </c>
      <c r="J8" s="11">
        <f>SUMIFS(Concentrado!K$2:K338,Concentrado!$A$2:$A338,"="&amp;$A8,Concentrado!$B$2:$B338, "=Puebla")</f>
        <v>3984</v>
      </c>
      <c r="K8" s="11">
        <f>SUMIFS(Concentrado!L$2:L338,Concentrado!$A$2:$A338,"="&amp;$A8,Concentrado!$B$2:$B338, "=Puebla")</f>
        <v>7342</v>
      </c>
      <c r="L8" s="11">
        <f>SUMIFS(Concentrado!M$2:M338,Concentrado!$A$2:$A338,"="&amp;$A8,Concentrado!$B$2:$B338, "=Puebla")</f>
        <v>36867</v>
      </c>
    </row>
    <row r="9" spans="1:12" x14ac:dyDescent="0.3">
      <c r="A9" s="8">
        <v>2019</v>
      </c>
      <c r="B9" s="11">
        <f>SUMIFS(Concentrado!C$2:C339,Concentrado!$A$2:$A339,"="&amp;$A9,Concentrado!$B$2:$B339, "=Puebla")</f>
        <v>7271</v>
      </c>
      <c r="C9" s="11">
        <f>SUMIFS(Concentrado!D$2:D339,Concentrado!$A$2:$A339,"="&amp;$A9,Concentrado!$B$2:$B339, "=Puebla")</f>
        <v>2877</v>
      </c>
      <c r="D9" s="11">
        <f>SUMIFS(Concentrado!E$2:E339,Concentrado!$A$2:$A339,"="&amp;$A9,Concentrado!$B$2:$B339, "=Puebla")</f>
        <v>606</v>
      </c>
      <c r="E9" s="11">
        <f>SUMIFS(Concentrado!F$2:F339,Concentrado!$A$2:$A339,"="&amp;$A9,Concentrado!$B$2:$B339, "=Puebla")</f>
        <v>5889</v>
      </c>
      <c r="F9" s="11">
        <f>SUMIFS(Concentrado!G$2:G339,Concentrado!$A$2:$A339,"="&amp;$A9,Concentrado!$B$2:$B339, "=Puebla")</f>
        <v>1523</v>
      </c>
      <c r="G9" s="11">
        <f>SUMIFS(Concentrado!H$2:H339,Concentrado!$A$2:$A339,"="&amp;$A9,Concentrado!$B$2:$B339, "=Puebla")</f>
        <v>5555</v>
      </c>
      <c r="H9" s="11">
        <f>SUMIFS(Concentrado!I$2:I339,Concentrado!$A$2:$A339,"="&amp;$A9,Concentrado!$B$2:$B339, "=Puebla")</f>
        <v>692</v>
      </c>
      <c r="I9" s="11">
        <f>SUMIFS(Concentrado!J$2:J339,Concentrado!$A$2:$A339,"="&amp;$A9,Concentrado!$B$2:$B339, "=Puebla")</f>
        <v>1478</v>
      </c>
      <c r="J9" s="11">
        <f>SUMIFS(Concentrado!K$2:K339,Concentrado!$A$2:$A339,"="&amp;$A9,Concentrado!$B$2:$B339, "=Puebla")</f>
        <v>3965</v>
      </c>
      <c r="K9" s="11">
        <f>SUMIFS(Concentrado!L$2:L339,Concentrado!$A$2:$A339,"="&amp;$A9,Concentrado!$B$2:$B339, "=Puebla")</f>
        <v>7676</v>
      </c>
      <c r="L9" s="11">
        <f>SUMIFS(Concentrado!M$2:M339,Concentrado!$A$2:$A339,"="&amp;$A9,Concentrado!$B$2:$B339, "=Puebla")</f>
        <v>37532</v>
      </c>
    </row>
    <row r="10" spans="1:12" x14ac:dyDescent="0.3">
      <c r="A10" s="8">
        <v>2020</v>
      </c>
      <c r="B10" s="11">
        <f>SUMIFS(Concentrado!C$2:C340,Concentrado!$A$2:$A340,"="&amp;$A10,Concentrado!$B$2:$B340, "=Puebla")</f>
        <v>6849</v>
      </c>
      <c r="C10" s="11">
        <f>SUMIFS(Concentrado!D$2:D340,Concentrado!$A$2:$A340,"="&amp;$A10,Concentrado!$B$2:$B340, "=Puebla")</f>
        <v>2807</v>
      </c>
      <c r="D10" s="11">
        <f>SUMIFS(Concentrado!E$2:E340,Concentrado!$A$2:$A340,"="&amp;$A10,Concentrado!$B$2:$B340, "=Puebla")</f>
        <v>561</v>
      </c>
      <c r="E10" s="11">
        <f>SUMIFS(Concentrado!F$2:F340,Concentrado!$A$2:$A340,"="&amp;$A10,Concentrado!$B$2:$B340, "=Puebla")</f>
        <v>5686</v>
      </c>
      <c r="F10" s="11">
        <f>SUMIFS(Concentrado!G$2:G340,Concentrado!$A$2:$A340,"="&amp;$A10,Concentrado!$B$2:$B340, "=Puebla")</f>
        <v>1710</v>
      </c>
      <c r="G10" s="11">
        <f>SUMIFS(Concentrado!H$2:H340,Concentrado!$A$2:$A340,"="&amp;$A10,Concentrado!$B$2:$B340, "=Puebla")</f>
        <v>5322</v>
      </c>
      <c r="H10" s="11">
        <f>SUMIFS(Concentrado!I$2:I340,Concentrado!$A$2:$A340,"="&amp;$A10,Concentrado!$B$2:$B340, "=Puebla")</f>
        <v>712</v>
      </c>
      <c r="I10" s="11">
        <f>SUMIFS(Concentrado!J$2:J340,Concentrado!$A$2:$A340,"="&amp;$A10,Concentrado!$B$2:$B340, "=Puebla")</f>
        <v>1335</v>
      </c>
      <c r="J10" s="11">
        <f>SUMIFS(Concentrado!K$2:K340,Concentrado!$A$2:$A340,"="&amp;$A10,Concentrado!$B$2:$B340, "=Puebla")</f>
        <v>3846</v>
      </c>
      <c r="K10" s="11">
        <f>SUMIFS(Concentrado!L$2:L340,Concentrado!$A$2:$A340,"="&amp;$A10,Concentrado!$B$2:$B340, "=Puebla")</f>
        <v>7695</v>
      </c>
      <c r="L10" s="11">
        <f>SUMIFS(Concentrado!M$2:M340,Concentrado!$A$2:$A340,"="&amp;$A10,Concentrado!$B$2:$B340, "=Puebla")</f>
        <v>36523</v>
      </c>
    </row>
    <row r="11" spans="1:12" x14ac:dyDescent="0.3">
      <c r="A11" s="8">
        <v>2021</v>
      </c>
      <c r="B11" s="11">
        <f>SUMIFS(Concentrado!C$2:C341,Concentrado!$A$2:$A341,"="&amp;$A11,Concentrado!$B$2:$B341, "=Puebla")</f>
        <v>7166</v>
      </c>
      <c r="C11" s="11">
        <f>SUMIFS(Concentrado!D$2:D341,Concentrado!$A$2:$A341,"="&amp;$A11,Concentrado!$B$2:$B341, "=Puebla")</f>
        <v>3157</v>
      </c>
      <c r="D11" s="11">
        <f>SUMIFS(Concentrado!E$2:E341,Concentrado!$A$2:$A341,"="&amp;$A11,Concentrado!$B$2:$B341, "=Puebla")</f>
        <v>583</v>
      </c>
      <c r="E11" s="11">
        <f>SUMIFS(Concentrado!F$2:F341,Concentrado!$A$2:$A341,"="&amp;$A11,Concentrado!$B$2:$B341, "=Puebla")</f>
        <v>5645</v>
      </c>
      <c r="F11" s="11">
        <f>SUMIFS(Concentrado!G$2:G341,Concentrado!$A$2:$A341,"="&amp;$A11,Concentrado!$B$2:$B341, "=Puebla")</f>
        <v>1653</v>
      </c>
      <c r="G11" s="11">
        <f>SUMIFS(Concentrado!H$2:H341,Concentrado!$A$2:$A341,"="&amp;$A11,Concentrado!$B$2:$B341, "=Puebla")</f>
        <v>5294</v>
      </c>
      <c r="H11" s="11">
        <f>SUMIFS(Concentrado!I$2:I341,Concentrado!$A$2:$A341,"="&amp;$A11,Concentrado!$B$2:$B341, "=Puebla")</f>
        <v>628</v>
      </c>
      <c r="I11" s="11">
        <f>SUMIFS(Concentrado!J$2:J341,Concentrado!$A$2:$A341,"="&amp;$A11,Concentrado!$B$2:$B341, "=Puebla")</f>
        <v>1419</v>
      </c>
      <c r="J11" s="11">
        <f>SUMIFS(Concentrado!K$2:K341,Concentrado!$A$2:$A341,"="&amp;$A11,Concentrado!$B$2:$B341, "=Puebla")</f>
        <v>3637</v>
      </c>
      <c r="K11" s="11">
        <f>SUMIFS(Concentrado!L$2:L341,Concentrado!$A$2:$A341,"="&amp;$A11,Concentrado!$B$2:$B341, "=Puebla")</f>
        <v>8290</v>
      </c>
      <c r="L11" s="11">
        <f>SUMIFS(Concentrado!M$2:M341,Concentrado!$A$2:$A341,"="&amp;$A11,Concentrado!$B$2:$B341, "=Puebla")</f>
        <v>37472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B050"/>
  </sheetPr>
  <dimension ref="A1:L11"/>
  <sheetViews>
    <sheetView zoomScale="112" zoomScaleNormal="112" workbookViewId="0">
      <selection activeCell="D11" sqref="D11"/>
    </sheetView>
  </sheetViews>
  <sheetFormatPr baseColWidth="10" defaultRowHeight="14.4" x14ac:dyDescent="0.3"/>
  <cols>
    <col min="1" max="1" width="12.109375" customWidth="1"/>
    <col min="2" max="2" width="13.33203125" bestFit="1" customWidth="1"/>
    <col min="3" max="3" width="12.44140625" bestFit="1" customWidth="1"/>
    <col min="4" max="4" width="12.44140625" customWidth="1"/>
    <col min="5" max="5" width="12.33203125" bestFit="1" customWidth="1"/>
    <col min="6" max="6" width="12" bestFit="1" customWidth="1"/>
    <col min="7" max="7" width="11.44140625" customWidth="1"/>
    <col min="8" max="8" width="11.88671875" bestFit="1" customWidth="1"/>
    <col min="9" max="11" width="12.5546875" bestFit="1" customWidth="1"/>
  </cols>
  <sheetData>
    <row r="1" spans="1:12" s="4" customFormat="1" ht="69" x14ac:dyDescent="0.25">
      <c r="A1" s="1" t="s">
        <v>0</v>
      </c>
      <c r="B1" s="1" t="s">
        <v>35</v>
      </c>
      <c r="C1" s="1" t="s">
        <v>36</v>
      </c>
      <c r="D1" s="1" t="s">
        <v>45</v>
      </c>
      <c r="E1" s="1" t="s">
        <v>44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</row>
    <row r="2" spans="1:12" x14ac:dyDescent="0.3">
      <c r="A2" s="8">
        <v>2012</v>
      </c>
      <c r="B2" s="11">
        <f>SUMIFS(Concentrado!C$2:C332,Concentrado!$A$2:$A332,"="&amp;$A2,Concentrado!$B$2:$B332, "=Querétaro")</f>
        <v>2081</v>
      </c>
      <c r="C2" s="11">
        <f>SUMIFS(Concentrado!D$2:D332,Concentrado!$A$2:$A332,"="&amp;$A2,Concentrado!$B$2:$B332, "=Querétaro")</f>
        <v>823</v>
      </c>
      <c r="D2" s="11">
        <f>SUMIFS(Concentrado!E$2:E332,Concentrado!$A$2:$A332,"="&amp;$A2,Concentrado!$B$2:$B332, "=Querétaro")</f>
        <v>232</v>
      </c>
      <c r="E2" s="11">
        <f>SUMIFS(Concentrado!F$2:F332,Concentrado!$A$2:$A332,"="&amp;$A2,Concentrado!$B$2:$B332, "=Querétaro")</f>
        <v>2076</v>
      </c>
      <c r="F2" s="11">
        <f>SUMIFS(Concentrado!G$2:G332,Concentrado!$A$2:$A332,"="&amp;$A2,Concentrado!$B$2:$B332, "=Querétaro")</f>
        <v>107</v>
      </c>
      <c r="G2" s="11">
        <f>SUMIFS(Concentrado!H$2:H332,Concentrado!$A$2:$A332,"="&amp;$A2,Concentrado!$B$2:$B332, "=Querétaro")</f>
        <v>1308</v>
      </c>
      <c r="H2" s="11">
        <f>SUMIFS(Concentrado!I$2:I332,Concentrado!$A$2:$A332,"="&amp;$A2,Concentrado!$B$2:$B332, "=Querétaro")</f>
        <v>182</v>
      </c>
      <c r="I2" s="11">
        <f>SUMIFS(Concentrado!J$2:J332,Concentrado!$A$2:$A332,"="&amp;$A2,Concentrado!$B$2:$B332, "=Querétaro")</f>
        <v>853</v>
      </c>
      <c r="J2" s="11">
        <f>SUMIFS(Concentrado!K$2:K332,Concentrado!$A$2:$A332,"="&amp;$A2,Concentrado!$B$2:$B332, "=Querétaro")</f>
        <v>737</v>
      </c>
      <c r="K2" s="11">
        <f>SUMIFS(Concentrado!L$2:L332,Concentrado!$A$2:$A332,"="&amp;$A2,Concentrado!$B$2:$B332, "=Querétaro")</f>
        <v>2441</v>
      </c>
      <c r="L2" s="11">
        <f>SUMIFS(Concentrado!M$2:M332,Concentrado!$A$2:$A332,"="&amp;$A2,Concentrado!$B$2:$B332, "=Querétaro")</f>
        <v>10840</v>
      </c>
    </row>
    <row r="3" spans="1:12" x14ac:dyDescent="0.3">
      <c r="A3" s="8">
        <v>2013</v>
      </c>
      <c r="B3" s="11">
        <f>SUMIFS(Concentrado!C$2:C333,Concentrado!$A$2:$A333,"="&amp;$A3,Concentrado!$B$2:$B333, "=Querétaro")</f>
        <v>2144</v>
      </c>
      <c r="C3" s="11">
        <f>SUMIFS(Concentrado!D$2:D333,Concentrado!$A$2:$A333,"="&amp;$A3,Concentrado!$B$2:$B333, "=Querétaro")</f>
        <v>848</v>
      </c>
      <c r="D3" s="11">
        <f>SUMIFS(Concentrado!E$2:E333,Concentrado!$A$2:$A333,"="&amp;$A3,Concentrado!$B$2:$B333, "=Querétaro")</f>
        <v>232</v>
      </c>
      <c r="E3" s="11">
        <f>SUMIFS(Concentrado!F$2:F333,Concentrado!$A$2:$A333,"="&amp;$A3,Concentrado!$B$2:$B333, "=Querétaro")</f>
        <v>2093</v>
      </c>
      <c r="F3" s="11">
        <f>SUMIFS(Concentrado!G$2:G333,Concentrado!$A$2:$A333,"="&amp;$A3,Concentrado!$B$2:$B333, "=Querétaro")</f>
        <v>115</v>
      </c>
      <c r="G3" s="11">
        <f>SUMIFS(Concentrado!H$2:H333,Concentrado!$A$2:$A333,"="&amp;$A3,Concentrado!$B$2:$B333, "=Querétaro")</f>
        <v>1378</v>
      </c>
      <c r="H3" s="11">
        <f>SUMIFS(Concentrado!I$2:I333,Concentrado!$A$2:$A333,"="&amp;$A3,Concentrado!$B$2:$B333, "=Querétaro")</f>
        <v>187</v>
      </c>
      <c r="I3" s="11">
        <f>SUMIFS(Concentrado!J$2:J333,Concentrado!$A$2:$A333,"="&amp;$A3,Concentrado!$B$2:$B333, "=Querétaro")</f>
        <v>843</v>
      </c>
      <c r="J3" s="11">
        <f>SUMIFS(Concentrado!K$2:K333,Concentrado!$A$2:$A333,"="&amp;$A3,Concentrado!$B$2:$B333, "=Querétaro")</f>
        <v>772</v>
      </c>
      <c r="K3" s="11">
        <f>SUMIFS(Concentrado!L$2:L333,Concentrado!$A$2:$A333,"="&amp;$A3,Concentrado!$B$2:$B333, "=Querétaro")</f>
        <v>2498</v>
      </c>
      <c r="L3" s="11">
        <f>SUMIFS(Concentrado!M$2:M333,Concentrado!$A$2:$A333,"="&amp;$A3,Concentrado!$B$2:$B333, "=Querétaro")</f>
        <v>11110</v>
      </c>
    </row>
    <row r="4" spans="1:12" x14ac:dyDescent="0.3">
      <c r="A4" s="8">
        <v>2014</v>
      </c>
      <c r="B4" s="11">
        <f>SUMIFS(Concentrado!C$2:C334,Concentrado!$A$2:$A334,"="&amp;$A4,Concentrado!$B$2:$B334, "=Querétaro")</f>
        <v>2192</v>
      </c>
      <c r="C4" s="11">
        <f>SUMIFS(Concentrado!D$2:D334,Concentrado!$A$2:$A334,"="&amp;$A4,Concentrado!$B$2:$B334, "=Querétaro")</f>
        <v>782</v>
      </c>
      <c r="D4" s="11">
        <f>SUMIFS(Concentrado!E$2:E334,Concentrado!$A$2:$A334,"="&amp;$A4,Concentrado!$B$2:$B334, "=Querétaro")</f>
        <v>235</v>
      </c>
      <c r="E4" s="11">
        <f>SUMIFS(Concentrado!F$2:F334,Concentrado!$A$2:$A334,"="&amp;$A4,Concentrado!$B$2:$B334, "=Querétaro")</f>
        <v>2024</v>
      </c>
      <c r="F4" s="11">
        <f>SUMIFS(Concentrado!G$2:G334,Concentrado!$A$2:$A334,"="&amp;$A4,Concentrado!$B$2:$B334, "=Querétaro")</f>
        <v>155</v>
      </c>
      <c r="G4" s="11">
        <f>SUMIFS(Concentrado!H$2:H334,Concentrado!$A$2:$A334,"="&amp;$A4,Concentrado!$B$2:$B334, "=Querétaro")</f>
        <v>1499</v>
      </c>
      <c r="H4" s="11">
        <f>SUMIFS(Concentrado!I$2:I334,Concentrado!$A$2:$A334,"="&amp;$A4,Concentrado!$B$2:$B334, "=Querétaro")</f>
        <v>218</v>
      </c>
      <c r="I4" s="11">
        <f>SUMIFS(Concentrado!J$2:J334,Concentrado!$A$2:$A334,"="&amp;$A4,Concentrado!$B$2:$B334, "=Querétaro")</f>
        <v>858</v>
      </c>
      <c r="J4" s="11">
        <f>SUMIFS(Concentrado!K$2:K334,Concentrado!$A$2:$A334,"="&amp;$A4,Concentrado!$B$2:$B334, "=Querétaro")</f>
        <v>791</v>
      </c>
      <c r="K4" s="11">
        <f>SUMIFS(Concentrado!L$2:L334,Concentrado!$A$2:$A334,"="&amp;$A4,Concentrado!$B$2:$B334, "=Querétaro")</f>
        <v>2551</v>
      </c>
      <c r="L4" s="11">
        <f>SUMIFS(Concentrado!M$2:M334,Concentrado!$A$2:$A334,"="&amp;$A4,Concentrado!$B$2:$B334, "=Querétaro")</f>
        <v>11305</v>
      </c>
    </row>
    <row r="5" spans="1:12" x14ac:dyDescent="0.3">
      <c r="A5" s="8">
        <v>2015</v>
      </c>
      <c r="B5" s="11">
        <f>SUMIFS(Concentrado!C$2:C335,Concentrado!$A$2:$A335,"="&amp;$A5,Concentrado!$B$2:$B335, "=Querétaro")</f>
        <v>2308</v>
      </c>
      <c r="C5" s="11">
        <f>SUMIFS(Concentrado!D$2:D335,Concentrado!$A$2:$A335,"="&amp;$A5,Concentrado!$B$2:$B335, "=Querétaro")</f>
        <v>811</v>
      </c>
      <c r="D5" s="11">
        <f>SUMIFS(Concentrado!E$2:E335,Concentrado!$A$2:$A335,"="&amp;$A5,Concentrado!$B$2:$B335, "=Querétaro")</f>
        <v>271</v>
      </c>
      <c r="E5" s="11">
        <f>SUMIFS(Concentrado!F$2:F335,Concentrado!$A$2:$A335,"="&amp;$A5,Concentrado!$B$2:$B335, "=Querétaro")</f>
        <v>1956</v>
      </c>
      <c r="F5" s="11">
        <f>SUMIFS(Concentrado!G$2:G335,Concentrado!$A$2:$A335,"="&amp;$A5,Concentrado!$B$2:$B335, "=Querétaro")</f>
        <v>218</v>
      </c>
      <c r="G5" s="11">
        <f>SUMIFS(Concentrado!H$2:H335,Concentrado!$A$2:$A335,"="&amp;$A5,Concentrado!$B$2:$B335, "=Querétaro")</f>
        <v>1675</v>
      </c>
      <c r="H5" s="11">
        <f>SUMIFS(Concentrado!I$2:I335,Concentrado!$A$2:$A335,"="&amp;$A5,Concentrado!$B$2:$B335, "=Querétaro")</f>
        <v>219</v>
      </c>
      <c r="I5" s="11">
        <f>SUMIFS(Concentrado!J$2:J335,Concentrado!$A$2:$A335,"="&amp;$A5,Concentrado!$B$2:$B335, "=Querétaro")</f>
        <v>440</v>
      </c>
      <c r="J5" s="11">
        <f>SUMIFS(Concentrado!K$2:K335,Concentrado!$A$2:$A335,"="&amp;$A5,Concentrado!$B$2:$B335, "=Querétaro")</f>
        <v>942</v>
      </c>
      <c r="K5" s="11">
        <f>SUMIFS(Concentrado!L$2:L335,Concentrado!$A$2:$A335,"="&amp;$A5,Concentrado!$B$2:$B335, "=Querétaro")</f>
        <v>2443</v>
      </c>
      <c r="L5" s="11">
        <f>SUMIFS(Concentrado!M$2:M335,Concentrado!$A$2:$A335,"="&amp;$A5,Concentrado!$B$2:$B335, "=Querétaro")</f>
        <v>11283</v>
      </c>
    </row>
    <row r="6" spans="1:12" x14ac:dyDescent="0.3">
      <c r="A6" s="8">
        <v>2016</v>
      </c>
      <c r="B6" s="11">
        <f>SUMIFS(Concentrado!C$2:C336,Concentrado!$A$2:$A336,"="&amp;$A6,Concentrado!$B$2:$B336, "=Querétaro")</f>
        <v>2360</v>
      </c>
      <c r="C6" s="11">
        <f>SUMIFS(Concentrado!D$2:D336,Concentrado!$A$2:$A336,"="&amp;$A6,Concentrado!$B$2:$B336, "=Querétaro")</f>
        <v>826</v>
      </c>
      <c r="D6" s="11">
        <f>SUMIFS(Concentrado!E$2:E336,Concentrado!$A$2:$A336,"="&amp;$A6,Concentrado!$B$2:$B336, "=Querétaro")</f>
        <v>181</v>
      </c>
      <c r="E6" s="11">
        <f>SUMIFS(Concentrado!F$2:F336,Concentrado!$A$2:$A336,"="&amp;$A6,Concentrado!$B$2:$B336, "=Querétaro")</f>
        <v>2173</v>
      </c>
      <c r="F6" s="11">
        <f>SUMIFS(Concentrado!G$2:G336,Concentrado!$A$2:$A336,"="&amp;$A6,Concentrado!$B$2:$B336, "=Querétaro")</f>
        <v>213</v>
      </c>
      <c r="G6" s="11">
        <f>SUMIFS(Concentrado!H$2:H336,Concentrado!$A$2:$A336,"="&amp;$A6,Concentrado!$B$2:$B336, "=Querétaro")</f>
        <v>1638</v>
      </c>
      <c r="H6" s="11">
        <f>SUMIFS(Concentrado!I$2:I336,Concentrado!$A$2:$A336,"="&amp;$A6,Concentrado!$B$2:$B336, "=Querétaro")</f>
        <v>225</v>
      </c>
      <c r="I6" s="11">
        <f>SUMIFS(Concentrado!J$2:J336,Concentrado!$A$2:$A336,"="&amp;$A6,Concentrado!$B$2:$B336, "=Querétaro")</f>
        <v>458</v>
      </c>
      <c r="J6" s="11">
        <f>SUMIFS(Concentrado!K$2:K336,Concentrado!$A$2:$A336,"="&amp;$A6,Concentrado!$B$2:$B336, "=Querétaro")</f>
        <v>1446</v>
      </c>
      <c r="K6" s="11">
        <f>SUMIFS(Concentrado!L$2:L336,Concentrado!$A$2:$A336,"="&amp;$A6,Concentrado!$B$2:$B336, "=Querétaro")</f>
        <v>2306</v>
      </c>
      <c r="L6" s="11">
        <f>SUMIFS(Concentrado!M$2:M336,Concentrado!$A$2:$A336,"="&amp;$A6,Concentrado!$B$2:$B336, "=Querétaro")</f>
        <v>11826</v>
      </c>
    </row>
    <row r="7" spans="1:12" x14ac:dyDescent="0.3">
      <c r="A7" s="8">
        <v>2017</v>
      </c>
      <c r="B7" s="11">
        <f>SUMIFS(Concentrado!C$2:C337,Concentrado!$A$2:$A337,"="&amp;$A7,Concentrado!$B$2:$B337, "=Querétaro")</f>
        <v>2493</v>
      </c>
      <c r="C7" s="11">
        <f>SUMIFS(Concentrado!D$2:D337,Concentrado!$A$2:$A337,"="&amp;$A7,Concentrado!$B$2:$B337, "=Querétaro")</f>
        <v>887</v>
      </c>
      <c r="D7" s="11">
        <f>SUMIFS(Concentrado!E$2:E337,Concentrado!$A$2:$A337,"="&amp;$A7,Concentrado!$B$2:$B337, "=Querétaro")</f>
        <v>206</v>
      </c>
      <c r="E7" s="11">
        <f>SUMIFS(Concentrado!F$2:F337,Concentrado!$A$2:$A337,"="&amp;$A7,Concentrado!$B$2:$B337, "=Querétaro")</f>
        <v>2241</v>
      </c>
      <c r="F7" s="11">
        <f>SUMIFS(Concentrado!G$2:G337,Concentrado!$A$2:$A337,"="&amp;$A7,Concentrado!$B$2:$B337, "=Querétaro")</f>
        <v>251</v>
      </c>
      <c r="G7" s="11">
        <f>SUMIFS(Concentrado!H$2:H337,Concentrado!$A$2:$A337,"="&amp;$A7,Concentrado!$B$2:$B337, "=Querétaro")</f>
        <v>1619</v>
      </c>
      <c r="H7" s="11">
        <f>SUMIFS(Concentrado!I$2:I337,Concentrado!$A$2:$A337,"="&amp;$A7,Concentrado!$B$2:$B337, "=Querétaro")</f>
        <v>226</v>
      </c>
      <c r="I7" s="11">
        <f>SUMIFS(Concentrado!J$2:J337,Concentrado!$A$2:$A337,"="&amp;$A7,Concentrado!$B$2:$B337, "=Querétaro")</f>
        <v>441</v>
      </c>
      <c r="J7" s="11">
        <f>SUMIFS(Concentrado!K$2:K337,Concentrado!$A$2:$A337,"="&amp;$A7,Concentrado!$B$2:$B337, "=Querétaro")</f>
        <v>1443</v>
      </c>
      <c r="K7" s="11">
        <f>SUMIFS(Concentrado!L$2:L337,Concentrado!$A$2:$A337,"="&amp;$A7,Concentrado!$B$2:$B337, "=Querétaro")</f>
        <v>2378</v>
      </c>
      <c r="L7" s="11">
        <f>SUMIFS(Concentrado!M$2:M337,Concentrado!$A$2:$A337,"="&amp;$A7,Concentrado!$B$2:$B337, "=Querétaro")</f>
        <v>12185</v>
      </c>
    </row>
    <row r="8" spans="1:12" x14ac:dyDescent="0.3">
      <c r="A8" s="8">
        <v>2018</v>
      </c>
      <c r="B8" s="11">
        <f>SUMIFS(Concentrado!C$2:C338,Concentrado!$A$2:$A338,"="&amp;$A8,Concentrado!$B$2:$B338, "=Querétaro")</f>
        <v>2523</v>
      </c>
      <c r="C8" s="11">
        <f>SUMIFS(Concentrado!D$2:D338,Concentrado!$A$2:$A338,"="&amp;$A8,Concentrado!$B$2:$B338, "=Querétaro")</f>
        <v>910</v>
      </c>
      <c r="D8" s="11">
        <f>SUMIFS(Concentrado!E$2:E338,Concentrado!$A$2:$A338,"="&amp;$A8,Concentrado!$B$2:$B338, "=Querétaro")</f>
        <v>215</v>
      </c>
      <c r="E8" s="11">
        <f>SUMIFS(Concentrado!F$2:F338,Concentrado!$A$2:$A338,"="&amp;$A8,Concentrado!$B$2:$B338, "=Querétaro")</f>
        <v>2213</v>
      </c>
      <c r="F8" s="11">
        <f>SUMIFS(Concentrado!G$2:G338,Concentrado!$A$2:$A338,"="&amp;$A8,Concentrado!$B$2:$B338, "=Querétaro")</f>
        <v>240</v>
      </c>
      <c r="G8" s="11">
        <f>SUMIFS(Concentrado!H$2:H338,Concentrado!$A$2:$A338,"="&amp;$A8,Concentrado!$B$2:$B338, "=Querétaro")</f>
        <v>1698</v>
      </c>
      <c r="H8" s="11">
        <f>SUMIFS(Concentrado!I$2:I338,Concentrado!$A$2:$A338,"="&amp;$A8,Concentrado!$B$2:$B338, "=Querétaro")</f>
        <v>219</v>
      </c>
      <c r="I8" s="11">
        <f>SUMIFS(Concentrado!J$2:J338,Concentrado!$A$2:$A338,"="&amp;$A8,Concentrado!$B$2:$B338, "=Querétaro")</f>
        <v>453</v>
      </c>
      <c r="J8" s="11">
        <f>SUMIFS(Concentrado!K$2:K338,Concentrado!$A$2:$A338,"="&amp;$A8,Concentrado!$B$2:$B338, "=Querétaro")</f>
        <v>1512</v>
      </c>
      <c r="K8" s="11">
        <f>SUMIFS(Concentrado!L$2:L338,Concentrado!$A$2:$A338,"="&amp;$A8,Concentrado!$B$2:$B338, "=Querétaro")</f>
        <v>2422</v>
      </c>
      <c r="L8" s="11">
        <f>SUMIFS(Concentrado!M$2:M338,Concentrado!$A$2:$A338,"="&amp;$A8,Concentrado!$B$2:$B338, "=Querétaro")</f>
        <v>12405</v>
      </c>
    </row>
    <row r="9" spans="1:12" x14ac:dyDescent="0.3">
      <c r="A9" s="8">
        <v>2019</v>
      </c>
      <c r="B9" s="11">
        <f>SUMIFS(Concentrado!C$2:C339,Concentrado!$A$2:$A339,"="&amp;$A9,Concentrado!$B$2:$B339, "=Querétaro")</f>
        <v>2944</v>
      </c>
      <c r="C9" s="11">
        <f>SUMIFS(Concentrado!D$2:D339,Concentrado!$A$2:$A339,"="&amp;$A9,Concentrado!$B$2:$B339, "=Querétaro")</f>
        <v>1004</v>
      </c>
      <c r="D9" s="11">
        <f>SUMIFS(Concentrado!E$2:E339,Concentrado!$A$2:$A339,"="&amp;$A9,Concentrado!$B$2:$B339, "=Querétaro")</f>
        <v>212</v>
      </c>
      <c r="E9" s="11">
        <f>SUMIFS(Concentrado!F$2:F339,Concentrado!$A$2:$A339,"="&amp;$A9,Concentrado!$B$2:$B339, "=Querétaro")</f>
        <v>2637</v>
      </c>
      <c r="F9" s="11">
        <f>SUMIFS(Concentrado!G$2:G339,Concentrado!$A$2:$A339,"="&amp;$A9,Concentrado!$B$2:$B339, "=Querétaro")</f>
        <v>241</v>
      </c>
      <c r="G9" s="11">
        <f>SUMIFS(Concentrado!H$2:H339,Concentrado!$A$2:$A339,"="&amp;$A9,Concentrado!$B$2:$B339, "=Querétaro")</f>
        <v>1930</v>
      </c>
      <c r="H9" s="11">
        <f>SUMIFS(Concentrado!I$2:I339,Concentrado!$A$2:$A339,"="&amp;$A9,Concentrado!$B$2:$B339, "=Querétaro")</f>
        <v>249</v>
      </c>
      <c r="I9" s="11">
        <f>SUMIFS(Concentrado!J$2:J339,Concentrado!$A$2:$A339,"="&amp;$A9,Concentrado!$B$2:$B339, "=Querétaro")</f>
        <v>613</v>
      </c>
      <c r="J9" s="11">
        <f>SUMIFS(Concentrado!K$2:K339,Concentrado!$A$2:$A339,"="&amp;$A9,Concentrado!$B$2:$B339, "=Querétaro")</f>
        <v>1823</v>
      </c>
      <c r="K9" s="11">
        <f>SUMIFS(Concentrado!L$2:L339,Concentrado!$A$2:$A339,"="&amp;$A9,Concentrado!$B$2:$B339, "=Querétaro")</f>
        <v>2565</v>
      </c>
      <c r="L9" s="11">
        <f>SUMIFS(Concentrado!M$2:M339,Concentrado!$A$2:$A339,"="&amp;$A9,Concentrado!$B$2:$B339, "=Querétaro")</f>
        <v>14218</v>
      </c>
    </row>
    <row r="10" spans="1:12" x14ac:dyDescent="0.3">
      <c r="A10" s="8">
        <v>2020</v>
      </c>
      <c r="B10" s="11">
        <f>SUMIFS(Concentrado!C$2:C340,Concentrado!$A$2:$A340,"="&amp;$A10,Concentrado!$B$2:$B340, "=Querétaro")</f>
        <v>2970</v>
      </c>
      <c r="C10" s="11">
        <f>SUMIFS(Concentrado!D$2:D340,Concentrado!$A$2:$A340,"="&amp;$A10,Concentrado!$B$2:$B340, "=Querétaro")</f>
        <v>1061</v>
      </c>
      <c r="D10" s="11">
        <f>SUMIFS(Concentrado!E$2:E340,Concentrado!$A$2:$A340,"="&amp;$A10,Concentrado!$B$2:$B340, "=Querétaro")</f>
        <v>223</v>
      </c>
      <c r="E10" s="11">
        <f>SUMIFS(Concentrado!F$2:F340,Concentrado!$A$2:$A340,"="&amp;$A10,Concentrado!$B$2:$B340, "=Querétaro")</f>
        <v>2684</v>
      </c>
      <c r="F10" s="11">
        <f>SUMIFS(Concentrado!G$2:G340,Concentrado!$A$2:$A340,"="&amp;$A10,Concentrado!$B$2:$B340, "=Querétaro")</f>
        <v>221</v>
      </c>
      <c r="G10" s="11">
        <f>SUMIFS(Concentrado!H$2:H340,Concentrado!$A$2:$A340,"="&amp;$A10,Concentrado!$B$2:$B340, "=Querétaro")</f>
        <v>1940</v>
      </c>
      <c r="H10" s="11">
        <f>SUMIFS(Concentrado!I$2:I340,Concentrado!$A$2:$A340,"="&amp;$A10,Concentrado!$B$2:$B340, "=Querétaro")</f>
        <v>242</v>
      </c>
      <c r="I10" s="11">
        <f>SUMIFS(Concentrado!J$2:J340,Concentrado!$A$2:$A340,"="&amp;$A10,Concentrado!$B$2:$B340, "=Querétaro")</f>
        <v>576</v>
      </c>
      <c r="J10" s="11">
        <f>SUMIFS(Concentrado!K$2:K340,Concentrado!$A$2:$A340,"="&amp;$A10,Concentrado!$B$2:$B340, "=Querétaro")</f>
        <v>1861</v>
      </c>
      <c r="K10" s="11">
        <f>SUMIFS(Concentrado!L$2:L340,Concentrado!$A$2:$A340,"="&amp;$A10,Concentrado!$B$2:$B340, "=Querétaro")</f>
        <v>2651</v>
      </c>
      <c r="L10" s="11">
        <f>SUMIFS(Concentrado!M$2:M340,Concentrado!$A$2:$A340,"="&amp;$A10,Concentrado!$B$2:$B340, "=Querétaro")</f>
        <v>14429</v>
      </c>
    </row>
    <row r="11" spans="1:12" x14ac:dyDescent="0.3">
      <c r="A11" s="8">
        <v>2021</v>
      </c>
      <c r="B11" s="11">
        <f>SUMIFS(Concentrado!C$2:C341,Concentrado!$A$2:$A341,"="&amp;$A11,Concentrado!$B$2:$B341, "=Querétaro")</f>
        <v>3082</v>
      </c>
      <c r="C11" s="11">
        <f>SUMIFS(Concentrado!D$2:D341,Concentrado!$A$2:$A341,"="&amp;$A11,Concentrado!$B$2:$B341, "=Querétaro")</f>
        <v>1420</v>
      </c>
      <c r="D11" s="11">
        <f>SUMIFS(Concentrado!E$2:E341,Concentrado!$A$2:$A341,"="&amp;$A11,Concentrado!$B$2:$B341, "=Querétaro")</f>
        <v>222</v>
      </c>
      <c r="E11" s="11">
        <f>SUMIFS(Concentrado!F$2:F341,Concentrado!$A$2:$A341,"="&amp;$A11,Concentrado!$B$2:$B341, "=Querétaro")</f>
        <v>3038</v>
      </c>
      <c r="F11" s="11">
        <f>SUMIFS(Concentrado!G$2:G341,Concentrado!$A$2:$A341,"="&amp;$A11,Concentrado!$B$2:$B341, "=Querétaro")</f>
        <v>190</v>
      </c>
      <c r="G11" s="11">
        <f>SUMIFS(Concentrado!H$2:H341,Concentrado!$A$2:$A341,"="&amp;$A11,Concentrado!$B$2:$B341, "=Querétaro")</f>
        <v>1919</v>
      </c>
      <c r="H11" s="11">
        <f>SUMIFS(Concentrado!I$2:I341,Concentrado!$A$2:$A341,"="&amp;$A11,Concentrado!$B$2:$B341, "=Querétaro")</f>
        <v>269</v>
      </c>
      <c r="I11" s="11">
        <f>SUMIFS(Concentrado!J$2:J341,Concentrado!$A$2:$A341,"="&amp;$A11,Concentrado!$B$2:$B341, "=Querétaro")</f>
        <v>561</v>
      </c>
      <c r="J11" s="11">
        <f>SUMIFS(Concentrado!K$2:K341,Concentrado!$A$2:$A341,"="&amp;$A11,Concentrado!$B$2:$B341, "=Querétaro")</f>
        <v>2053</v>
      </c>
      <c r="K11" s="11">
        <f>SUMIFS(Concentrado!L$2:L341,Concentrado!$A$2:$A341,"="&amp;$A11,Concentrado!$B$2:$B341, "=Querétaro")</f>
        <v>2552</v>
      </c>
      <c r="L11" s="11">
        <f>SUMIFS(Concentrado!M$2:M341,Concentrado!$A$2:$A341,"="&amp;$A11,Concentrado!$B$2:$B341, "=Querétaro")</f>
        <v>15306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B050"/>
  </sheetPr>
  <dimension ref="A1:L11"/>
  <sheetViews>
    <sheetView zoomScale="112" zoomScaleNormal="112" workbookViewId="0">
      <selection activeCell="B2" sqref="B2:L11"/>
    </sheetView>
  </sheetViews>
  <sheetFormatPr baseColWidth="10" defaultRowHeight="14.4" x14ac:dyDescent="0.3"/>
  <cols>
    <col min="1" max="1" width="12.109375" customWidth="1"/>
    <col min="2" max="2" width="13.33203125" bestFit="1" customWidth="1"/>
    <col min="3" max="3" width="12.44140625" bestFit="1" customWidth="1"/>
    <col min="4" max="4" width="12.44140625" customWidth="1"/>
    <col min="5" max="5" width="12.33203125" bestFit="1" customWidth="1"/>
    <col min="6" max="6" width="12" bestFit="1" customWidth="1"/>
    <col min="7" max="7" width="11.44140625" customWidth="1"/>
    <col min="8" max="8" width="11.88671875" bestFit="1" customWidth="1"/>
    <col min="9" max="11" width="12.5546875" bestFit="1" customWidth="1"/>
  </cols>
  <sheetData>
    <row r="1" spans="1:12" s="4" customFormat="1" ht="69" x14ac:dyDescent="0.25">
      <c r="A1" s="1" t="s">
        <v>0</v>
      </c>
      <c r="B1" s="1" t="s">
        <v>35</v>
      </c>
      <c r="C1" s="1" t="s">
        <v>36</v>
      </c>
      <c r="D1" s="1" t="s">
        <v>45</v>
      </c>
      <c r="E1" s="1" t="s">
        <v>44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</row>
    <row r="2" spans="1:12" x14ac:dyDescent="0.3">
      <c r="A2" s="8">
        <v>2012</v>
      </c>
      <c r="B2" s="11">
        <f>SUMIFS(Concentrado!C$2:C332,Concentrado!$A$2:$A332,"="&amp;$A2,Concentrado!$B$2:$B332, "=Quintana Roo")</f>
        <v>1918</v>
      </c>
      <c r="C2" s="11">
        <f>SUMIFS(Concentrado!D$2:D332,Concentrado!$A$2:$A332,"="&amp;$A2,Concentrado!$B$2:$B332, "=Quintana Roo")</f>
        <v>156</v>
      </c>
      <c r="D2" s="11">
        <f>SUMIFS(Concentrado!E$2:E332,Concentrado!$A$2:$A332,"="&amp;$A2,Concentrado!$B$2:$B332, "=Quintana Roo")</f>
        <v>254</v>
      </c>
      <c r="E2" s="11">
        <f>SUMIFS(Concentrado!F$2:F332,Concentrado!$A$2:$A332,"="&amp;$A2,Concentrado!$B$2:$B332, "=Quintana Roo")</f>
        <v>2013</v>
      </c>
      <c r="F2" s="11">
        <f>SUMIFS(Concentrado!G$2:G332,Concentrado!$A$2:$A332,"="&amp;$A2,Concentrado!$B$2:$B332, "=Quintana Roo")</f>
        <v>58</v>
      </c>
      <c r="G2" s="11">
        <f>SUMIFS(Concentrado!H$2:H332,Concentrado!$A$2:$A332,"="&amp;$A2,Concentrado!$B$2:$B332, "=Quintana Roo")</f>
        <v>1064</v>
      </c>
      <c r="H2" s="11">
        <f>SUMIFS(Concentrado!I$2:I332,Concentrado!$A$2:$A332,"="&amp;$A2,Concentrado!$B$2:$B332, "=Quintana Roo")</f>
        <v>162</v>
      </c>
      <c r="I2" s="11">
        <f>SUMIFS(Concentrado!J$2:J332,Concentrado!$A$2:$A332,"="&amp;$A2,Concentrado!$B$2:$B332, "=Quintana Roo")</f>
        <v>699</v>
      </c>
      <c r="J2" s="11">
        <f>SUMIFS(Concentrado!K$2:K332,Concentrado!$A$2:$A332,"="&amp;$A2,Concentrado!$B$2:$B332, "=Quintana Roo")</f>
        <v>664</v>
      </c>
      <c r="K2" s="11">
        <f>SUMIFS(Concentrado!L$2:L332,Concentrado!$A$2:$A332,"="&amp;$A2,Concentrado!$B$2:$B332, "=Quintana Roo")</f>
        <v>2732</v>
      </c>
      <c r="L2" s="11">
        <f>SUMIFS(Concentrado!M$2:M332,Concentrado!$A$2:$A332,"="&amp;$A2,Concentrado!$B$2:$B332, "=Quintana Roo")</f>
        <v>9720</v>
      </c>
    </row>
    <row r="3" spans="1:12" x14ac:dyDescent="0.3">
      <c r="A3" s="8">
        <v>2013</v>
      </c>
      <c r="B3" s="11">
        <f>SUMIFS(Concentrado!C$2:C333,Concentrado!$A$2:$A333,"="&amp;$A3,Concentrado!$B$2:$B333, "=Quintana Roo")</f>
        <v>1902</v>
      </c>
      <c r="C3" s="11">
        <f>SUMIFS(Concentrado!D$2:D333,Concentrado!$A$2:$A333,"="&amp;$A3,Concentrado!$B$2:$B333, "=Quintana Roo")</f>
        <v>183</v>
      </c>
      <c r="D3" s="11">
        <f>SUMIFS(Concentrado!E$2:E333,Concentrado!$A$2:$A333,"="&amp;$A3,Concentrado!$B$2:$B333, "=Quintana Roo")</f>
        <v>231</v>
      </c>
      <c r="E3" s="11">
        <f>SUMIFS(Concentrado!F$2:F333,Concentrado!$A$2:$A333,"="&amp;$A3,Concentrado!$B$2:$B333, "=Quintana Roo")</f>
        <v>1905</v>
      </c>
      <c r="F3" s="11">
        <f>SUMIFS(Concentrado!G$2:G333,Concentrado!$A$2:$A333,"="&amp;$A3,Concentrado!$B$2:$B333, "=Quintana Roo")</f>
        <v>67</v>
      </c>
      <c r="G3" s="11">
        <f>SUMIFS(Concentrado!H$2:H333,Concentrado!$A$2:$A333,"="&amp;$A3,Concentrado!$B$2:$B333, "=Quintana Roo")</f>
        <v>1053</v>
      </c>
      <c r="H3" s="11">
        <f>SUMIFS(Concentrado!I$2:I333,Concentrado!$A$2:$A333,"="&amp;$A3,Concentrado!$B$2:$B333, "=Quintana Roo")</f>
        <v>169</v>
      </c>
      <c r="I3" s="11">
        <f>SUMIFS(Concentrado!J$2:J333,Concentrado!$A$2:$A333,"="&amp;$A3,Concentrado!$B$2:$B333, "=Quintana Roo")</f>
        <v>670</v>
      </c>
      <c r="J3" s="11">
        <f>SUMIFS(Concentrado!K$2:K333,Concentrado!$A$2:$A333,"="&amp;$A3,Concentrado!$B$2:$B333, "=Quintana Roo")</f>
        <v>675</v>
      </c>
      <c r="K3" s="11">
        <f>SUMIFS(Concentrado!L$2:L333,Concentrado!$A$2:$A333,"="&amp;$A3,Concentrado!$B$2:$B333, "=Quintana Roo")</f>
        <v>2636</v>
      </c>
      <c r="L3" s="11">
        <f>SUMIFS(Concentrado!M$2:M333,Concentrado!$A$2:$A333,"="&amp;$A3,Concentrado!$B$2:$B333, "=Quintana Roo")</f>
        <v>9491</v>
      </c>
    </row>
    <row r="4" spans="1:12" x14ac:dyDescent="0.3">
      <c r="A4" s="8">
        <v>2014</v>
      </c>
      <c r="B4" s="11">
        <f>SUMIFS(Concentrado!C$2:C334,Concentrado!$A$2:$A334,"="&amp;$A4,Concentrado!$B$2:$B334, "=Quintana Roo")</f>
        <v>1994</v>
      </c>
      <c r="C4" s="11">
        <f>SUMIFS(Concentrado!D$2:D334,Concentrado!$A$2:$A334,"="&amp;$A4,Concentrado!$B$2:$B334, "=Quintana Roo")</f>
        <v>274</v>
      </c>
      <c r="D4" s="11">
        <f>SUMIFS(Concentrado!E$2:E334,Concentrado!$A$2:$A334,"="&amp;$A4,Concentrado!$B$2:$B334, "=Quintana Roo")</f>
        <v>247</v>
      </c>
      <c r="E4" s="11">
        <f>SUMIFS(Concentrado!F$2:F334,Concentrado!$A$2:$A334,"="&amp;$A4,Concentrado!$B$2:$B334, "=Quintana Roo")</f>
        <v>1966</v>
      </c>
      <c r="F4" s="11">
        <f>SUMIFS(Concentrado!G$2:G334,Concentrado!$A$2:$A334,"="&amp;$A4,Concentrado!$B$2:$B334, "=Quintana Roo")</f>
        <v>144</v>
      </c>
      <c r="G4" s="11">
        <f>SUMIFS(Concentrado!H$2:H334,Concentrado!$A$2:$A334,"="&amp;$A4,Concentrado!$B$2:$B334, "=Quintana Roo")</f>
        <v>1101</v>
      </c>
      <c r="H4" s="11">
        <f>SUMIFS(Concentrado!I$2:I334,Concentrado!$A$2:$A334,"="&amp;$A4,Concentrado!$B$2:$B334, "=Quintana Roo")</f>
        <v>174</v>
      </c>
      <c r="I4" s="11">
        <f>SUMIFS(Concentrado!J$2:J334,Concentrado!$A$2:$A334,"="&amp;$A4,Concentrado!$B$2:$B334, "=Quintana Roo")</f>
        <v>671</v>
      </c>
      <c r="J4" s="11">
        <f>SUMIFS(Concentrado!K$2:K334,Concentrado!$A$2:$A334,"="&amp;$A4,Concentrado!$B$2:$B334, "=Quintana Roo")</f>
        <v>720</v>
      </c>
      <c r="K4" s="11">
        <f>SUMIFS(Concentrado!L$2:L334,Concentrado!$A$2:$A334,"="&amp;$A4,Concentrado!$B$2:$B334, "=Quintana Roo")</f>
        <v>2695</v>
      </c>
      <c r="L4" s="11">
        <f>SUMIFS(Concentrado!M$2:M334,Concentrado!$A$2:$A334,"="&amp;$A4,Concentrado!$B$2:$B334, "=Quintana Roo")</f>
        <v>9986</v>
      </c>
    </row>
    <row r="5" spans="1:12" x14ac:dyDescent="0.3">
      <c r="A5" s="8">
        <v>2015</v>
      </c>
      <c r="B5" s="11">
        <f>SUMIFS(Concentrado!C$2:C335,Concentrado!$A$2:$A335,"="&amp;$A5,Concentrado!$B$2:$B335, "=Quintana Roo")</f>
        <v>2056</v>
      </c>
      <c r="C5" s="11">
        <f>SUMIFS(Concentrado!D$2:D335,Concentrado!$A$2:$A335,"="&amp;$A5,Concentrado!$B$2:$B335, "=Quintana Roo")</f>
        <v>289</v>
      </c>
      <c r="D5" s="11">
        <f>SUMIFS(Concentrado!E$2:E335,Concentrado!$A$2:$A335,"="&amp;$A5,Concentrado!$B$2:$B335, "=Quintana Roo")</f>
        <v>355</v>
      </c>
      <c r="E5" s="11">
        <f>SUMIFS(Concentrado!F$2:F335,Concentrado!$A$2:$A335,"="&amp;$A5,Concentrado!$B$2:$B335, "=Quintana Roo")</f>
        <v>2036</v>
      </c>
      <c r="F5" s="11">
        <f>SUMIFS(Concentrado!G$2:G335,Concentrado!$A$2:$A335,"="&amp;$A5,Concentrado!$B$2:$B335, "=Quintana Roo")</f>
        <v>188</v>
      </c>
      <c r="G5" s="11">
        <f>SUMIFS(Concentrado!H$2:H335,Concentrado!$A$2:$A335,"="&amp;$A5,Concentrado!$B$2:$B335, "=Quintana Roo")</f>
        <v>1168</v>
      </c>
      <c r="H5" s="11">
        <f>SUMIFS(Concentrado!I$2:I335,Concentrado!$A$2:$A335,"="&amp;$A5,Concentrado!$B$2:$B335, "=Quintana Roo")</f>
        <v>178</v>
      </c>
      <c r="I5" s="11">
        <f>SUMIFS(Concentrado!J$2:J335,Concentrado!$A$2:$A335,"="&amp;$A5,Concentrado!$B$2:$B335, "=Quintana Roo")</f>
        <v>382</v>
      </c>
      <c r="J5" s="11">
        <f>SUMIFS(Concentrado!K$2:K335,Concentrado!$A$2:$A335,"="&amp;$A5,Concentrado!$B$2:$B335, "=Quintana Roo")</f>
        <v>878</v>
      </c>
      <c r="K5" s="11">
        <f>SUMIFS(Concentrado!L$2:L335,Concentrado!$A$2:$A335,"="&amp;$A5,Concentrado!$B$2:$B335, "=Quintana Roo")</f>
        <v>2694</v>
      </c>
      <c r="L5" s="11">
        <f>SUMIFS(Concentrado!M$2:M335,Concentrado!$A$2:$A335,"="&amp;$A5,Concentrado!$B$2:$B335, "=Quintana Roo")</f>
        <v>10224</v>
      </c>
    </row>
    <row r="6" spans="1:12" x14ac:dyDescent="0.3">
      <c r="A6" s="8">
        <v>2016</v>
      </c>
      <c r="B6" s="11">
        <f>SUMIFS(Concentrado!C$2:C336,Concentrado!$A$2:$A336,"="&amp;$A6,Concentrado!$B$2:$B336, "=Quintana Roo")</f>
        <v>2085</v>
      </c>
      <c r="C6" s="11">
        <f>SUMIFS(Concentrado!D$2:D336,Concentrado!$A$2:$A336,"="&amp;$A6,Concentrado!$B$2:$B336, "=Quintana Roo")</f>
        <v>441</v>
      </c>
      <c r="D6" s="11">
        <f>SUMIFS(Concentrado!E$2:E336,Concentrado!$A$2:$A336,"="&amp;$A6,Concentrado!$B$2:$B336, "=Quintana Roo")</f>
        <v>210</v>
      </c>
      <c r="E6" s="11">
        <f>SUMIFS(Concentrado!F$2:F336,Concentrado!$A$2:$A336,"="&amp;$A6,Concentrado!$B$2:$B336, "=Quintana Roo")</f>
        <v>2082</v>
      </c>
      <c r="F6" s="11">
        <f>SUMIFS(Concentrado!G$2:G336,Concentrado!$A$2:$A336,"="&amp;$A6,Concentrado!$B$2:$B336, "=Quintana Roo")</f>
        <v>304</v>
      </c>
      <c r="G6" s="11">
        <f>SUMIFS(Concentrado!H$2:H336,Concentrado!$A$2:$A336,"="&amp;$A6,Concentrado!$B$2:$B336, "=Quintana Roo")</f>
        <v>1186</v>
      </c>
      <c r="H6" s="11">
        <f>SUMIFS(Concentrado!I$2:I336,Concentrado!$A$2:$A336,"="&amp;$A6,Concentrado!$B$2:$B336, "=Quintana Roo")</f>
        <v>175</v>
      </c>
      <c r="I6" s="11">
        <f>SUMIFS(Concentrado!J$2:J336,Concentrado!$A$2:$A336,"="&amp;$A6,Concentrado!$B$2:$B336, "=Quintana Roo")</f>
        <v>388</v>
      </c>
      <c r="J6" s="11">
        <f>SUMIFS(Concentrado!K$2:K336,Concentrado!$A$2:$A336,"="&amp;$A6,Concentrado!$B$2:$B336, "=Quintana Roo")</f>
        <v>1268</v>
      </c>
      <c r="K6" s="11">
        <f>SUMIFS(Concentrado!L$2:L336,Concentrado!$A$2:$A336,"="&amp;$A6,Concentrado!$B$2:$B336, "=Quintana Roo")</f>
        <v>2579</v>
      </c>
      <c r="L6" s="11">
        <f>SUMIFS(Concentrado!M$2:M336,Concentrado!$A$2:$A336,"="&amp;$A6,Concentrado!$B$2:$B336, "=Quintana Roo")</f>
        <v>10718</v>
      </c>
    </row>
    <row r="7" spans="1:12" x14ac:dyDescent="0.3">
      <c r="A7" s="8">
        <v>2017</v>
      </c>
      <c r="B7" s="11">
        <f>SUMIFS(Concentrado!C$2:C337,Concentrado!$A$2:$A337,"="&amp;$A7,Concentrado!$B$2:$B337, "=Quintana Roo")</f>
        <v>2164</v>
      </c>
      <c r="C7" s="11">
        <f>SUMIFS(Concentrado!D$2:D337,Concentrado!$A$2:$A337,"="&amp;$A7,Concentrado!$B$2:$B337, "=Quintana Roo")</f>
        <v>458</v>
      </c>
      <c r="D7" s="11">
        <f>SUMIFS(Concentrado!E$2:E337,Concentrado!$A$2:$A337,"="&amp;$A7,Concentrado!$B$2:$B337, "=Quintana Roo")</f>
        <v>217</v>
      </c>
      <c r="E7" s="11">
        <f>SUMIFS(Concentrado!F$2:F337,Concentrado!$A$2:$A337,"="&amp;$A7,Concentrado!$B$2:$B337, "=Quintana Roo")</f>
        <v>2109</v>
      </c>
      <c r="F7" s="11">
        <f>SUMIFS(Concentrado!G$2:G337,Concentrado!$A$2:$A337,"="&amp;$A7,Concentrado!$B$2:$B337, "=Quintana Roo")</f>
        <v>385</v>
      </c>
      <c r="G7" s="11">
        <f>SUMIFS(Concentrado!H$2:H337,Concentrado!$A$2:$A337,"="&amp;$A7,Concentrado!$B$2:$B337, "=Quintana Roo")</f>
        <v>1180</v>
      </c>
      <c r="H7" s="11">
        <f>SUMIFS(Concentrado!I$2:I337,Concentrado!$A$2:$A337,"="&amp;$A7,Concentrado!$B$2:$B337, "=Quintana Roo")</f>
        <v>213</v>
      </c>
      <c r="I7" s="11">
        <f>SUMIFS(Concentrado!J$2:J337,Concentrado!$A$2:$A337,"="&amp;$A7,Concentrado!$B$2:$B337, "=Quintana Roo")</f>
        <v>454</v>
      </c>
      <c r="J7" s="11">
        <f>SUMIFS(Concentrado!K$2:K337,Concentrado!$A$2:$A337,"="&amp;$A7,Concentrado!$B$2:$B337, "=Quintana Roo")</f>
        <v>1213</v>
      </c>
      <c r="K7" s="11">
        <f>SUMIFS(Concentrado!L$2:L337,Concentrado!$A$2:$A337,"="&amp;$A7,Concentrado!$B$2:$B337, "=Quintana Roo")</f>
        <v>2654</v>
      </c>
      <c r="L7" s="11">
        <f>SUMIFS(Concentrado!M$2:M337,Concentrado!$A$2:$A337,"="&amp;$A7,Concentrado!$B$2:$B337, "=Quintana Roo")</f>
        <v>11047</v>
      </c>
    </row>
    <row r="8" spans="1:12" x14ac:dyDescent="0.3">
      <c r="A8" s="8">
        <v>2018</v>
      </c>
      <c r="B8" s="11">
        <f>SUMIFS(Concentrado!C$2:C338,Concentrado!$A$2:$A338,"="&amp;$A8,Concentrado!$B$2:$B338, "=Quintana Roo")</f>
        <v>2219</v>
      </c>
      <c r="C8" s="11">
        <f>SUMIFS(Concentrado!D$2:D338,Concentrado!$A$2:$A338,"="&amp;$A8,Concentrado!$B$2:$B338, "=Quintana Roo")</f>
        <v>343</v>
      </c>
      <c r="D8" s="11">
        <f>SUMIFS(Concentrado!E$2:E338,Concentrado!$A$2:$A338,"="&amp;$A8,Concentrado!$B$2:$B338, "=Quintana Roo")</f>
        <v>254</v>
      </c>
      <c r="E8" s="11">
        <f>SUMIFS(Concentrado!F$2:F338,Concentrado!$A$2:$A338,"="&amp;$A8,Concentrado!$B$2:$B338, "=Quintana Roo")</f>
        <v>2391</v>
      </c>
      <c r="F8" s="11">
        <f>SUMIFS(Concentrado!G$2:G338,Concentrado!$A$2:$A338,"="&amp;$A8,Concentrado!$B$2:$B338, "=Quintana Roo")</f>
        <v>408</v>
      </c>
      <c r="G8" s="11">
        <f>SUMIFS(Concentrado!H$2:H338,Concentrado!$A$2:$A338,"="&amp;$A8,Concentrado!$B$2:$B338, "=Quintana Roo")</f>
        <v>1159</v>
      </c>
      <c r="H8" s="11">
        <f>SUMIFS(Concentrado!I$2:I338,Concentrado!$A$2:$A338,"="&amp;$A8,Concentrado!$B$2:$B338, "=Quintana Roo")</f>
        <v>231</v>
      </c>
      <c r="I8" s="11">
        <f>SUMIFS(Concentrado!J$2:J338,Concentrado!$A$2:$A338,"="&amp;$A8,Concentrado!$B$2:$B338, "=Quintana Roo")</f>
        <v>454</v>
      </c>
      <c r="J8" s="11">
        <f>SUMIFS(Concentrado!K$2:K338,Concentrado!$A$2:$A338,"="&amp;$A8,Concentrado!$B$2:$B338, "=Quintana Roo")</f>
        <v>1278</v>
      </c>
      <c r="K8" s="11">
        <f>SUMIFS(Concentrado!L$2:L338,Concentrado!$A$2:$A338,"="&amp;$A8,Concentrado!$B$2:$B338, "=Quintana Roo")</f>
        <v>2703</v>
      </c>
      <c r="L8" s="11">
        <f>SUMIFS(Concentrado!M$2:M338,Concentrado!$A$2:$A338,"="&amp;$A8,Concentrado!$B$2:$B338, "=Quintana Roo")</f>
        <v>11440</v>
      </c>
    </row>
    <row r="9" spans="1:12" x14ac:dyDescent="0.3">
      <c r="A9" s="8">
        <v>2019</v>
      </c>
      <c r="B9" s="11">
        <f>SUMIFS(Concentrado!C$2:C339,Concentrado!$A$2:$A339,"="&amp;$A9,Concentrado!$B$2:$B339, "=Quintana Roo")</f>
        <v>2341</v>
      </c>
      <c r="C9" s="11">
        <f>SUMIFS(Concentrado!D$2:D339,Concentrado!$A$2:$A339,"="&amp;$A9,Concentrado!$B$2:$B339, "=Quintana Roo")</f>
        <v>332</v>
      </c>
      <c r="D9" s="11">
        <f>SUMIFS(Concentrado!E$2:E339,Concentrado!$A$2:$A339,"="&amp;$A9,Concentrado!$B$2:$B339, "=Quintana Roo")</f>
        <v>239</v>
      </c>
      <c r="E9" s="11">
        <f>SUMIFS(Concentrado!F$2:F339,Concentrado!$A$2:$A339,"="&amp;$A9,Concentrado!$B$2:$B339, "=Quintana Roo")</f>
        <v>2575</v>
      </c>
      <c r="F9" s="11">
        <f>SUMIFS(Concentrado!G$2:G339,Concentrado!$A$2:$A339,"="&amp;$A9,Concentrado!$B$2:$B339, "=Quintana Roo")</f>
        <v>353</v>
      </c>
      <c r="G9" s="11">
        <f>SUMIFS(Concentrado!H$2:H339,Concentrado!$A$2:$A339,"="&amp;$A9,Concentrado!$B$2:$B339, "=Quintana Roo")</f>
        <v>1192</v>
      </c>
      <c r="H9" s="11">
        <f>SUMIFS(Concentrado!I$2:I339,Concentrado!$A$2:$A339,"="&amp;$A9,Concentrado!$B$2:$B339, "=Quintana Roo")</f>
        <v>243</v>
      </c>
      <c r="I9" s="11">
        <f>SUMIFS(Concentrado!J$2:J339,Concentrado!$A$2:$A339,"="&amp;$A9,Concentrado!$B$2:$B339, "=Quintana Roo")</f>
        <v>507</v>
      </c>
      <c r="J9" s="11">
        <f>SUMIFS(Concentrado!K$2:K339,Concentrado!$A$2:$A339,"="&amp;$A9,Concentrado!$B$2:$B339, "=Quintana Roo")</f>
        <v>1491</v>
      </c>
      <c r="K9" s="11">
        <f>SUMIFS(Concentrado!L$2:L339,Concentrado!$A$2:$A339,"="&amp;$A9,Concentrado!$B$2:$B339, "=Quintana Roo")</f>
        <v>2751</v>
      </c>
      <c r="L9" s="11">
        <f>SUMIFS(Concentrado!M$2:M339,Concentrado!$A$2:$A339,"="&amp;$A9,Concentrado!$B$2:$B339, "=Quintana Roo")</f>
        <v>12024</v>
      </c>
    </row>
    <row r="10" spans="1:12" x14ac:dyDescent="0.3">
      <c r="A10" s="8">
        <v>2020</v>
      </c>
      <c r="B10" s="11">
        <f>SUMIFS(Concentrado!C$2:C340,Concentrado!$A$2:$A340,"="&amp;$A10,Concentrado!$B$2:$B340, "=Quintana Roo")</f>
        <v>2464</v>
      </c>
      <c r="C10" s="11">
        <f>SUMIFS(Concentrado!D$2:D340,Concentrado!$A$2:$A340,"="&amp;$A10,Concentrado!$B$2:$B340, "=Quintana Roo")</f>
        <v>197</v>
      </c>
      <c r="D10" s="11">
        <f>SUMIFS(Concentrado!E$2:E340,Concentrado!$A$2:$A340,"="&amp;$A10,Concentrado!$B$2:$B340, "=Quintana Roo")</f>
        <v>222</v>
      </c>
      <c r="E10" s="11">
        <f>SUMIFS(Concentrado!F$2:F340,Concentrado!$A$2:$A340,"="&amp;$A10,Concentrado!$B$2:$B340, "=Quintana Roo")</f>
        <v>2747</v>
      </c>
      <c r="F10" s="11">
        <f>SUMIFS(Concentrado!G$2:G340,Concentrado!$A$2:$A340,"="&amp;$A10,Concentrado!$B$2:$B340, "=Quintana Roo")</f>
        <v>213</v>
      </c>
      <c r="G10" s="11">
        <f>SUMIFS(Concentrado!H$2:H340,Concentrado!$A$2:$A340,"="&amp;$A10,Concentrado!$B$2:$B340, "=Quintana Roo")</f>
        <v>1322</v>
      </c>
      <c r="H10" s="11">
        <f>SUMIFS(Concentrado!I$2:I340,Concentrado!$A$2:$A340,"="&amp;$A10,Concentrado!$B$2:$B340, "=Quintana Roo")</f>
        <v>223</v>
      </c>
      <c r="I10" s="11">
        <f>SUMIFS(Concentrado!J$2:J340,Concentrado!$A$2:$A340,"="&amp;$A10,Concentrado!$B$2:$B340, "=Quintana Roo")</f>
        <v>512</v>
      </c>
      <c r="J10" s="11">
        <f>SUMIFS(Concentrado!K$2:K340,Concentrado!$A$2:$A340,"="&amp;$A10,Concentrado!$B$2:$B340, "=Quintana Roo")</f>
        <v>1395</v>
      </c>
      <c r="K10" s="11">
        <f>SUMIFS(Concentrado!L$2:L340,Concentrado!$A$2:$A340,"="&amp;$A10,Concentrado!$B$2:$B340, "=Quintana Roo")</f>
        <v>2958</v>
      </c>
      <c r="L10" s="11">
        <f>SUMIFS(Concentrado!M$2:M340,Concentrado!$A$2:$A340,"="&amp;$A10,Concentrado!$B$2:$B340, "=Quintana Roo")</f>
        <v>12253</v>
      </c>
    </row>
    <row r="11" spans="1:12" x14ac:dyDescent="0.3">
      <c r="A11" s="8">
        <v>2021</v>
      </c>
      <c r="B11" s="11">
        <f>SUMIFS(Concentrado!C$2:C341,Concentrado!$A$2:$A341,"="&amp;$A11,Concentrado!$B$2:$B341, "=Quintana Roo")</f>
        <v>2453</v>
      </c>
      <c r="C11" s="11">
        <f>SUMIFS(Concentrado!D$2:D341,Concentrado!$A$2:$A341,"="&amp;$A11,Concentrado!$B$2:$B341, "=Quintana Roo")</f>
        <v>244</v>
      </c>
      <c r="D11" s="11">
        <f>SUMIFS(Concentrado!E$2:E341,Concentrado!$A$2:$A341,"="&amp;$A11,Concentrado!$B$2:$B341, "=Quintana Roo")</f>
        <v>228</v>
      </c>
      <c r="E11" s="11">
        <f>SUMIFS(Concentrado!F$2:F341,Concentrado!$A$2:$A341,"="&amp;$A11,Concentrado!$B$2:$B341, "=Quintana Roo")</f>
        <v>2806</v>
      </c>
      <c r="F11" s="11">
        <f>SUMIFS(Concentrado!G$2:G341,Concentrado!$A$2:$A341,"="&amp;$A11,Concentrado!$B$2:$B341, "=Quintana Roo")</f>
        <v>252</v>
      </c>
      <c r="G11" s="11">
        <f>SUMIFS(Concentrado!H$2:H341,Concentrado!$A$2:$A341,"="&amp;$A11,Concentrado!$B$2:$B341, "=Quintana Roo")</f>
        <v>1401</v>
      </c>
      <c r="H11" s="11">
        <f>SUMIFS(Concentrado!I$2:I341,Concentrado!$A$2:$A341,"="&amp;$A11,Concentrado!$B$2:$B341, "=Quintana Roo")</f>
        <v>270</v>
      </c>
      <c r="I11" s="11">
        <f>SUMIFS(Concentrado!J$2:J341,Concentrado!$A$2:$A341,"="&amp;$A11,Concentrado!$B$2:$B341, "=Quintana Roo")</f>
        <v>532</v>
      </c>
      <c r="J11" s="11">
        <f>SUMIFS(Concentrado!K$2:K341,Concentrado!$A$2:$A341,"="&amp;$A11,Concentrado!$B$2:$B341, "=Quintana Roo")</f>
        <v>1406</v>
      </c>
      <c r="K11" s="11">
        <f>SUMIFS(Concentrado!L$2:L341,Concentrado!$A$2:$A341,"="&amp;$A11,Concentrado!$B$2:$B341, "=Quintana Roo")</f>
        <v>3012</v>
      </c>
      <c r="L11" s="11">
        <f>SUMIFS(Concentrado!M$2:M341,Concentrado!$A$2:$A341,"="&amp;$A11,Concentrado!$B$2:$B341, "=Quintana Roo")</f>
        <v>12604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00B050"/>
  </sheetPr>
  <dimension ref="A1:L11"/>
  <sheetViews>
    <sheetView zoomScale="112" zoomScaleNormal="112" workbookViewId="0">
      <selection activeCell="B2" sqref="B2:L11"/>
    </sheetView>
  </sheetViews>
  <sheetFormatPr baseColWidth="10" defaultRowHeight="14.4" x14ac:dyDescent="0.3"/>
  <cols>
    <col min="1" max="1" width="12.109375" customWidth="1"/>
    <col min="2" max="2" width="13.33203125" bestFit="1" customWidth="1"/>
    <col min="3" max="3" width="12.44140625" bestFit="1" customWidth="1"/>
    <col min="4" max="4" width="12.44140625" customWidth="1"/>
    <col min="5" max="5" width="12.33203125" bestFit="1" customWidth="1"/>
    <col min="6" max="6" width="12" bestFit="1" customWidth="1"/>
    <col min="7" max="7" width="11.44140625" customWidth="1"/>
    <col min="8" max="8" width="11.88671875" bestFit="1" customWidth="1"/>
    <col min="9" max="11" width="12.5546875" bestFit="1" customWidth="1"/>
  </cols>
  <sheetData>
    <row r="1" spans="1:12" s="4" customFormat="1" ht="69" x14ac:dyDescent="0.25">
      <c r="A1" s="1" t="s">
        <v>0</v>
      </c>
      <c r="B1" s="1" t="s">
        <v>35</v>
      </c>
      <c r="C1" s="1" t="s">
        <v>36</v>
      </c>
      <c r="D1" s="1" t="s">
        <v>45</v>
      </c>
      <c r="E1" s="1" t="s">
        <v>44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</row>
    <row r="2" spans="1:12" x14ac:dyDescent="0.3">
      <c r="A2" s="8">
        <v>2012</v>
      </c>
      <c r="B2" s="11">
        <f>SUMIFS(Concentrado!C$2:C332,Concentrado!$A$2:$A332,"="&amp;$A2,Concentrado!$B$2:$B332, "=San Luis Potosí")</f>
        <v>2760</v>
      </c>
      <c r="C2" s="11">
        <f>SUMIFS(Concentrado!D$2:D332,Concentrado!$A$2:$A332,"="&amp;$A2,Concentrado!$B$2:$B332, "=San Luis Potosí")</f>
        <v>1302</v>
      </c>
      <c r="D2" s="11">
        <f>SUMIFS(Concentrado!E$2:E332,Concentrado!$A$2:$A332,"="&amp;$A2,Concentrado!$B$2:$B332, "=San Luis Potosí")</f>
        <v>276</v>
      </c>
      <c r="E2" s="11">
        <f>SUMIFS(Concentrado!F$2:F332,Concentrado!$A$2:$A332,"="&amp;$A2,Concentrado!$B$2:$B332, "=San Luis Potosí")</f>
        <v>3127</v>
      </c>
      <c r="F2" s="11">
        <f>SUMIFS(Concentrado!G$2:G332,Concentrado!$A$2:$A332,"="&amp;$A2,Concentrado!$B$2:$B332, "=San Luis Potosí")</f>
        <v>232</v>
      </c>
      <c r="G2" s="11">
        <f>SUMIFS(Concentrado!H$2:H332,Concentrado!$A$2:$A332,"="&amp;$A2,Concentrado!$B$2:$B332, "=San Luis Potosí")</f>
        <v>2013</v>
      </c>
      <c r="H2" s="11">
        <f>SUMIFS(Concentrado!I$2:I332,Concentrado!$A$2:$A332,"="&amp;$A2,Concentrado!$B$2:$B332, "=San Luis Potosí")</f>
        <v>281</v>
      </c>
      <c r="I2" s="11">
        <f>SUMIFS(Concentrado!J$2:J332,Concentrado!$A$2:$A332,"="&amp;$A2,Concentrado!$B$2:$B332, "=San Luis Potosí")</f>
        <v>1109</v>
      </c>
      <c r="J2" s="11">
        <f>SUMIFS(Concentrado!K$2:K332,Concentrado!$A$2:$A332,"="&amp;$A2,Concentrado!$B$2:$B332, "=San Luis Potosí")</f>
        <v>1393</v>
      </c>
      <c r="K2" s="11">
        <f>SUMIFS(Concentrado!L$2:L332,Concentrado!$A$2:$A332,"="&amp;$A2,Concentrado!$B$2:$B332, "=San Luis Potosí")</f>
        <v>3476</v>
      </c>
      <c r="L2" s="11">
        <f>SUMIFS(Concentrado!M$2:M332,Concentrado!$A$2:$A332,"="&amp;$A2,Concentrado!$B$2:$B332, "=San Luis Potosí")</f>
        <v>15969</v>
      </c>
    </row>
    <row r="3" spans="1:12" x14ac:dyDescent="0.3">
      <c r="A3" s="8">
        <v>2013</v>
      </c>
      <c r="B3" s="11">
        <f>SUMIFS(Concentrado!C$2:C333,Concentrado!$A$2:$A333,"="&amp;$A3,Concentrado!$B$2:$B333, "=San Luis Potosí")</f>
        <v>2834</v>
      </c>
      <c r="C3" s="11">
        <f>SUMIFS(Concentrado!D$2:D333,Concentrado!$A$2:$A333,"="&amp;$A3,Concentrado!$B$2:$B333, "=San Luis Potosí")</f>
        <v>1312</v>
      </c>
      <c r="D3" s="11">
        <f>SUMIFS(Concentrado!E$2:E333,Concentrado!$A$2:$A333,"="&amp;$A3,Concentrado!$B$2:$B333, "=San Luis Potosí")</f>
        <v>272</v>
      </c>
      <c r="E3" s="11">
        <f>SUMIFS(Concentrado!F$2:F333,Concentrado!$A$2:$A333,"="&amp;$A3,Concentrado!$B$2:$B333, "=San Luis Potosí")</f>
        <v>3118</v>
      </c>
      <c r="F3" s="11">
        <f>SUMIFS(Concentrado!G$2:G333,Concentrado!$A$2:$A333,"="&amp;$A3,Concentrado!$B$2:$B333, "=San Luis Potosí")</f>
        <v>254</v>
      </c>
      <c r="G3" s="11">
        <f>SUMIFS(Concentrado!H$2:H333,Concentrado!$A$2:$A333,"="&amp;$A3,Concentrado!$B$2:$B333, "=San Luis Potosí")</f>
        <v>2001</v>
      </c>
      <c r="H3" s="11">
        <f>SUMIFS(Concentrado!I$2:I333,Concentrado!$A$2:$A333,"="&amp;$A3,Concentrado!$B$2:$B333, "=San Luis Potosí")</f>
        <v>279</v>
      </c>
      <c r="I3" s="11">
        <f>SUMIFS(Concentrado!J$2:J333,Concentrado!$A$2:$A333,"="&amp;$A3,Concentrado!$B$2:$B333, "=San Luis Potosí")</f>
        <v>1106</v>
      </c>
      <c r="J3" s="11">
        <f>SUMIFS(Concentrado!K$2:K333,Concentrado!$A$2:$A333,"="&amp;$A3,Concentrado!$B$2:$B333, "=San Luis Potosí")</f>
        <v>1400</v>
      </c>
      <c r="K3" s="11">
        <f>SUMIFS(Concentrado!L$2:L333,Concentrado!$A$2:$A333,"="&amp;$A3,Concentrado!$B$2:$B333, "=San Luis Potosí")</f>
        <v>3437</v>
      </c>
      <c r="L3" s="11">
        <f>SUMIFS(Concentrado!M$2:M333,Concentrado!$A$2:$A333,"="&amp;$A3,Concentrado!$B$2:$B333, "=San Luis Potosí")</f>
        <v>16013</v>
      </c>
    </row>
    <row r="4" spans="1:12" x14ac:dyDescent="0.3">
      <c r="A4" s="8">
        <v>2014</v>
      </c>
      <c r="B4" s="11">
        <f>SUMIFS(Concentrado!C$2:C334,Concentrado!$A$2:$A334,"="&amp;$A4,Concentrado!$B$2:$B334, "=San Luis Potosí")</f>
        <v>2880</v>
      </c>
      <c r="C4" s="11">
        <f>SUMIFS(Concentrado!D$2:D334,Concentrado!$A$2:$A334,"="&amp;$A4,Concentrado!$B$2:$B334, "=San Luis Potosí")</f>
        <v>1348</v>
      </c>
      <c r="D4" s="11">
        <f>SUMIFS(Concentrado!E$2:E334,Concentrado!$A$2:$A334,"="&amp;$A4,Concentrado!$B$2:$B334, "=San Luis Potosí")</f>
        <v>267</v>
      </c>
      <c r="E4" s="11">
        <f>SUMIFS(Concentrado!F$2:F334,Concentrado!$A$2:$A334,"="&amp;$A4,Concentrado!$B$2:$B334, "=San Luis Potosí")</f>
        <v>3204</v>
      </c>
      <c r="F4" s="11">
        <f>SUMIFS(Concentrado!G$2:G334,Concentrado!$A$2:$A334,"="&amp;$A4,Concentrado!$B$2:$B334, "=San Luis Potosí")</f>
        <v>239</v>
      </c>
      <c r="G4" s="11">
        <f>SUMIFS(Concentrado!H$2:H334,Concentrado!$A$2:$A334,"="&amp;$A4,Concentrado!$B$2:$B334, "=San Luis Potosí")</f>
        <v>1933</v>
      </c>
      <c r="H4" s="11">
        <f>SUMIFS(Concentrado!I$2:I334,Concentrado!$A$2:$A334,"="&amp;$A4,Concentrado!$B$2:$B334, "=San Luis Potosí")</f>
        <v>274</v>
      </c>
      <c r="I4" s="11">
        <f>SUMIFS(Concentrado!J$2:J334,Concentrado!$A$2:$A334,"="&amp;$A4,Concentrado!$B$2:$B334, "=San Luis Potosí")</f>
        <v>1145</v>
      </c>
      <c r="J4" s="11">
        <f>SUMIFS(Concentrado!K$2:K334,Concentrado!$A$2:$A334,"="&amp;$A4,Concentrado!$B$2:$B334, "=San Luis Potosí")</f>
        <v>1390</v>
      </c>
      <c r="K4" s="11">
        <f>SUMIFS(Concentrado!L$2:L334,Concentrado!$A$2:$A334,"="&amp;$A4,Concentrado!$B$2:$B334, "=San Luis Potosí")</f>
        <v>3392</v>
      </c>
      <c r="L4" s="11">
        <f>SUMIFS(Concentrado!M$2:M334,Concentrado!$A$2:$A334,"="&amp;$A4,Concentrado!$B$2:$B334, "=San Luis Potosí")</f>
        <v>16072</v>
      </c>
    </row>
    <row r="5" spans="1:12" x14ac:dyDescent="0.3">
      <c r="A5" s="8">
        <v>2015</v>
      </c>
      <c r="B5" s="11">
        <f>SUMIFS(Concentrado!C$2:C335,Concentrado!$A$2:$A335,"="&amp;$A5,Concentrado!$B$2:$B335, "=San Luis Potosí")</f>
        <v>3023</v>
      </c>
      <c r="C5" s="11">
        <f>SUMIFS(Concentrado!D$2:D335,Concentrado!$A$2:$A335,"="&amp;$A5,Concentrado!$B$2:$B335, "=San Luis Potosí")</f>
        <v>1350</v>
      </c>
      <c r="D5" s="11">
        <f>SUMIFS(Concentrado!E$2:E335,Concentrado!$A$2:$A335,"="&amp;$A5,Concentrado!$B$2:$B335, "=San Luis Potosí")</f>
        <v>564</v>
      </c>
      <c r="E5" s="11">
        <f>SUMIFS(Concentrado!F$2:F335,Concentrado!$A$2:$A335,"="&amp;$A5,Concentrado!$B$2:$B335, "=San Luis Potosí")</f>
        <v>3319</v>
      </c>
      <c r="F5" s="11">
        <f>SUMIFS(Concentrado!G$2:G335,Concentrado!$A$2:$A335,"="&amp;$A5,Concentrado!$B$2:$B335, "=San Luis Potosí")</f>
        <v>237</v>
      </c>
      <c r="G5" s="11">
        <f>SUMIFS(Concentrado!H$2:H335,Concentrado!$A$2:$A335,"="&amp;$A5,Concentrado!$B$2:$B335, "=San Luis Potosí")</f>
        <v>1898</v>
      </c>
      <c r="H5" s="11">
        <f>SUMIFS(Concentrado!I$2:I335,Concentrado!$A$2:$A335,"="&amp;$A5,Concentrado!$B$2:$B335, "=San Luis Potosí")</f>
        <v>303</v>
      </c>
      <c r="I5" s="11">
        <f>SUMIFS(Concentrado!J$2:J335,Concentrado!$A$2:$A335,"="&amp;$A5,Concentrado!$B$2:$B335, "=San Luis Potosí")</f>
        <v>725</v>
      </c>
      <c r="J5" s="11">
        <f>SUMIFS(Concentrado!K$2:K335,Concentrado!$A$2:$A335,"="&amp;$A5,Concentrado!$B$2:$B335, "=San Luis Potosí")</f>
        <v>1640</v>
      </c>
      <c r="K5" s="11">
        <f>SUMIFS(Concentrado!L$2:L335,Concentrado!$A$2:$A335,"="&amp;$A5,Concentrado!$B$2:$B335, "=San Luis Potosí")</f>
        <v>3127</v>
      </c>
      <c r="L5" s="11">
        <f>SUMIFS(Concentrado!M$2:M335,Concentrado!$A$2:$A335,"="&amp;$A5,Concentrado!$B$2:$B335, "=San Luis Potosí")</f>
        <v>16186</v>
      </c>
    </row>
    <row r="6" spans="1:12" x14ac:dyDescent="0.3">
      <c r="A6" s="8">
        <v>2016</v>
      </c>
      <c r="B6" s="11">
        <f>SUMIFS(Concentrado!C$2:C336,Concentrado!$A$2:$A336,"="&amp;$A6,Concentrado!$B$2:$B336, "=San Luis Potosí")</f>
        <v>3210</v>
      </c>
      <c r="C6" s="11">
        <f>SUMIFS(Concentrado!D$2:D336,Concentrado!$A$2:$A336,"="&amp;$A6,Concentrado!$B$2:$B336, "=San Luis Potosí")</f>
        <v>1429</v>
      </c>
      <c r="D6" s="11">
        <f>SUMIFS(Concentrado!E$2:E336,Concentrado!$A$2:$A336,"="&amp;$A6,Concentrado!$B$2:$B336, "=San Luis Potosí")</f>
        <v>206</v>
      </c>
      <c r="E6" s="11">
        <f>SUMIFS(Concentrado!F$2:F336,Concentrado!$A$2:$A336,"="&amp;$A6,Concentrado!$B$2:$B336, "=San Luis Potosí")</f>
        <v>3437</v>
      </c>
      <c r="F6" s="11">
        <f>SUMIFS(Concentrado!G$2:G336,Concentrado!$A$2:$A336,"="&amp;$A6,Concentrado!$B$2:$B336, "=San Luis Potosí")</f>
        <v>585</v>
      </c>
      <c r="G6" s="11">
        <f>SUMIFS(Concentrado!H$2:H336,Concentrado!$A$2:$A336,"="&amp;$A6,Concentrado!$B$2:$B336, "=San Luis Potosí")</f>
        <v>2376</v>
      </c>
      <c r="H6" s="11">
        <f>SUMIFS(Concentrado!I$2:I336,Concentrado!$A$2:$A336,"="&amp;$A6,Concentrado!$B$2:$B336, "=San Luis Potosí")</f>
        <v>240</v>
      </c>
      <c r="I6" s="11">
        <f>SUMIFS(Concentrado!J$2:J336,Concentrado!$A$2:$A336,"="&amp;$A6,Concentrado!$B$2:$B336, "=San Luis Potosí")</f>
        <v>1130</v>
      </c>
      <c r="J6" s="11">
        <f>SUMIFS(Concentrado!K$2:K336,Concentrado!$A$2:$A336,"="&amp;$A6,Concentrado!$B$2:$B336, "=San Luis Potosí")</f>
        <v>1899</v>
      </c>
      <c r="K6" s="11">
        <f>SUMIFS(Concentrado!L$2:L336,Concentrado!$A$2:$A336,"="&amp;$A6,Concentrado!$B$2:$B336, "=San Luis Potosí")</f>
        <v>3222</v>
      </c>
      <c r="L6" s="11">
        <f>SUMIFS(Concentrado!M$2:M336,Concentrado!$A$2:$A336,"="&amp;$A6,Concentrado!$B$2:$B336, "=San Luis Potosí")</f>
        <v>17734</v>
      </c>
    </row>
    <row r="7" spans="1:12" x14ac:dyDescent="0.3">
      <c r="A7" s="8">
        <v>2017</v>
      </c>
      <c r="B7" s="11">
        <f>SUMIFS(Concentrado!C$2:C337,Concentrado!$A$2:$A337,"="&amp;$A7,Concentrado!$B$2:$B337, "=San Luis Potosí")</f>
        <v>3209</v>
      </c>
      <c r="C7" s="11">
        <f>SUMIFS(Concentrado!D$2:D337,Concentrado!$A$2:$A337,"="&amp;$A7,Concentrado!$B$2:$B337, "=San Luis Potosí")</f>
        <v>1448</v>
      </c>
      <c r="D7" s="11">
        <f>SUMIFS(Concentrado!E$2:E337,Concentrado!$A$2:$A337,"="&amp;$A7,Concentrado!$B$2:$B337, "=San Luis Potosí")</f>
        <v>222</v>
      </c>
      <c r="E7" s="11">
        <f>SUMIFS(Concentrado!F$2:F337,Concentrado!$A$2:$A337,"="&amp;$A7,Concentrado!$B$2:$B337, "=San Luis Potosí")</f>
        <v>3345</v>
      </c>
      <c r="F7" s="11">
        <f>SUMIFS(Concentrado!G$2:G337,Concentrado!$A$2:$A337,"="&amp;$A7,Concentrado!$B$2:$B337, "=San Luis Potosí")</f>
        <v>549</v>
      </c>
      <c r="G7" s="11">
        <f>SUMIFS(Concentrado!H$2:H337,Concentrado!$A$2:$A337,"="&amp;$A7,Concentrado!$B$2:$B337, "=San Luis Potosí")</f>
        <v>2430</v>
      </c>
      <c r="H7" s="11">
        <f>SUMIFS(Concentrado!I$2:I337,Concentrado!$A$2:$A337,"="&amp;$A7,Concentrado!$B$2:$B337, "=San Luis Potosí")</f>
        <v>231</v>
      </c>
      <c r="I7" s="11">
        <f>SUMIFS(Concentrado!J$2:J337,Concentrado!$A$2:$A337,"="&amp;$A7,Concentrado!$B$2:$B337, "=San Luis Potosí")</f>
        <v>1168</v>
      </c>
      <c r="J7" s="11">
        <f>SUMIFS(Concentrado!K$2:K337,Concentrado!$A$2:$A337,"="&amp;$A7,Concentrado!$B$2:$B337, "=San Luis Potosí")</f>
        <v>1918</v>
      </c>
      <c r="K7" s="11">
        <f>SUMIFS(Concentrado!L$2:L337,Concentrado!$A$2:$A337,"="&amp;$A7,Concentrado!$B$2:$B337, "=San Luis Potosí")</f>
        <v>3334</v>
      </c>
      <c r="L7" s="11">
        <f>SUMIFS(Concentrado!M$2:M337,Concentrado!$A$2:$A337,"="&amp;$A7,Concentrado!$B$2:$B337, "=San Luis Potosí")</f>
        <v>17854</v>
      </c>
    </row>
    <row r="8" spans="1:12" x14ac:dyDescent="0.3">
      <c r="A8" s="8">
        <v>2018</v>
      </c>
      <c r="B8" s="11">
        <f>SUMIFS(Concentrado!C$2:C338,Concentrado!$A$2:$A338,"="&amp;$A8,Concentrado!$B$2:$B338, "=San Luis Potosí")</f>
        <v>3239</v>
      </c>
      <c r="C8" s="11">
        <f>SUMIFS(Concentrado!D$2:D338,Concentrado!$A$2:$A338,"="&amp;$A8,Concentrado!$B$2:$B338, "=San Luis Potosí")</f>
        <v>1359</v>
      </c>
      <c r="D8" s="11">
        <f>SUMIFS(Concentrado!E$2:E338,Concentrado!$A$2:$A338,"="&amp;$A8,Concentrado!$B$2:$B338, "=San Luis Potosí")</f>
        <v>235</v>
      </c>
      <c r="E8" s="11">
        <f>SUMIFS(Concentrado!F$2:F338,Concentrado!$A$2:$A338,"="&amp;$A8,Concentrado!$B$2:$B338, "=San Luis Potosí")</f>
        <v>3538</v>
      </c>
      <c r="F8" s="11">
        <f>SUMIFS(Concentrado!G$2:G338,Concentrado!$A$2:$A338,"="&amp;$A8,Concentrado!$B$2:$B338, "=San Luis Potosí")</f>
        <v>725</v>
      </c>
      <c r="G8" s="11">
        <f>SUMIFS(Concentrado!H$2:H338,Concentrado!$A$2:$A338,"="&amp;$A8,Concentrado!$B$2:$B338, "=San Luis Potosí")</f>
        <v>2308</v>
      </c>
      <c r="H8" s="11">
        <f>SUMIFS(Concentrado!I$2:I338,Concentrado!$A$2:$A338,"="&amp;$A8,Concentrado!$B$2:$B338, "=San Luis Potosí")</f>
        <v>252</v>
      </c>
      <c r="I8" s="11">
        <f>SUMIFS(Concentrado!J$2:J338,Concentrado!$A$2:$A338,"="&amp;$A8,Concentrado!$B$2:$B338, "=San Luis Potosí")</f>
        <v>1129</v>
      </c>
      <c r="J8" s="11">
        <f>SUMIFS(Concentrado!K$2:K338,Concentrado!$A$2:$A338,"="&amp;$A8,Concentrado!$B$2:$B338, "=San Luis Potosí")</f>
        <v>2179</v>
      </c>
      <c r="K8" s="11">
        <f>SUMIFS(Concentrado!L$2:L338,Concentrado!$A$2:$A338,"="&amp;$A8,Concentrado!$B$2:$B338, "=San Luis Potosí")</f>
        <v>3466</v>
      </c>
      <c r="L8" s="11">
        <f>SUMIFS(Concentrado!M$2:M338,Concentrado!$A$2:$A338,"="&amp;$A8,Concentrado!$B$2:$B338, "=San Luis Potosí")</f>
        <v>18430</v>
      </c>
    </row>
    <row r="9" spans="1:12" x14ac:dyDescent="0.3">
      <c r="A9" s="8">
        <v>2019</v>
      </c>
      <c r="B9" s="11">
        <f>SUMIFS(Concentrado!C$2:C339,Concentrado!$A$2:$A339,"="&amp;$A9,Concentrado!$B$2:$B339, "=San Luis Potosí")</f>
        <v>3185</v>
      </c>
      <c r="C9" s="11">
        <f>SUMIFS(Concentrado!D$2:D339,Concentrado!$A$2:$A339,"="&amp;$A9,Concentrado!$B$2:$B339, "=San Luis Potosí")</f>
        <v>1215</v>
      </c>
      <c r="D9" s="11">
        <f>SUMIFS(Concentrado!E$2:E339,Concentrado!$A$2:$A339,"="&amp;$A9,Concentrado!$B$2:$B339, "=San Luis Potosí")</f>
        <v>194</v>
      </c>
      <c r="E9" s="11">
        <f>SUMIFS(Concentrado!F$2:F339,Concentrado!$A$2:$A339,"="&amp;$A9,Concentrado!$B$2:$B339, "=San Luis Potosí")</f>
        <v>3427</v>
      </c>
      <c r="F9" s="11">
        <f>SUMIFS(Concentrado!G$2:G339,Concentrado!$A$2:$A339,"="&amp;$A9,Concentrado!$B$2:$B339, "=San Luis Potosí")</f>
        <v>653</v>
      </c>
      <c r="G9" s="11">
        <f>SUMIFS(Concentrado!H$2:H339,Concentrado!$A$2:$A339,"="&amp;$A9,Concentrado!$B$2:$B339, "=San Luis Potosí")</f>
        <v>2203</v>
      </c>
      <c r="H9" s="11">
        <f>SUMIFS(Concentrado!I$2:I339,Concentrado!$A$2:$A339,"="&amp;$A9,Concentrado!$B$2:$B339, "=San Luis Potosí")</f>
        <v>245</v>
      </c>
      <c r="I9" s="11">
        <f>SUMIFS(Concentrado!J$2:J339,Concentrado!$A$2:$A339,"="&amp;$A9,Concentrado!$B$2:$B339, "=San Luis Potosí")</f>
        <v>1070</v>
      </c>
      <c r="J9" s="11">
        <f>SUMIFS(Concentrado!K$2:K339,Concentrado!$A$2:$A339,"="&amp;$A9,Concentrado!$B$2:$B339, "=San Luis Potosí")</f>
        <v>2118</v>
      </c>
      <c r="K9" s="11">
        <f>SUMIFS(Concentrado!L$2:L339,Concentrado!$A$2:$A339,"="&amp;$A9,Concentrado!$B$2:$B339, "=San Luis Potosí")</f>
        <v>3201</v>
      </c>
      <c r="L9" s="11">
        <f>SUMIFS(Concentrado!M$2:M339,Concentrado!$A$2:$A339,"="&amp;$A9,Concentrado!$B$2:$B339, "=San Luis Potosí")</f>
        <v>17511</v>
      </c>
    </row>
    <row r="10" spans="1:12" x14ac:dyDescent="0.3">
      <c r="A10" s="8">
        <v>2020</v>
      </c>
      <c r="B10" s="11">
        <f>SUMIFS(Concentrado!C$2:C340,Concentrado!$A$2:$A340,"="&amp;$A10,Concentrado!$B$2:$B340, "=San Luis Potosí")</f>
        <v>3190</v>
      </c>
      <c r="C10" s="11">
        <f>SUMIFS(Concentrado!D$2:D340,Concentrado!$A$2:$A340,"="&amp;$A10,Concentrado!$B$2:$B340, "=San Luis Potosí")</f>
        <v>1361</v>
      </c>
      <c r="D10" s="11">
        <f>SUMIFS(Concentrado!E$2:E340,Concentrado!$A$2:$A340,"="&amp;$A10,Concentrado!$B$2:$B340, "=San Luis Potosí")</f>
        <v>283</v>
      </c>
      <c r="E10" s="11">
        <f>SUMIFS(Concentrado!F$2:F340,Concentrado!$A$2:$A340,"="&amp;$A10,Concentrado!$B$2:$B340, "=San Luis Potosí")</f>
        <v>3270</v>
      </c>
      <c r="F10" s="11">
        <f>SUMIFS(Concentrado!G$2:G340,Concentrado!$A$2:$A340,"="&amp;$A10,Concentrado!$B$2:$B340, "=San Luis Potosí")</f>
        <v>611</v>
      </c>
      <c r="G10" s="11">
        <f>SUMIFS(Concentrado!H$2:H340,Concentrado!$A$2:$A340,"="&amp;$A10,Concentrado!$B$2:$B340, "=San Luis Potosí")</f>
        <v>2625</v>
      </c>
      <c r="H10" s="11">
        <f>SUMIFS(Concentrado!I$2:I340,Concentrado!$A$2:$A340,"="&amp;$A10,Concentrado!$B$2:$B340, "=San Luis Potosí")</f>
        <v>340</v>
      </c>
      <c r="I10" s="11">
        <f>SUMIFS(Concentrado!J$2:J340,Concentrado!$A$2:$A340,"="&amp;$A10,Concentrado!$B$2:$B340, "=San Luis Potosí")</f>
        <v>948</v>
      </c>
      <c r="J10" s="11">
        <f>SUMIFS(Concentrado!K$2:K340,Concentrado!$A$2:$A340,"="&amp;$A10,Concentrado!$B$2:$B340, "=San Luis Potosí")</f>
        <v>2137</v>
      </c>
      <c r="K10" s="11">
        <f>SUMIFS(Concentrado!L$2:L340,Concentrado!$A$2:$A340,"="&amp;$A10,Concentrado!$B$2:$B340, "=San Luis Potosí")</f>
        <v>3554</v>
      </c>
      <c r="L10" s="11">
        <f>SUMIFS(Concentrado!M$2:M340,Concentrado!$A$2:$A340,"="&amp;$A10,Concentrado!$B$2:$B340, "=San Luis Potosí")</f>
        <v>18319</v>
      </c>
    </row>
    <row r="11" spans="1:12" x14ac:dyDescent="0.3">
      <c r="A11" s="8">
        <v>2021</v>
      </c>
      <c r="B11" s="11">
        <f>SUMIFS(Concentrado!C$2:C341,Concentrado!$A$2:$A341,"="&amp;$A11,Concentrado!$B$2:$B341, "=San Luis Potosí")</f>
        <v>3228</v>
      </c>
      <c r="C11" s="11">
        <f>SUMIFS(Concentrado!D$2:D341,Concentrado!$A$2:$A341,"="&amp;$A11,Concentrado!$B$2:$B341, "=San Luis Potosí")</f>
        <v>1434</v>
      </c>
      <c r="D11" s="11">
        <f>SUMIFS(Concentrado!E$2:E341,Concentrado!$A$2:$A341,"="&amp;$A11,Concentrado!$B$2:$B341, "=San Luis Potosí")</f>
        <v>292</v>
      </c>
      <c r="E11" s="11">
        <f>SUMIFS(Concentrado!F$2:F341,Concentrado!$A$2:$A341,"="&amp;$A11,Concentrado!$B$2:$B341, "=San Luis Potosí")</f>
        <v>3303</v>
      </c>
      <c r="F11" s="11">
        <f>SUMIFS(Concentrado!G$2:G341,Concentrado!$A$2:$A341,"="&amp;$A11,Concentrado!$B$2:$B341, "=San Luis Potosí")</f>
        <v>512</v>
      </c>
      <c r="G11" s="11">
        <f>SUMIFS(Concentrado!H$2:H341,Concentrado!$A$2:$A341,"="&amp;$A11,Concentrado!$B$2:$B341, "=San Luis Potosí")</f>
        <v>2598</v>
      </c>
      <c r="H11" s="11">
        <f>SUMIFS(Concentrado!I$2:I341,Concentrado!$A$2:$A341,"="&amp;$A11,Concentrado!$B$2:$B341, "=San Luis Potosí")</f>
        <v>358</v>
      </c>
      <c r="I11" s="11">
        <f>SUMIFS(Concentrado!J$2:J341,Concentrado!$A$2:$A341,"="&amp;$A11,Concentrado!$B$2:$B341, "=San Luis Potosí")</f>
        <v>943</v>
      </c>
      <c r="J11" s="11">
        <f>SUMIFS(Concentrado!K$2:K341,Concentrado!$A$2:$A341,"="&amp;$A11,Concentrado!$B$2:$B341, "=San Luis Potosí")</f>
        <v>2163</v>
      </c>
      <c r="K11" s="11">
        <f>SUMIFS(Concentrado!L$2:L341,Concentrado!$A$2:$A341,"="&amp;$A11,Concentrado!$B$2:$B341, "=San Luis Potosí")</f>
        <v>3619</v>
      </c>
      <c r="L11" s="11">
        <f>SUMIFS(Concentrado!M$2:M341,Concentrado!$A$2:$A341,"="&amp;$A11,Concentrado!$B$2:$B341, "=San Luis Potosí")</f>
        <v>18450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00B050"/>
  </sheetPr>
  <dimension ref="A1:L11"/>
  <sheetViews>
    <sheetView zoomScale="112" zoomScaleNormal="112" workbookViewId="0">
      <selection activeCell="B2" sqref="B2:L11"/>
    </sheetView>
  </sheetViews>
  <sheetFormatPr baseColWidth="10" defaultRowHeight="14.4" x14ac:dyDescent="0.3"/>
  <cols>
    <col min="1" max="1" width="12.109375" customWidth="1"/>
    <col min="2" max="2" width="13.33203125" bestFit="1" customWidth="1"/>
    <col min="3" max="3" width="12.44140625" bestFit="1" customWidth="1"/>
    <col min="4" max="4" width="12.44140625" customWidth="1"/>
    <col min="5" max="5" width="12.33203125" bestFit="1" customWidth="1"/>
    <col min="6" max="6" width="12" bestFit="1" customWidth="1"/>
    <col min="7" max="7" width="11.44140625" customWidth="1"/>
    <col min="8" max="8" width="11.88671875" bestFit="1" customWidth="1"/>
    <col min="9" max="11" width="12.5546875" bestFit="1" customWidth="1"/>
  </cols>
  <sheetData>
    <row r="1" spans="1:12" s="4" customFormat="1" ht="69" x14ac:dyDescent="0.25">
      <c r="A1" s="1" t="s">
        <v>0</v>
      </c>
      <c r="B1" s="1" t="s">
        <v>35</v>
      </c>
      <c r="C1" s="1" t="s">
        <v>36</v>
      </c>
      <c r="D1" s="1" t="s">
        <v>45</v>
      </c>
      <c r="E1" s="1" t="s">
        <v>44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</row>
    <row r="2" spans="1:12" x14ac:dyDescent="0.3">
      <c r="A2" s="8">
        <v>2012</v>
      </c>
      <c r="B2" s="11">
        <f>SUMIFS(Concentrado!C$2:C332,Concentrado!$A$2:$A332,"="&amp;$A2,Concentrado!$B$2:$B332, "=Sinaloa")</f>
        <v>3965</v>
      </c>
      <c r="C2" s="11">
        <f>SUMIFS(Concentrado!D$2:D332,Concentrado!$A$2:$A332,"="&amp;$A2,Concentrado!$B$2:$B332, "=Sinaloa")</f>
        <v>727</v>
      </c>
      <c r="D2" s="11">
        <f>SUMIFS(Concentrado!E$2:E332,Concentrado!$A$2:$A332,"="&amp;$A2,Concentrado!$B$2:$B332, "=Sinaloa")</f>
        <v>387</v>
      </c>
      <c r="E2" s="11">
        <f>SUMIFS(Concentrado!F$2:F332,Concentrado!$A$2:$A332,"="&amp;$A2,Concentrado!$B$2:$B332, "=Sinaloa")</f>
        <v>3607</v>
      </c>
      <c r="F2" s="11">
        <f>SUMIFS(Concentrado!G$2:G332,Concentrado!$A$2:$A332,"="&amp;$A2,Concentrado!$B$2:$B332, "=Sinaloa")</f>
        <v>205</v>
      </c>
      <c r="G2" s="11">
        <f>SUMIFS(Concentrado!H$2:H332,Concentrado!$A$2:$A332,"="&amp;$A2,Concentrado!$B$2:$B332, "=Sinaloa")</f>
        <v>2404</v>
      </c>
      <c r="H2" s="11">
        <f>SUMIFS(Concentrado!I$2:I332,Concentrado!$A$2:$A332,"="&amp;$A2,Concentrado!$B$2:$B332, "=Sinaloa")</f>
        <v>407</v>
      </c>
      <c r="I2" s="11">
        <f>SUMIFS(Concentrado!J$2:J332,Concentrado!$A$2:$A332,"="&amp;$A2,Concentrado!$B$2:$B332, "=Sinaloa")</f>
        <v>1620</v>
      </c>
      <c r="J2" s="11">
        <f>SUMIFS(Concentrado!K$2:K332,Concentrado!$A$2:$A332,"="&amp;$A2,Concentrado!$B$2:$B332, "=Sinaloa")</f>
        <v>1332</v>
      </c>
      <c r="K2" s="11">
        <f>SUMIFS(Concentrado!L$2:L332,Concentrado!$A$2:$A332,"="&amp;$A2,Concentrado!$B$2:$B332, "=Sinaloa")</f>
        <v>4441</v>
      </c>
      <c r="L2" s="11">
        <f>SUMIFS(Concentrado!M$2:M332,Concentrado!$A$2:$A332,"="&amp;$A2,Concentrado!$B$2:$B332, "=Sinaloa")</f>
        <v>19095</v>
      </c>
    </row>
    <row r="3" spans="1:12" x14ac:dyDescent="0.3">
      <c r="A3" s="8">
        <v>2013</v>
      </c>
      <c r="B3" s="11">
        <f>SUMIFS(Concentrado!C$2:C333,Concentrado!$A$2:$A333,"="&amp;$A3,Concentrado!$B$2:$B333, "=Sinaloa")</f>
        <v>4065</v>
      </c>
      <c r="C3" s="11">
        <f>SUMIFS(Concentrado!D$2:D333,Concentrado!$A$2:$A333,"="&amp;$A3,Concentrado!$B$2:$B333, "=Sinaloa")</f>
        <v>704</v>
      </c>
      <c r="D3" s="11">
        <f>SUMIFS(Concentrado!E$2:E333,Concentrado!$A$2:$A333,"="&amp;$A3,Concentrado!$B$2:$B333, "=Sinaloa")</f>
        <v>367</v>
      </c>
      <c r="E3" s="11">
        <f>SUMIFS(Concentrado!F$2:F333,Concentrado!$A$2:$A333,"="&amp;$A3,Concentrado!$B$2:$B333, "=Sinaloa")</f>
        <v>3665</v>
      </c>
      <c r="F3" s="11">
        <f>SUMIFS(Concentrado!G$2:G333,Concentrado!$A$2:$A333,"="&amp;$A3,Concentrado!$B$2:$B333, "=Sinaloa")</f>
        <v>222</v>
      </c>
      <c r="G3" s="11">
        <f>SUMIFS(Concentrado!H$2:H333,Concentrado!$A$2:$A333,"="&amp;$A3,Concentrado!$B$2:$B333, "=Sinaloa")</f>
        <v>2471</v>
      </c>
      <c r="H3" s="11">
        <f>SUMIFS(Concentrado!I$2:I333,Concentrado!$A$2:$A333,"="&amp;$A3,Concentrado!$B$2:$B333, "=Sinaloa")</f>
        <v>415</v>
      </c>
      <c r="I3" s="11">
        <f>SUMIFS(Concentrado!J$2:J333,Concentrado!$A$2:$A333,"="&amp;$A3,Concentrado!$B$2:$B333, "=Sinaloa")</f>
        <v>1647</v>
      </c>
      <c r="J3" s="11">
        <f>SUMIFS(Concentrado!K$2:K333,Concentrado!$A$2:$A333,"="&amp;$A3,Concentrado!$B$2:$B333, "=Sinaloa")</f>
        <v>1375</v>
      </c>
      <c r="K3" s="11">
        <f>SUMIFS(Concentrado!L$2:L333,Concentrado!$A$2:$A333,"="&amp;$A3,Concentrado!$B$2:$B333, "=Sinaloa")</f>
        <v>4576</v>
      </c>
      <c r="L3" s="11">
        <f>SUMIFS(Concentrado!M$2:M333,Concentrado!$A$2:$A333,"="&amp;$A3,Concentrado!$B$2:$B333, "=Sinaloa")</f>
        <v>19507</v>
      </c>
    </row>
    <row r="4" spans="1:12" x14ac:dyDescent="0.3">
      <c r="A4" s="8">
        <v>2014</v>
      </c>
      <c r="B4" s="11">
        <f>SUMIFS(Concentrado!C$2:C334,Concentrado!$A$2:$A334,"="&amp;$A4,Concentrado!$B$2:$B334, "=Sinaloa")</f>
        <v>4411</v>
      </c>
      <c r="C4" s="11">
        <f>SUMIFS(Concentrado!D$2:D334,Concentrado!$A$2:$A334,"="&amp;$A4,Concentrado!$B$2:$B334, "=Sinaloa")</f>
        <v>1006</v>
      </c>
      <c r="D4" s="11">
        <f>SUMIFS(Concentrado!E$2:E334,Concentrado!$A$2:$A334,"="&amp;$A4,Concentrado!$B$2:$B334, "=Sinaloa")</f>
        <v>410</v>
      </c>
      <c r="E4" s="11">
        <f>SUMIFS(Concentrado!F$2:F334,Concentrado!$A$2:$A334,"="&amp;$A4,Concentrado!$B$2:$B334, "=Sinaloa")</f>
        <v>4198</v>
      </c>
      <c r="F4" s="11">
        <f>SUMIFS(Concentrado!G$2:G334,Concentrado!$A$2:$A334,"="&amp;$A4,Concentrado!$B$2:$B334, "=Sinaloa")</f>
        <v>381</v>
      </c>
      <c r="G4" s="11">
        <f>SUMIFS(Concentrado!H$2:H334,Concentrado!$A$2:$A334,"="&amp;$A4,Concentrado!$B$2:$B334, "=Sinaloa")</f>
        <v>2601</v>
      </c>
      <c r="H4" s="11">
        <f>SUMIFS(Concentrado!I$2:I334,Concentrado!$A$2:$A334,"="&amp;$A4,Concentrado!$B$2:$B334, "=Sinaloa")</f>
        <v>603</v>
      </c>
      <c r="I4" s="11">
        <f>SUMIFS(Concentrado!J$2:J334,Concentrado!$A$2:$A334,"="&amp;$A4,Concentrado!$B$2:$B334, "=Sinaloa")</f>
        <v>1820</v>
      </c>
      <c r="J4" s="11">
        <f>SUMIFS(Concentrado!K$2:K334,Concentrado!$A$2:$A334,"="&amp;$A4,Concentrado!$B$2:$B334, "=Sinaloa")</f>
        <v>1444</v>
      </c>
      <c r="K4" s="11">
        <f>SUMIFS(Concentrado!L$2:L334,Concentrado!$A$2:$A334,"="&amp;$A4,Concentrado!$B$2:$B334, "=Sinaloa")</f>
        <v>5156</v>
      </c>
      <c r="L4" s="11">
        <f>SUMIFS(Concentrado!M$2:M334,Concentrado!$A$2:$A334,"="&amp;$A4,Concentrado!$B$2:$B334, "=Sinaloa")</f>
        <v>22030</v>
      </c>
    </row>
    <row r="5" spans="1:12" x14ac:dyDescent="0.3">
      <c r="A5" s="8">
        <v>2015</v>
      </c>
      <c r="B5" s="11">
        <f>SUMIFS(Concentrado!C$2:C335,Concentrado!$A$2:$A335,"="&amp;$A5,Concentrado!$B$2:$B335, "=Sinaloa")</f>
        <v>4570</v>
      </c>
      <c r="C5" s="11">
        <f>SUMIFS(Concentrado!D$2:D335,Concentrado!$A$2:$A335,"="&amp;$A5,Concentrado!$B$2:$B335, "=Sinaloa")</f>
        <v>1003</v>
      </c>
      <c r="D5" s="11">
        <f>SUMIFS(Concentrado!E$2:E335,Concentrado!$A$2:$A335,"="&amp;$A5,Concentrado!$B$2:$B335, "=Sinaloa")</f>
        <v>532</v>
      </c>
      <c r="E5" s="11">
        <f>SUMIFS(Concentrado!F$2:F335,Concentrado!$A$2:$A335,"="&amp;$A5,Concentrado!$B$2:$B335, "=Sinaloa")</f>
        <v>4334</v>
      </c>
      <c r="F5" s="11">
        <f>SUMIFS(Concentrado!G$2:G335,Concentrado!$A$2:$A335,"="&amp;$A5,Concentrado!$B$2:$B335, "=Sinaloa")</f>
        <v>353</v>
      </c>
      <c r="G5" s="11">
        <f>SUMIFS(Concentrado!H$2:H335,Concentrado!$A$2:$A335,"="&amp;$A5,Concentrado!$B$2:$B335, "=Sinaloa")</f>
        <v>2602</v>
      </c>
      <c r="H5" s="11">
        <f>SUMIFS(Concentrado!I$2:I335,Concentrado!$A$2:$A335,"="&amp;$A5,Concentrado!$B$2:$B335, "=Sinaloa")</f>
        <v>570</v>
      </c>
      <c r="I5" s="11">
        <f>SUMIFS(Concentrado!J$2:J335,Concentrado!$A$2:$A335,"="&amp;$A5,Concentrado!$B$2:$B335, "=Sinaloa")</f>
        <v>1133</v>
      </c>
      <c r="J5" s="11">
        <f>SUMIFS(Concentrado!K$2:K335,Concentrado!$A$2:$A335,"="&amp;$A5,Concentrado!$B$2:$B335, "=Sinaloa")</f>
        <v>1798</v>
      </c>
      <c r="K5" s="11">
        <f>SUMIFS(Concentrado!L$2:L335,Concentrado!$A$2:$A335,"="&amp;$A5,Concentrado!$B$2:$B335, "=Sinaloa")</f>
        <v>4908</v>
      </c>
      <c r="L5" s="11">
        <f>SUMIFS(Concentrado!M$2:M335,Concentrado!$A$2:$A335,"="&amp;$A5,Concentrado!$B$2:$B335, "=Sinaloa")</f>
        <v>21803</v>
      </c>
    </row>
    <row r="6" spans="1:12" x14ac:dyDescent="0.3">
      <c r="A6" s="8">
        <v>2016</v>
      </c>
      <c r="B6" s="11">
        <f>SUMIFS(Concentrado!C$2:C336,Concentrado!$A$2:$A336,"="&amp;$A6,Concentrado!$B$2:$B336, "=Sinaloa")</f>
        <v>4676</v>
      </c>
      <c r="C6" s="11">
        <f>SUMIFS(Concentrado!D$2:D336,Concentrado!$A$2:$A336,"="&amp;$A6,Concentrado!$B$2:$B336, "=Sinaloa")</f>
        <v>1377</v>
      </c>
      <c r="D6" s="11">
        <f>SUMIFS(Concentrado!E$2:E336,Concentrado!$A$2:$A336,"="&amp;$A6,Concentrado!$B$2:$B336, "=Sinaloa")</f>
        <v>312</v>
      </c>
      <c r="E6" s="11">
        <f>SUMIFS(Concentrado!F$2:F336,Concentrado!$A$2:$A336,"="&amp;$A6,Concentrado!$B$2:$B336, "=Sinaloa")</f>
        <v>4360</v>
      </c>
      <c r="F6" s="11">
        <f>SUMIFS(Concentrado!G$2:G336,Concentrado!$A$2:$A336,"="&amp;$A6,Concentrado!$B$2:$B336, "=Sinaloa")</f>
        <v>572</v>
      </c>
      <c r="G6" s="11">
        <f>SUMIFS(Concentrado!H$2:H336,Concentrado!$A$2:$A336,"="&amp;$A6,Concentrado!$B$2:$B336, "=Sinaloa")</f>
        <v>2734</v>
      </c>
      <c r="H6" s="11">
        <f>SUMIFS(Concentrado!I$2:I336,Concentrado!$A$2:$A336,"="&amp;$A6,Concentrado!$B$2:$B336, "=Sinaloa")</f>
        <v>521</v>
      </c>
      <c r="I6" s="11">
        <f>SUMIFS(Concentrado!J$2:J336,Concentrado!$A$2:$A336,"="&amp;$A6,Concentrado!$B$2:$B336, "=Sinaloa")</f>
        <v>1162</v>
      </c>
      <c r="J6" s="11">
        <f>SUMIFS(Concentrado!K$2:K336,Concentrado!$A$2:$A336,"="&amp;$A6,Concentrado!$B$2:$B336, "=Sinaloa")</f>
        <v>2580</v>
      </c>
      <c r="K6" s="11">
        <f>SUMIFS(Concentrado!L$2:L336,Concentrado!$A$2:$A336,"="&amp;$A6,Concentrado!$B$2:$B336, "=Sinaloa")</f>
        <v>4675</v>
      </c>
      <c r="L6" s="11">
        <f>SUMIFS(Concentrado!M$2:M336,Concentrado!$A$2:$A336,"="&amp;$A6,Concentrado!$B$2:$B336, "=Sinaloa")</f>
        <v>22969</v>
      </c>
    </row>
    <row r="7" spans="1:12" x14ac:dyDescent="0.3">
      <c r="A7" s="8">
        <v>2017</v>
      </c>
      <c r="B7" s="11">
        <f>SUMIFS(Concentrado!C$2:C337,Concentrado!$A$2:$A337,"="&amp;$A7,Concentrado!$B$2:$B337, "=Sinaloa")</f>
        <v>4852</v>
      </c>
      <c r="C7" s="11">
        <f>SUMIFS(Concentrado!D$2:D337,Concentrado!$A$2:$A337,"="&amp;$A7,Concentrado!$B$2:$B337, "=Sinaloa")</f>
        <v>1623</v>
      </c>
      <c r="D7" s="11">
        <f>SUMIFS(Concentrado!E$2:E337,Concentrado!$A$2:$A337,"="&amp;$A7,Concentrado!$B$2:$B337, "=Sinaloa")</f>
        <v>339</v>
      </c>
      <c r="E7" s="11">
        <f>SUMIFS(Concentrado!F$2:F337,Concentrado!$A$2:$A337,"="&amp;$A7,Concentrado!$B$2:$B337, "=Sinaloa")</f>
        <v>4703</v>
      </c>
      <c r="F7" s="11">
        <f>SUMIFS(Concentrado!G$2:G337,Concentrado!$A$2:$A337,"="&amp;$A7,Concentrado!$B$2:$B337, "=Sinaloa")</f>
        <v>623</v>
      </c>
      <c r="G7" s="11">
        <f>SUMIFS(Concentrado!H$2:H337,Concentrado!$A$2:$A337,"="&amp;$A7,Concentrado!$B$2:$B337, "=Sinaloa")</f>
        <v>2774</v>
      </c>
      <c r="H7" s="11">
        <f>SUMIFS(Concentrado!I$2:I337,Concentrado!$A$2:$A337,"="&amp;$A7,Concentrado!$B$2:$B337, "=Sinaloa")</f>
        <v>468</v>
      </c>
      <c r="I7" s="11">
        <f>SUMIFS(Concentrado!J$2:J337,Concentrado!$A$2:$A337,"="&amp;$A7,Concentrado!$B$2:$B337, "=Sinaloa")</f>
        <v>1171</v>
      </c>
      <c r="J7" s="11">
        <f>SUMIFS(Concentrado!K$2:K337,Concentrado!$A$2:$A337,"="&amp;$A7,Concentrado!$B$2:$B337, "=Sinaloa")</f>
        <v>2678</v>
      </c>
      <c r="K7" s="11">
        <f>SUMIFS(Concentrado!L$2:L337,Concentrado!$A$2:$A337,"="&amp;$A7,Concentrado!$B$2:$B337, "=Sinaloa")</f>
        <v>4945</v>
      </c>
      <c r="L7" s="11">
        <f>SUMIFS(Concentrado!M$2:M337,Concentrado!$A$2:$A337,"="&amp;$A7,Concentrado!$B$2:$B337, "=Sinaloa")</f>
        <v>24176</v>
      </c>
    </row>
    <row r="8" spans="1:12" x14ac:dyDescent="0.3">
      <c r="A8" s="8">
        <v>2018</v>
      </c>
      <c r="B8" s="11">
        <f>SUMIFS(Concentrado!C$2:C338,Concentrado!$A$2:$A338,"="&amp;$A8,Concentrado!$B$2:$B338, "=Sinaloa")</f>
        <v>4751</v>
      </c>
      <c r="C8" s="11">
        <f>SUMIFS(Concentrado!D$2:D338,Concentrado!$A$2:$A338,"="&amp;$A8,Concentrado!$B$2:$B338, "=Sinaloa")</f>
        <v>1640</v>
      </c>
      <c r="D8" s="11">
        <f>SUMIFS(Concentrado!E$2:E338,Concentrado!$A$2:$A338,"="&amp;$A8,Concentrado!$B$2:$B338, "=Sinaloa")</f>
        <v>428</v>
      </c>
      <c r="E8" s="11">
        <f>SUMIFS(Concentrado!F$2:F338,Concentrado!$A$2:$A338,"="&amp;$A8,Concentrado!$B$2:$B338, "=Sinaloa")</f>
        <v>4669</v>
      </c>
      <c r="F8" s="11">
        <f>SUMIFS(Concentrado!G$2:G338,Concentrado!$A$2:$A338,"="&amp;$A8,Concentrado!$B$2:$B338, "=Sinaloa")</f>
        <v>907</v>
      </c>
      <c r="G8" s="11">
        <f>SUMIFS(Concentrado!H$2:H338,Concentrado!$A$2:$A338,"="&amp;$A8,Concentrado!$B$2:$B338, "=Sinaloa")</f>
        <v>2689</v>
      </c>
      <c r="H8" s="11">
        <f>SUMIFS(Concentrado!I$2:I338,Concentrado!$A$2:$A338,"="&amp;$A8,Concentrado!$B$2:$B338, "=Sinaloa")</f>
        <v>471</v>
      </c>
      <c r="I8" s="11">
        <f>SUMIFS(Concentrado!J$2:J338,Concentrado!$A$2:$A338,"="&amp;$A8,Concentrado!$B$2:$B338, "=Sinaloa")</f>
        <v>1183</v>
      </c>
      <c r="J8" s="11">
        <f>SUMIFS(Concentrado!K$2:K338,Concentrado!$A$2:$A338,"="&amp;$A8,Concentrado!$B$2:$B338, "=Sinaloa")</f>
        <v>2933</v>
      </c>
      <c r="K8" s="11">
        <f>SUMIFS(Concentrado!L$2:L338,Concentrado!$A$2:$A338,"="&amp;$A8,Concentrado!$B$2:$B338, "=Sinaloa")</f>
        <v>4947</v>
      </c>
      <c r="L8" s="11">
        <f>SUMIFS(Concentrado!M$2:M338,Concentrado!$A$2:$A338,"="&amp;$A8,Concentrado!$B$2:$B338, "=Sinaloa")</f>
        <v>24618</v>
      </c>
    </row>
    <row r="9" spans="1:12" x14ac:dyDescent="0.3">
      <c r="A9" s="8">
        <v>2019</v>
      </c>
      <c r="B9" s="11">
        <f>SUMIFS(Concentrado!C$2:C339,Concentrado!$A$2:$A339,"="&amp;$A9,Concentrado!$B$2:$B339, "=Sinaloa")</f>
        <v>4691</v>
      </c>
      <c r="C9" s="11">
        <f>SUMIFS(Concentrado!D$2:D339,Concentrado!$A$2:$A339,"="&amp;$A9,Concentrado!$B$2:$B339, "=Sinaloa")</f>
        <v>1719</v>
      </c>
      <c r="D9" s="11">
        <f>SUMIFS(Concentrado!E$2:E339,Concentrado!$A$2:$A339,"="&amp;$A9,Concentrado!$B$2:$B339, "=Sinaloa")</f>
        <v>369</v>
      </c>
      <c r="E9" s="11">
        <f>SUMIFS(Concentrado!F$2:F339,Concentrado!$A$2:$A339,"="&amp;$A9,Concentrado!$B$2:$B339, "=Sinaloa")</f>
        <v>4240</v>
      </c>
      <c r="F9" s="11">
        <f>SUMIFS(Concentrado!G$2:G339,Concentrado!$A$2:$A339,"="&amp;$A9,Concentrado!$B$2:$B339, "=Sinaloa")</f>
        <v>863</v>
      </c>
      <c r="G9" s="11">
        <f>SUMIFS(Concentrado!H$2:H339,Concentrado!$A$2:$A339,"="&amp;$A9,Concentrado!$B$2:$B339, "=Sinaloa")</f>
        <v>2640</v>
      </c>
      <c r="H9" s="11">
        <f>SUMIFS(Concentrado!I$2:I339,Concentrado!$A$2:$A339,"="&amp;$A9,Concentrado!$B$2:$B339, "=Sinaloa")</f>
        <v>532</v>
      </c>
      <c r="I9" s="11">
        <f>SUMIFS(Concentrado!J$2:J339,Concentrado!$A$2:$A339,"="&amp;$A9,Concentrado!$B$2:$B339, "=Sinaloa")</f>
        <v>1231</v>
      </c>
      <c r="J9" s="11">
        <f>SUMIFS(Concentrado!K$2:K339,Concentrado!$A$2:$A339,"="&amp;$A9,Concentrado!$B$2:$B339, "=Sinaloa")</f>
        <v>2889</v>
      </c>
      <c r="K9" s="11">
        <f>SUMIFS(Concentrado!L$2:L339,Concentrado!$A$2:$A339,"="&amp;$A9,Concentrado!$B$2:$B339, "=Sinaloa")</f>
        <v>4705</v>
      </c>
      <c r="L9" s="11">
        <f>SUMIFS(Concentrado!M$2:M339,Concentrado!$A$2:$A339,"="&amp;$A9,Concentrado!$B$2:$B339, "=Sinaloa")</f>
        <v>23879</v>
      </c>
    </row>
    <row r="10" spans="1:12" x14ac:dyDescent="0.3">
      <c r="A10" s="8">
        <v>2020</v>
      </c>
      <c r="B10" s="11">
        <f>SUMIFS(Concentrado!C$2:C340,Concentrado!$A$2:$A340,"="&amp;$A10,Concentrado!$B$2:$B340, "=Sinaloa")</f>
        <v>4938</v>
      </c>
      <c r="C10" s="11">
        <f>SUMIFS(Concentrado!D$2:D340,Concentrado!$A$2:$A340,"="&amp;$A10,Concentrado!$B$2:$B340, "=Sinaloa")</f>
        <v>1548</v>
      </c>
      <c r="D10" s="11">
        <f>SUMIFS(Concentrado!E$2:E340,Concentrado!$A$2:$A340,"="&amp;$A10,Concentrado!$B$2:$B340, "=Sinaloa")</f>
        <v>603</v>
      </c>
      <c r="E10" s="11">
        <f>SUMIFS(Concentrado!F$2:F340,Concentrado!$A$2:$A340,"="&amp;$A10,Concentrado!$B$2:$B340, "=Sinaloa")</f>
        <v>5066</v>
      </c>
      <c r="F10" s="11">
        <f>SUMIFS(Concentrado!G$2:G340,Concentrado!$A$2:$A340,"="&amp;$A10,Concentrado!$B$2:$B340, "=Sinaloa")</f>
        <v>549</v>
      </c>
      <c r="G10" s="11">
        <f>SUMIFS(Concentrado!H$2:H340,Concentrado!$A$2:$A340,"="&amp;$A10,Concentrado!$B$2:$B340, "=Sinaloa")</f>
        <v>2696</v>
      </c>
      <c r="H10" s="11">
        <f>SUMIFS(Concentrado!I$2:I340,Concentrado!$A$2:$A340,"="&amp;$A10,Concentrado!$B$2:$B340, "=Sinaloa")</f>
        <v>535</v>
      </c>
      <c r="I10" s="11">
        <f>SUMIFS(Concentrado!J$2:J340,Concentrado!$A$2:$A340,"="&amp;$A10,Concentrado!$B$2:$B340, "=Sinaloa")</f>
        <v>1185</v>
      </c>
      <c r="J10" s="11">
        <f>SUMIFS(Concentrado!K$2:K340,Concentrado!$A$2:$A340,"="&amp;$A10,Concentrado!$B$2:$B340, "=Sinaloa")</f>
        <v>3013</v>
      </c>
      <c r="K10" s="11">
        <f>SUMIFS(Concentrado!L$2:L340,Concentrado!$A$2:$A340,"="&amp;$A10,Concentrado!$B$2:$B340, "=Sinaloa")</f>
        <v>5356</v>
      </c>
      <c r="L10" s="11">
        <f>SUMIFS(Concentrado!M$2:M340,Concentrado!$A$2:$A340,"="&amp;$A10,Concentrado!$B$2:$B340, "=Sinaloa")</f>
        <v>25489</v>
      </c>
    </row>
    <row r="11" spans="1:12" x14ac:dyDescent="0.3">
      <c r="A11" s="8">
        <v>2021</v>
      </c>
      <c r="B11" s="11">
        <f>SUMIFS(Concentrado!C$2:C341,Concentrado!$A$2:$A341,"="&amp;$A11,Concentrado!$B$2:$B341, "=Sinaloa")</f>
        <v>4988</v>
      </c>
      <c r="C11" s="11">
        <f>SUMIFS(Concentrado!D$2:D341,Concentrado!$A$2:$A341,"="&amp;$A11,Concentrado!$B$2:$B341, "=Sinaloa")</f>
        <v>1807</v>
      </c>
      <c r="D11" s="11">
        <f>SUMIFS(Concentrado!E$2:E341,Concentrado!$A$2:$A341,"="&amp;$A11,Concentrado!$B$2:$B341, "=Sinaloa")</f>
        <v>612</v>
      </c>
      <c r="E11" s="11">
        <f>SUMIFS(Concentrado!F$2:F341,Concentrado!$A$2:$A341,"="&amp;$A11,Concentrado!$B$2:$B341, "=Sinaloa")</f>
        <v>5229</v>
      </c>
      <c r="F11" s="11">
        <f>SUMIFS(Concentrado!G$2:G341,Concentrado!$A$2:$A341,"="&amp;$A11,Concentrado!$B$2:$B341, "=Sinaloa")</f>
        <v>749</v>
      </c>
      <c r="G11" s="11">
        <f>SUMIFS(Concentrado!H$2:H341,Concentrado!$A$2:$A341,"="&amp;$A11,Concentrado!$B$2:$B341, "=Sinaloa")</f>
        <v>2585</v>
      </c>
      <c r="H11" s="11">
        <f>SUMIFS(Concentrado!I$2:I341,Concentrado!$A$2:$A341,"="&amp;$A11,Concentrado!$B$2:$B341, "=Sinaloa")</f>
        <v>556</v>
      </c>
      <c r="I11" s="11">
        <f>SUMIFS(Concentrado!J$2:J341,Concentrado!$A$2:$A341,"="&amp;$A11,Concentrado!$B$2:$B341, "=Sinaloa")</f>
        <v>1330</v>
      </c>
      <c r="J11" s="11">
        <f>SUMIFS(Concentrado!K$2:K341,Concentrado!$A$2:$A341,"="&amp;$A11,Concentrado!$B$2:$B341, "=Sinaloa")</f>
        <v>2959</v>
      </c>
      <c r="K11" s="11">
        <f>SUMIFS(Concentrado!L$2:L341,Concentrado!$A$2:$A341,"="&amp;$A11,Concentrado!$B$2:$B341, "=Sinaloa")</f>
        <v>5215</v>
      </c>
      <c r="L11" s="11">
        <f>SUMIFS(Concentrado!M$2:M341,Concentrado!$A$2:$A341,"="&amp;$A11,Concentrado!$B$2:$B341, "=Sinaloa")</f>
        <v>26030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00B050"/>
  </sheetPr>
  <dimension ref="A1:L11"/>
  <sheetViews>
    <sheetView zoomScale="112" zoomScaleNormal="112" workbookViewId="0">
      <selection activeCell="B2" sqref="B2:L11"/>
    </sheetView>
  </sheetViews>
  <sheetFormatPr baseColWidth="10" defaultRowHeight="14.4" x14ac:dyDescent="0.3"/>
  <cols>
    <col min="1" max="1" width="12.109375" customWidth="1"/>
    <col min="2" max="2" width="13.33203125" bestFit="1" customWidth="1"/>
    <col min="3" max="3" width="12.44140625" bestFit="1" customWidth="1"/>
    <col min="4" max="4" width="12.44140625" customWidth="1"/>
    <col min="5" max="5" width="12.33203125" bestFit="1" customWidth="1"/>
    <col min="6" max="6" width="12" bestFit="1" customWidth="1"/>
    <col min="7" max="7" width="11.44140625" customWidth="1"/>
    <col min="8" max="8" width="11.88671875" bestFit="1" customWidth="1"/>
    <col min="9" max="11" width="12.5546875" bestFit="1" customWidth="1"/>
  </cols>
  <sheetData>
    <row r="1" spans="1:12" s="4" customFormat="1" ht="69" x14ac:dyDescent="0.25">
      <c r="A1" s="1" t="s">
        <v>0</v>
      </c>
      <c r="B1" s="1" t="s">
        <v>35</v>
      </c>
      <c r="C1" s="1" t="s">
        <v>36</v>
      </c>
      <c r="D1" s="1" t="s">
        <v>45</v>
      </c>
      <c r="E1" s="1" t="s">
        <v>44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</row>
    <row r="2" spans="1:12" x14ac:dyDescent="0.3">
      <c r="A2" s="8">
        <v>2012</v>
      </c>
      <c r="B2" s="11">
        <f>SUMIFS(Concentrado!C$2:C332,Concentrado!$A$2:$A332,"="&amp;$A2,Concentrado!$B$2:$B332, "=Sonora")</f>
        <v>3330</v>
      </c>
      <c r="C2" s="11">
        <f>SUMIFS(Concentrado!D$2:D332,Concentrado!$A$2:$A332,"="&amp;$A2,Concentrado!$B$2:$B332, "=Sonora")</f>
        <v>1243</v>
      </c>
      <c r="D2" s="11">
        <f>SUMIFS(Concentrado!E$2:E332,Concentrado!$A$2:$A332,"="&amp;$A2,Concentrado!$B$2:$B332, "=Sonora")</f>
        <v>429</v>
      </c>
      <c r="E2" s="11">
        <f>SUMIFS(Concentrado!F$2:F332,Concentrado!$A$2:$A332,"="&amp;$A2,Concentrado!$B$2:$B332, "=Sonora")</f>
        <v>4116</v>
      </c>
      <c r="F2" s="11">
        <f>SUMIFS(Concentrado!G$2:G332,Concentrado!$A$2:$A332,"="&amp;$A2,Concentrado!$B$2:$B332, "=Sonora")</f>
        <v>316</v>
      </c>
      <c r="G2" s="11">
        <f>SUMIFS(Concentrado!H$2:H332,Concentrado!$A$2:$A332,"="&amp;$A2,Concentrado!$B$2:$B332, "=Sonora")</f>
        <v>2074</v>
      </c>
      <c r="H2" s="11">
        <f>SUMIFS(Concentrado!I$2:I332,Concentrado!$A$2:$A332,"="&amp;$A2,Concentrado!$B$2:$B332, "=Sonora")</f>
        <v>515</v>
      </c>
      <c r="I2" s="11">
        <f>SUMIFS(Concentrado!J$2:J332,Concentrado!$A$2:$A332,"="&amp;$A2,Concentrado!$B$2:$B332, "=Sonora")</f>
        <v>1636</v>
      </c>
      <c r="J2" s="11">
        <f>SUMIFS(Concentrado!K$2:K332,Concentrado!$A$2:$A332,"="&amp;$A2,Concentrado!$B$2:$B332, "=Sonora")</f>
        <v>1413</v>
      </c>
      <c r="K2" s="11">
        <f>SUMIFS(Concentrado!L$2:L332,Concentrado!$A$2:$A332,"="&amp;$A2,Concentrado!$B$2:$B332, "=Sonora")</f>
        <v>5840</v>
      </c>
      <c r="L2" s="11">
        <f>SUMIFS(Concentrado!M$2:M332,Concentrado!$A$2:$A332,"="&amp;$A2,Concentrado!$B$2:$B332, "=Sonora")</f>
        <v>20912</v>
      </c>
    </row>
    <row r="3" spans="1:12" x14ac:dyDescent="0.3">
      <c r="A3" s="8">
        <v>2013</v>
      </c>
      <c r="B3" s="11">
        <f>SUMIFS(Concentrado!C$2:C333,Concentrado!$A$2:$A333,"="&amp;$A3,Concentrado!$B$2:$B333, "=Sonora")</f>
        <v>3614</v>
      </c>
      <c r="C3" s="11">
        <f>SUMIFS(Concentrado!D$2:D333,Concentrado!$A$2:$A333,"="&amp;$A3,Concentrado!$B$2:$B333, "=Sonora")</f>
        <v>1264</v>
      </c>
      <c r="D3" s="11">
        <f>SUMIFS(Concentrado!E$2:E333,Concentrado!$A$2:$A333,"="&amp;$A3,Concentrado!$B$2:$B333, "=Sonora")</f>
        <v>469</v>
      </c>
      <c r="E3" s="11">
        <f>SUMIFS(Concentrado!F$2:F333,Concentrado!$A$2:$A333,"="&amp;$A3,Concentrado!$B$2:$B333, "=Sonora")</f>
        <v>4559</v>
      </c>
      <c r="F3" s="11">
        <f>SUMIFS(Concentrado!G$2:G333,Concentrado!$A$2:$A333,"="&amp;$A3,Concentrado!$B$2:$B333, "=Sonora")</f>
        <v>321</v>
      </c>
      <c r="G3" s="11">
        <f>SUMIFS(Concentrado!H$2:H333,Concentrado!$A$2:$A333,"="&amp;$A3,Concentrado!$B$2:$B333, "=Sonora")</f>
        <v>2220</v>
      </c>
      <c r="H3" s="11">
        <f>SUMIFS(Concentrado!I$2:I333,Concentrado!$A$2:$A333,"="&amp;$A3,Concentrado!$B$2:$B333, "=Sonora")</f>
        <v>535</v>
      </c>
      <c r="I3" s="11">
        <f>SUMIFS(Concentrado!J$2:J333,Concentrado!$A$2:$A333,"="&amp;$A3,Concentrado!$B$2:$B333, "=Sonora")</f>
        <v>1764</v>
      </c>
      <c r="J3" s="11">
        <f>SUMIFS(Concentrado!K$2:K333,Concentrado!$A$2:$A333,"="&amp;$A3,Concentrado!$B$2:$B333, "=Sonora")</f>
        <v>1576</v>
      </c>
      <c r="K3" s="11">
        <f>SUMIFS(Concentrado!L$2:L333,Concentrado!$A$2:$A333,"="&amp;$A3,Concentrado!$B$2:$B333, "=Sonora")</f>
        <v>6290</v>
      </c>
      <c r="L3" s="11">
        <f>SUMIFS(Concentrado!M$2:M333,Concentrado!$A$2:$A333,"="&amp;$A3,Concentrado!$B$2:$B333, "=Sonora")</f>
        <v>22612</v>
      </c>
    </row>
    <row r="4" spans="1:12" x14ac:dyDescent="0.3">
      <c r="A4" s="8">
        <v>2014</v>
      </c>
      <c r="B4" s="11">
        <f>SUMIFS(Concentrado!C$2:C334,Concentrado!$A$2:$A334,"="&amp;$A4,Concentrado!$B$2:$B334, "=Sonora")</f>
        <v>4184</v>
      </c>
      <c r="C4" s="11">
        <f>SUMIFS(Concentrado!D$2:D334,Concentrado!$A$2:$A334,"="&amp;$A4,Concentrado!$B$2:$B334, "=Sonora")</f>
        <v>1153</v>
      </c>
      <c r="D4" s="11">
        <f>SUMIFS(Concentrado!E$2:E334,Concentrado!$A$2:$A334,"="&amp;$A4,Concentrado!$B$2:$B334, "=Sonora")</f>
        <v>593</v>
      </c>
      <c r="E4" s="11">
        <f>SUMIFS(Concentrado!F$2:F334,Concentrado!$A$2:$A334,"="&amp;$A4,Concentrado!$B$2:$B334, "=Sonora")</f>
        <v>5076</v>
      </c>
      <c r="F4" s="11">
        <f>SUMIFS(Concentrado!G$2:G334,Concentrado!$A$2:$A334,"="&amp;$A4,Concentrado!$B$2:$B334, "=Sonora")</f>
        <v>453</v>
      </c>
      <c r="G4" s="11">
        <f>SUMIFS(Concentrado!H$2:H334,Concentrado!$A$2:$A334,"="&amp;$A4,Concentrado!$B$2:$B334, "=Sonora")</f>
        <v>2490</v>
      </c>
      <c r="H4" s="11">
        <f>SUMIFS(Concentrado!I$2:I334,Concentrado!$A$2:$A334,"="&amp;$A4,Concentrado!$B$2:$B334, "=Sonora")</f>
        <v>547</v>
      </c>
      <c r="I4" s="11">
        <f>SUMIFS(Concentrado!J$2:J334,Concentrado!$A$2:$A334,"="&amp;$A4,Concentrado!$B$2:$B334, "=Sonora")</f>
        <v>1929</v>
      </c>
      <c r="J4" s="11">
        <f>SUMIFS(Concentrado!K$2:K334,Concentrado!$A$2:$A334,"="&amp;$A4,Concentrado!$B$2:$B334, "=Sonora")</f>
        <v>1478</v>
      </c>
      <c r="K4" s="11">
        <f>SUMIFS(Concentrado!L$2:L334,Concentrado!$A$2:$A334,"="&amp;$A4,Concentrado!$B$2:$B334, "=Sonora")</f>
        <v>6965</v>
      </c>
      <c r="L4" s="11">
        <f>SUMIFS(Concentrado!M$2:M334,Concentrado!$A$2:$A334,"="&amp;$A4,Concentrado!$B$2:$B334, "=Sonora")</f>
        <v>24868</v>
      </c>
    </row>
    <row r="5" spans="1:12" x14ac:dyDescent="0.3">
      <c r="A5" s="8">
        <v>2015</v>
      </c>
      <c r="B5" s="11">
        <f>SUMIFS(Concentrado!C$2:C335,Concentrado!$A$2:$A335,"="&amp;$A5,Concentrado!$B$2:$B335, "=Sonora")</f>
        <v>4729</v>
      </c>
      <c r="C5" s="11">
        <f>SUMIFS(Concentrado!D$2:D335,Concentrado!$A$2:$A335,"="&amp;$A5,Concentrado!$B$2:$B335, "=Sonora")</f>
        <v>1242</v>
      </c>
      <c r="D5" s="11">
        <f>SUMIFS(Concentrado!E$2:E335,Concentrado!$A$2:$A335,"="&amp;$A5,Concentrado!$B$2:$B335, "=Sonora")</f>
        <v>885</v>
      </c>
      <c r="E5" s="11">
        <f>SUMIFS(Concentrado!F$2:F335,Concentrado!$A$2:$A335,"="&amp;$A5,Concentrado!$B$2:$B335, "=Sonora")</f>
        <v>5235</v>
      </c>
      <c r="F5" s="11">
        <f>SUMIFS(Concentrado!G$2:G335,Concentrado!$A$2:$A335,"="&amp;$A5,Concentrado!$B$2:$B335, "=Sonora")</f>
        <v>568</v>
      </c>
      <c r="G5" s="11">
        <f>SUMIFS(Concentrado!H$2:H335,Concentrado!$A$2:$A335,"="&amp;$A5,Concentrado!$B$2:$B335, "=Sonora")</f>
        <v>2287</v>
      </c>
      <c r="H5" s="11">
        <f>SUMIFS(Concentrado!I$2:I335,Concentrado!$A$2:$A335,"="&amp;$A5,Concentrado!$B$2:$B335, "=Sonora")</f>
        <v>607</v>
      </c>
      <c r="I5" s="11">
        <f>SUMIFS(Concentrado!J$2:J335,Concentrado!$A$2:$A335,"="&amp;$A5,Concentrado!$B$2:$B335, "=Sonora")</f>
        <v>1131</v>
      </c>
      <c r="J5" s="11">
        <f>SUMIFS(Concentrado!K$2:K335,Concentrado!$A$2:$A335,"="&amp;$A5,Concentrado!$B$2:$B335, "=Sonora")</f>
        <v>1838</v>
      </c>
      <c r="K5" s="11">
        <f>SUMIFS(Concentrado!L$2:L335,Concentrado!$A$2:$A335,"="&amp;$A5,Concentrado!$B$2:$B335, "=Sonora")</f>
        <v>6727</v>
      </c>
      <c r="L5" s="11">
        <f>SUMIFS(Concentrado!M$2:M335,Concentrado!$A$2:$A335,"="&amp;$A5,Concentrado!$B$2:$B335, "=Sonora")</f>
        <v>25249</v>
      </c>
    </row>
    <row r="6" spans="1:12" x14ac:dyDescent="0.3">
      <c r="A6" s="8">
        <v>2016</v>
      </c>
      <c r="B6" s="11">
        <f>SUMIFS(Concentrado!C$2:C336,Concentrado!$A$2:$A336,"="&amp;$A6,Concentrado!$B$2:$B336, "=Sonora")</f>
        <v>4514</v>
      </c>
      <c r="C6" s="11">
        <f>SUMIFS(Concentrado!D$2:D336,Concentrado!$A$2:$A336,"="&amp;$A6,Concentrado!$B$2:$B336, "=Sonora")</f>
        <v>1379</v>
      </c>
      <c r="D6" s="11">
        <f>SUMIFS(Concentrado!E$2:E336,Concentrado!$A$2:$A336,"="&amp;$A6,Concentrado!$B$2:$B336, "=Sonora")</f>
        <v>523</v>
      </c>
      <c r="E6" s="11">
        <f>SUMIFS(Concentrado!F$2:F336,Concentrado!$A$2:$A336,"="&amp;$A6,Concentrado!$B$2:$B336, "=Sonora")</f>
        <v>5350</v>
      </c>
      <c r="F6" s="11">
        <f>SUMIFS(Concentrado!G$2:G336,Concentrado!$A$2:$A336,"="&amp;$A6,Concentrado!$B$2:$B336, "=Sonora")</f>
        <v>650</v>
      </c>
      <c r="G6" s="11">
        <f>SUMIFS(Concentrado!H$2:H336,Concentrado!$A$2:$A336,"="&amp;$A6,Concentrado!$B$2:$B336, "=Sonora")</f>
        <v>2498</v>
      </c>
      <c r="H6" s="11">
        <f>SUMIFS(Concentrado!I$2:I336,Concentrado!$A$2:$A336,"="&amp;$A6,Concentrado!$B$2:$B336, "=Sonora")</f>
        <v>574</v>
      </c>
      <c r="I6" s="11">
        <f>SUMIFS(Concentrado!J$2:J336,Concentrado!$A$2:$A336,"="&amp;$A6,Concentrado!$B$2:$B336, "=Sonora")</f>
        <v>1211</v>
      </c>
      <c r="J6" s="11">
        <f>SUMIFS(Concentrado!K$2:K336,Concentrado!$A$2:$A336,"="&amp;$A6,Concentrado!$B$2:$B336, "=Sonora")</f>
        <v>2796</v>
      </c>
      <c r="K6" s="11">
        <f>SUMIFS(Concentrado!L$2:L336,Concentrado!$A$2:$A336,"="&amp;$A6,Concentrado!$B$2:$B336, "=Sonora")</f>
        <v>6403</v>
      </c>
      <c r="L6" s="11">
        <f>SUMIFS(Concentrado!M$2:M336,Concentrado!$A$2:$A336,"="&amp;$A6,Concentrado!$B$2:$B336, "=Sonora")</f>
        <v>25898</v>
      </c>
    </row>
    <row r="7" spans="1:12" x14ac:dyDescent="0.3">
      <c r="A7" s="8">
        <v>2017</v>
      </c>
      <c r="B7" s="11">
        <f>SUMIFS(Concentrado!C$2:C337,Concentrado!$A$2:$A337,"="&amp;$A7,Concentrado!$B$2:$B337, "=Sonora")</f>
        <v>4816</v>
      </c>
      <c r="C7" s="11">
        <f>SUMIFS(Concentrado!D$2:D337,Concentrado!$A$2:$A337,"="&amp;$A7,Concentrado!$B$2:$B337, "=Sonora")</f>
        <v>1664</v>
      </c>
      <c r="D7" s="11">
        <f>SUMIFS(Concentrado!E$2:E337,Concentrado!$A$2:$A337,"="&amp;$A7,Concentrado!$B$2:$B337, "=Sonora")</f>
        <v>479</v>
      </c>
      <c r="E7" s="11">
        <f>SUMIFS(Concentrado!F$2:F337,Concentrado!$A$2:$A337,"="&amp;$A7,Concentrado!$B$2:$B337, "=Sonora")</f>
        <v>5488</v>
      </c>
      <c r="F7" s="11">
        <f>SUMIFS(Concentrado!G$2:G337,Concentrado!$A$2:$A337,"="&amp;$A7,Concentrado!$B$2:$B337, "=Sonora")</f>
        <v>579</v>
      </c>
      <c r="G7" s="11">
        <f>SUMIFS(Concentrado!H$2:H337,Concentrado!$A$2:$A337,"="&amp;$A7,Concentrado!$B$2:$B337, "=Sonora")</f>
        <v>2437</v>
      </c>
      <c r="H7" s="11">
        <f>SUMIFS(Concentrado!I$2:I337,Concentrado!$A$2:$A337,"="&amp;$A7,Concentrado!$B$2:$B337, "=Sonora")</f>
        <v>786</v>
      </c>
      <c r="I7" s="11">
        <f>SUMIFS(Concentrado!J$2:J337,Concentrado!$A$2:$A337,"="&amp;$A7,Concentrado!$B$2:$B337, "=Sonora")</f>
        <v>1397</v>
      </c>
      <c r="J7" s="11">
        <f>SUMIFS(Concentrado!K$2:K337,Concentrado!$A$2:$A337,"="&amp;$A7,Concentrado!$B$2:$B337, "=Sonora")</f>
        <v>2965</v>
      </c>
      <c r="K7" s="11">
        <f>SUMIFS(Concentrado!L$2:L337,Concentrado!$A$2:$A337,"="&amp;$A7,Concentrado!$B$2:$B337, "=Sonora")</f>
        <v>6398</v>
      </c>
      <c r="L7" s="11">
        <f>SUMIFS(Concentrado!M$2:M337,Concentrado!$A$2:$A337,"="&amp;$A7,Concentrado!$B$2:$B337, "=Sonora")</f>
        <v>27009</v>
      </c>
    </row>
    <row r="8" spans="1:12" x14ac:dyDescent="0.3">
      <c r="A8" s="8">
        <v>2018</v>
      </c>
      <c r="B8" s="11">
        <f>SUMIFS(Concentrado!C$2:C338,Concentrado!$A$2:$A338,"="&amp;$A8,Concentrado!$B$2:$B338, "=Sonora")</f>
        <v>4759</v>
      </c>
      <c r="C8" s="11">
        <f>SUMIFS(Concentrado!D$2:D338,Concentrado!$A$2:$A338,"="&amp;$A8,Concentrado!$B$2:$B338, "=Sonora")</f>
        <v>1527</v>
      </c>
      <c r="D8" s="11">
        <f>SUMIFS(Concentrado!E$2:E338,Concentrado!$A$2:$A338,"="&amp;$A8,Concentrado!$B$2:$B338, "=Sonora")</f>
        <v>551</v>
      </c>
      <c r="E8" s="11">
        <f>SUMIFS(Concentrado!F$2:F338,Concentrado!$A$2:$A338,"="&amp;$A8,Concentrado!$B$2:$B338, "=Sonora")</f>
        <v>5690</v>
      </c>
      <c r="F8" s="11">
        <f>SUMIFS(Concentrado!G$2:G338,Concentrado!$A$2:$A338,"="&amp;$A8,Concentrado!$B$2:$B338, "=Sonora")</f>
        <v>510</v>
      </c>
      <c r="G8" s="11">
        <f>SUMIFS(Concentrado!H$2:H338,Concentrado!$A$2:$A338,"="&amp;$A8,Concentrado!$B$2:$B338, "=Sonora")</f>
        <v>2351</v>
      </c>
      <c r="H8" s="11">
        <f>SUMIFS(Concentrado!I$2:I338,Concentrado!$A$2:$A338,"="&amp;$A8,Concentrado!$B$2:$B338, "=Sonora")</f>
        <v>872</v>
      </c>
      <c r="I8" s="11">
        <f>SUMIFS(Concentrado!J$2:J338,Concentrado!$A$2:$A338,"="&amp;$A8,Concentrado!$B$2:$B338, "=Sonora")</f>
        <v>1361</v>
      </c>
      <c r="J8" s="11">
        <f>SUMIFS(Concentrado!K$2:K338,Concentrado!$A$2:$A338,"="&amp;$A8,Concentrado!$B$2:$B338, "=Sonora")</f>
        <v>3316</v>
      </c>
      <c r="K8" s="11">
        <f>SUMIFS(Concentrado!L$2:L338,Concentrado!$A$2:$A338,"="&amp;$A8,Concentrado!$B$2:$B338, "=Sonora")</f>
        <v>6574</v>
      </c>
      <c r="L8" s="11">
        <f>SUMIFS(Concentrado!M$2:M338,Concentrado!$A$2:$A338,"="&amp;$A8,Concentrado!$B$2:$B338, "=Sonora")</f>
        <v>27511</v>
      </c>
    </row>
    <row r="9" spans="1:12" x14ac:dyDescent="0.3">
      <c r="A9" s="8">
        <v>2019</v>
      </c>
      <c r="B9" s="11">
        <f>SUMIFS(Concentrado!C$2:C339,Concentrado!$A$2:$A339,"="&amp;$A9,Concentrado!$B$2:$B339, "=Sonora")</f>
        <v>4981</v>
      </c>
      <c r="C9" s="11">
        <f>SUMIFS(Concentrado!D$2:D339,Concentrado!$A$2:$A339,"="&amp;$A9,Concentrado!$B$2:$B339, "=Sonora")</f>
        <v>1637</v>
      </c>
      <c r="D9" s="11">
        <f>SUMIFS(Concentrado!E$2:E339,Concentrado!$A$2:$A339,"="&amp;$A9,Concentrado!$B$2:$B339, "=Sonora")</f>
        <v>472</v>
      </c>
      <c r="E9" s="11">
        <f>SUMIFS(Concentrado!F$2:F339,Concentrado!$A$2:$A339,"="&amp;$A9,Concentrado!$B$2:$B339, "=Sonora")</f>
        <v>5879</v>
      </c>
      <c r="F9" s="11">
        <f>SUMIFS(Concentrado!G$2:G339,Concentrado!$A$2:$A339,"="&amp;$A9,Concentrado!$B$2:$B339, "=Sonora")</f>
        <v>443</v>
      </c>
      <c r="G9" s="11">
        <f>SUMIFS(Concentrado!H$2:H339,Concentrado!$A$2:$A339,"="&amp;$A9,Concentrado!$B$2:$B339, "=Sonora")</f>
        <v>2401</v>
      </c>
      <c r="H9" s="11">
        <f>SUMIFS(Concentrado!I$2:I339,Concentrado!$A$2:$A339,"="&amp;$A9,Concentrado!$B$2:$B339, "=Sonora")</f>
        <v>958</v>
      </c>
      <c r="I9" s="11">
        <f>SUMIFS(Concentrado!J$2:J339,Concentrado!$A$2:$A339,"="&amp;$A9,Concentrado!$B$2:$B339, "=Sonora")</f>
        <v>1469</v>
      </c>
      <c r="J9" s="11">
        <f>SUMIFS(Concentrado!K$2:K339,Concentrado!$A$2:$A339,"="&amp;$A9,Concentrado!$B$2:$B339, "=Sonora")</f>
        <v>3397</v>
      </c>
      <c r="K9" s="11">
        <f>SUMIFS(Concentrado!L$2:L339,Concentrado!$A$2:$A339,"="&amp;$A9,Concentrado!$B$2:$B339, "=Sonora")</f>
        <v>6763</v>
      </c>
      <c r="L9" s="11">
        <f>SUMIFS(Concentrado!M$2:M339,Concentrado!$A$2:$A339,"="&amp;$A9,Concentrado!$B$2:$B339, "=Sonora")</f>
        <v>28400</v>
      </c>
    </row>
    <row r="10" spans="1:12" x14ac:dyDescent="0.3">
      <c r="A10" s="8">
        <v>2020</v>
      </c>
      <c r="B10" s="11">
        <f>SUMIFS(Concentrado!C$2:C340,Concentrado!$A$2:$A340,"="&amp;$A10,Concentrado!$B$2:$B340, "=Sonora")</f>
        <v>4412</v>
      </c>
      <c r="C10" s="11">
        <f>SUMIFS(Concentrado!D$2:D340,Concentrado!$A$2:$A340,"="&amp;$A10,Concentrado!$B$2:$B340, "=Sonora")</f>
        <v>1721</v>
      </c>
      <c r="D10" s="11">
        <f>SUMIFS(Concentrado!E$2:E340,Concentrado!$A$2:$A340,"="&amp;$A10,Concentrado!$B$2:$B340, "=Sonora")</f>
        <v>455</v>
      </c>
      <c r="E10" s="11">
        <f>SUMIFS(Concentrado!F$2:F340,Concentrado!$A$2:$A340,"="&amp;$A10,Concentrado!$B$2:$B340, "=Sonora")</f>
        <v>5697</v>
      </c>
      <c r="F10" s="11">
        <f>SUMIFS(Concentrado!G$2:G340,Concentrado!$A$2:$A340,"="&amp;$A10,Concentrado!$B$2:$B340, "=Sonora")</f>
        <v>450</v>
      </c>
      <c r="G10" s="11">
        <f>SUMIFS(Concentrado!H$2:H340,Concentrado!$A$2:$A340,"="&amp;$A10,Concentrado!$B$2:$B340, "=Sonora")</f>
        <v>2304</v>
      </c>
      <c r="H10" s="11">
        <f>SUMIFS(Concentrado!I$2:I340,Concentrado!$A$2:$A340,"="&amp;$A10,Concentrado!$B$2:$B340, "=Sonora")</f>
        <v>703</v>
      </c>
      <c r="I10" s="11">
        <f>SUMIFS(Concentrado!J$2:J340,Concentrado!$A$2:$A340,"="&amp;$A10,Concentrado!$B$2:$B340, "=Sonora")</f>
        <v>1308</v>
      </c>
      <c r="J10" s="11">
        <f>SUMIFS(Concentrado!K$2:K340,Concentrado!$A$2:$A340,"="&amp;$A10,Concentrado!$B$2:$B340, "=Sonora")</f>
        <v>3321</v>
      </c>
      <c r="K10" s="11">
        <f>SUMIFS(Concentrado!L$2:L340,Concentrado!$A$2:$A340,"="&amp;$A10,Concentrado!$B$2:$B340, "=Sonora")</f>
        <v>6113</v>
      </c>
      <c r="L10" s="11">
        <f>SUMIFS(Concentrado!M$2:M340,Concentrado!$A$2:$A340,"="&amp;$A10,Concentrado!$B$2:$B340, "=Sonora")</f>
        <v>26484</v>
      </c>
    </row>
    <row r="11" spans="1:12" x14ac:dyDescent="0.3">
      <c r="A11" s="8">
        <v>2021</v>
      </c>
      <c r="B11" s="11">
        <f>SUMIFS(Concentrado!C$2:C341,Concentrado!$A$2:$A341,"="&amp;$A11,Concentrado!$B$2:$B341, "=Sonora")</f>
        <v>4804</v>
      </c>
      <c r="C11" s="11">
        <f>SUMIFS(Concentrado!D$2:D341,Concentrado!$A$2:$A341,"="&amp;$A11,Concentrado!$B$2:$B341, "=Sonora")</f>
        <v>2249</v>
      </c>
      <c r="D11" s="11">
        <f>SUMIFS(Concentrado!E$2:E341,Concentrado!$A$2:$A341,"="&amp;$A11,Concentrado!$B$2:$B341, "=Sonora")</f>
        <v>502</v>
      </c>
      <c r="E11" s="11">
        <f>SUMIFS(Concentrado!F$2:F341,Concentrado!$A$2:$A341,"="&amp;$A11,Concentrado!$B$2:$B341, "=Sonora")</f>
        <v>5880</v>
      </c>
      <c r="F11" s="11">
        <f>SUMIFS(Concentrado!G$2:G341,Concentrado!$A$2:$A341,"="&amp;$A11,Concentrado!$B$2:$B341, "=Sonora")</f>
        <v>376</v>
      </c>
      <c r="G11" s="11">
        <f>SUMIFS(Concentrado!H$2:H341,Concentrado!$A$2:$A341,"="&amp;$A11,Concentrado!$B$2:$B341, "=Sonora")</f>
        <v>2354</v>
      </c>
      <c r="H11" s="11">
        <f>SUMIFS(Concentrado!I$2:I341,Concentrado!$A$2:$A341,"="&amp;$A11,Concentrado!$B$2:$B341, "=Sonora")</f>
        <v>850</v>
      </c>
      <c r="I11" s="11">
        <f>SUMIFS(Concentrado!J$2:J341,Concentrado!$A$2:$A341,"="&amp;$A11,Concentrado!$B$2:$B341, "=Sonora")</f>
        <v>1462</v>
      </c>
      <c r="J11" s="11">
        <f>SUMIFS(Concentrado!K$2:K341,Concentrado!$A$2:$A341,"="&amp;$A11,Concentrado!$B$2:$B341, "=Sonora")</f>
        <v>3401</v>
      </c>
      <c r="K11" s="11">
        <f>SUMIFS(Concentrado!L$2:L341,Concentrado!$A$2:$A341,"="&amp;$A11,Concentrado!$B$2:$B341, "=Sonora")</f>
        <v>6096</v>
      </c>
      <c r="L11" s="11">
        <f>SUMIFS(Concentrado!M$2:M341,Concentrado!$A$2:$A341,"="&amp;$A11,Concentrado!$B$2:$B341, "=Sonora")</f>
        <v>27974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00B050"/>
  </sheetPr>
  <dimension ref="A1:L11"/>
  <sheetViews>
    <sheetView zoomScale="112" zoomScaleNormal="112" workbookViewId="0">
      <selection activeCell="L11" sqref="L11"/>
    </sheetView>
  </sheetViews>
  <sheetFormatPr baseColWidth="10" defaultRowHeight="14.4" x14ac:dyDescent="0.3"/>
  <cols>
    <col min="1" max="1" width="12.109375" customWidth="1"/>
    <col min="2" max="2" width="13.33203125" bestFit="1" customWidth="1"/>
    <col min="3" max="3" width="12.44140625" bestFit="1" customWidth="1"/>
    <col min="4" max="4" width="12.44140625" customWidth="1"/>
    <col min="5" max="5" width="12.33203125" bestFit="1" customWidth="1"/>
    <col min="6" max="6" width="12" bestFit="1" customWidth="1"/>
    <col min="7" max="7" width="11.44140625" customWidth="1"/>
    <col min="8" max="8" width="11.88671875" bestFit="1" customWidth="1"/>
    <col min="9" max="11" width="12.5546875" bestFit="1" customWidth="1"/>
  </cols>
  <sheetData>
    <row r="1" spans="1:12" s="4" customFormat="1" ht="69" x14ac:dyDescent="0.25">
      <c r="A1" s="1" t="s">
        <v>0</v>
      </c>
      <c r="B1" s="1" t="s">
        <v>35</v>
      </c>
      <c r="C1" s="1" t="s">
        <v>36</v>
      </c>
      <c r="D1" s="1" t="s">
        <v>45</v>
      </c>
      <c r="E1" s="1" t="s">
        <v>44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</row>
    <row r="2" spans="1:12" x14ac:dyDescent="0.3">
      <c r="A2" s="8">
        <v>2012</v>
      </c>
      <c r="B2" s="11">
        <f>SUMIFS(Concentrado!C$2:C332,Concentrado!$A$2:$A332,"="&amp;$A2,Concentrado!$B$2:$B332, "=Tabasco")</f>
        <v>3685</v>
      </c>
      <c r="C2" s="11">
        <f>SUMIFS(Concentrado!D$2:D332,Concentrado!$A$2:$A332,"="&amp;$A2,Concentrado!$B$2:$B332, "=Tabasco")</f>
        <v>557</v>
      </c>
      <c r="D2" s="11">
        <f>SUMIFS(Concentrado!E$2:E332,Concentrado!$A$2:$A332,"="&amp;$A2,Concentrado!$B$2:$B332, "=Tabasco")</f>
        <v>407</v>
      </c>
      <c r="E2" s="11">
        <f>SUMIFS(Concentrado!F$2:F332,Concentrado!$A$2:$A332,"="&amp;$A2,Concentrado!$B$2:$B332, "=Tabasco")</f>
        <v>3408</v>
      </c>
      <c r="F2" s="11">
        <f>SUMIFS(Concentrado!G$2:G332,Concentrado!$A$2:$A332,"="&amp;$A2,Concentrado!$B$2:$B332, "=Tabasco")</f>
        <v>86</v>
      </c>
      <c r="G2" s="11">
        <f>SUMIFS(Concentrado!H$2:H332,Concentrado!$A$2:$A332,"="&amp;$A2,Concentrado!$B$2:$B332, "=Tabasco")</f>
        <v>1754</v>
      </c>
      <c r="H2" s="11">
        <f>SUMIFS(Concentrado!I$2:I332,Concentrado!$A$2:$A332,"="&amp;$A2,Concentrado!$B$2:$B332, "=Tabasco")</f>
        <v>298</v>
      </c>
      <c r="I2" s="11">
        <f>SUMIFS(Concentrado!J$2:J332,Concentrado!$A$2:$A332,"="&amp;$A2,Concentrado!$B$2:$B332, "=Tabasco")</f>
        <v>843</v>
      </c>
      <c r="J2" s="11">
        <f>SUMIFS(Concentrado!K$2:K332,Concentrado!$A$2:$A332,"="&amp;$A2,Concentrado!$B$2:$B332, "=Tabasco")</f>
        <v>1965</v>
      </c>
      <c r="K2" s="11">
        <f>SUMIFS(Concentrado!L$2:L332,Concentrado!$A$2:$A332,"="&amp;$A2,Concentrado!$B$2:$B332, "=Tabasco")</f>
        <v>4855</v>
      </c>
      <c r="L2" s="11">
        <f>SUMIFS(Concentrado!M$2:M332,Concentrado!$A$2:$A332,"="&amp;$A2,Concentrado!$B$2:$B332, "=Tabasco")</f>
        <v>17858</v>
      </c>
    </row>
    <row r="3" spans="1:12" x14ac:dyDescent="0.3">
      <c r="A3" s="8">
        <v>2013</v>
      </c>
      <c r="B3" s="11">
        <f>SUMIFS(Concentrado!C$2:C333,Concentrado!$A$2:$A333,"="&amp;$A3,Concentrado!$B$2:$B333, "=Tabasco")</f>
        <v>3614</v>
      </c>
      <c r="C3" s="11">
        <f>SUMIFS(Concentrado!D$2:D333,Concentrado!$A$2:$A333,"="&amp;$A3,Concentrado!$B$2:$B333, "=Tabasco")</f>
        <v>674</v>
      </c>
      <c r="D3" s="11">
        <f>SUMIFS(Concentrado!E$2:E333,Concentrado!$A$2:$A333,"="&amp;$A3,Concentrado!$B$2:$B333, "=Tabasco")</f>
        <v>395</v>
      </c>
      <c r="E3" s="11">
        <f>SUMIFS(Concentrado!F$2:F333,Concentrado!$A$2:$A333,"="&amp;$A3,Concentrado!$B$2:$B333, "=Tabasco")</f>
        <v>3472</v>
      </c>
      <c r="F3" s="11">
        <f>SUMIFS(Concentrado!G$2:G333,Concentrado!$A$2:$A333,"="&amp;$A3,Concentrado!$B$2:$B333, "=Tabasco")</f>
        <v>180</v>
      </c>
      <c r="G3" s="11">
        <f>SUMIFS(Concentrado!H$2:H333,Concentrado!$A$2:$A333,"="&amp;$A3,Concentrado!$B$2:$B333, "=Tabasco")</f>
        <v>1772</v>
      </c>
      <c r="H3" s="11">
        <f>SUMIFS(Concentrado!I$2:I333,Concentrado!$A$2:$A333,"="&amp;$A3,Concentrado!$B$2:$B333, "=Tabasco")</f>
        <v>313</v>
      </c>
      <c r="I3" s="11">
        <f>SUMIFS(Concentrado!J$2:J333,Concentrado!$A$2:$A333,"="&amp;$A3,Concentrado!$B$2:$B333, "=Tabasco")</f>
        <v>869</v>
      </c>
      <c r="J3" s="11">
        <f>SUMIFS(Concentrado!K$2:K333,Concentrado!$A$2:$A333,"="&amp;$A3,Concentrado!$B$2:$B333, "=Tabasco")</f>
        <v>2158</v>
      </c>
      <c r="K3" s="11">
        <f>SUMIFS(Concentrado!L$2:L333,Concentrado!$A$2:$A333,"="&amp;$A3,Concentrado!$B$2:$B333, "=Tabasco")</f>
        <v>4952</v>
      </c>
      <c r="L3" s="11">
        <f>SUMIFS(Concentrado!M$2:M333,Concentrado!$A$2:$A333,"="&amp;$A3,Concentrado!$B$2:$B333, "=Tabasco")</f>
        <v>18399</v>
      </c>
    </row>
    <row r="4" spans="1:12" x14ac:dyDescent="0.3">
      <c r="A4" s="8">
        <v>2014</v>
      </c>
      <c r="B4" s="11">
        <f>SUMIFS(Concentrado!C$2:C334,Concentrado!$A$2:$A334,"="&amp;$A4,Concentrado!$B$2:$B334, "=Tabasco")</f>
        <v>3993</v>
      </c>
      <c r="C4" s="11">
        <f>SUMIFS(Concentrado!D$2:D334,Concentrado!$A$2:$A334,"="&amp;$A4,Concentrado!$B$2:$B334, "=Tabasco")</f>
        <v>734</v>
      </c>
      <c r="D4" s="11">
        <f>SUMIFS(Concentrado!E$2:E334,Concentrado!$A$2:$A334,"="&amp;$A4,Concentrado!$B$2:$B334, "=Tabasco")</f>
        <v>428</v>
      </c>
      <c r="E4" s="11">
        <f>SUMIFS(Concentrado!F$2:F334,Concentrado!$A$2:$A334,"="&amp;$A4,Concentrado!$B$2:$B334, "=Tabasco")</f>
        <v>3575</v>
      </c>
      <c r="F4" s="11">
        <f>SUMIFS(Concentrado!G$2:G334,Concentrado!$A$2:$A334,"="&amp;$A4,Concentrado!$B$2:$B334, "=Tabasco")</f>
        <v>208</v>
      </c>
      <c r="G4" s="11">
        <f>SUMIFS(Concentrado!H$2:H334,Concentrado!$A$2:$A334,"="&amp;$A4,Concentrado!$B$2:$B334, "=Tabasco")</f>
        <v>1925</v>
      </c>
      <c r="H4" s="11">
        <f>SUMIFS(Concentrado!I$2:I334,Concentrado!$A$2:$A334,"="&amp;$A4,Concentrado!$B$2:$B334, "=Tabasco")</f>
        <v>326</v>
      </c>
      <c r="I4" s="11">
        <f>SUMIFS(Concentrado!J$2:J334,Concentrado!$A$2:$A334,"="&amp;$A4,Concentrado!$B$2:$B334, "=Tabasco")</f>
        <v>927</v>
      </c>
      <c r="J4" s="11">
        <f>SUMIFS(Concentrado!K$2:K334,Concentrado!$A$2:$A334,"="&amp;$A4,Concentrado!$B$2:$B334, "=Tabasco")</f>
        <v>1961</v>
      </c>
      <c r="K4" s="11">
        <f>SUMIFS(Concentrado!L$2:L334,Concentrado!$A$2:$A334,"="&amp;$A4,Concentrado!$B$2:$B334, "=Tabasco")</f>
        <v>5679</v>
      </c>
      <c r="L4" s="11">
        <f>SUMIFS(Concentrado!M$2:M334,Concentrado!$A$2:$A334,"="&amp;$A4,Concentrado!$B$2:$B334, "=Tabasco")</f>
        <v>19756</v>
      </c>
    </row>
    <row r="5" spans="1:12" x14ac:dyDescent="0.3">
      <c r="A5" s="8">
        <v>2015</v>
      </c>
      <c r="B5" s="11">
        <f>SUMIFS(Concentrado!C$2:C335,Concentrado!$A$2:$A335,"="&amp;$A5,Concentrado!$B$2:$B335, "=Tabasco")</f>
        <v>4094</v>
      </c>
      <c r="C5" s="11">
        <f>SUMIFS(Concentrado!D$2:D335,Concentrado!$A$2:$A335,"="&amp;$A5,Concentrado!$B$2:$B335, "=Tabasco")</f>
        <v>915</v>
      </c>
      <c r="D5" s="11">
        <f>SUMIFS(Concentrado!E$2:E335,Concentrado!$A$2:$A335,"="&amp;$A5,Concentrado!$B$2:$B335, "=Tabasco")</f>
        <v>478</v>
      </c>
      <c r="E5" s="11">
        <f>SUMIFS(Concentrado!F$2:F335,Concentrado!$A$2:$A335,"="&amp;$A5,Concentrado!$B$2:$B335, "=Tabasco")</f>
        <v>3435</v>
      </c>
      <c r="F5" s="11">
        <f>SUMIFS(Concentrado!G$2:G335,Concentrado!$A$2:$A335,"="&amp;$A5,Concentrado!$B$2:$B335, "=Tabasco")</f>
        <v>236</v>
      </c>
      <c r="G5" s="11">
        <f>SUMIFS(Concentrado!H$2:H335,Concentrado!$A$2:$A335,"="&amp;$A5,Concentrado!$B$2:$B335, "=Tabasco")</f>
        <v>2113</v>
      </c>
      <c r="H5" s="11">
        <f>SUMIFS(Concentrado!I$2:I335,Concentrado!$A$2:$A335,"="&amp;$A5,Concentrado!$B$2:$B335, "=Tabasco")</f>
        <v>328</v>
      </c>
      <c r="I5" s="11">
        <f>SUMIFS(Concentrado!J$2:J335,Concentrado!$A$2:$A335,"="&amp;$A5,Concentrado!$B$2:$B335, "=Tabasco")</f>
        <v>782</v>
      </c>
      <c r="J5" s="11">
        <f>SUMIFS(Concentrado!K$2:K335,Concentrado!$A$2:$A335,"="&amp;$A5,Concentrado!$B$2:$B335, "=Tabasco")</f>
        <v>2068</v>
      </c>
      <c r="K5" s="11">
        <f>SUMIFS(Concentrado!L$2:L335,Concentrado!$A$2:$A335,"="&amp;$A5,Concentrado!$B$2:$B335, "=Tabasco")</f>
        <v>5804</v>
      </c>
      <c r="L5" s="11">
        <f>SUMIFS(Concentrado!M$2:M335,Concentrado!$A$2:$A335,"="&amp;$A5,Concentrado!$B$2:$B335, "=Tabasco")</f>
        <v>20253</v>
      </c>
    </row>
    <row r="6" spans="1:12" x14ac:dyDescent="0.3">
      <c r="A6" s="8">
        <v>2016</v>
      </c>
      <c r="B6" s="11">
        <f>SUMIFS(Concentrado!C$2:C336,Concentrado!$A$2:$A336,"="&amp;$A6,Concentrado!$B$2:$B336, "=Tabasco")</f>
        <v>4144</v>
      </c>
      <c r="C6" s="11">
        <f>SUMIFS(Concentrado!D$2:D336,Concentrado!$A$2:$A336,"="&amp;$A6,Concentrado!$B$2:$B336, "=Tabasco")</f>
        <v>968</v>
      </c>
      <c r="D6" s="11">
        <f>SUMIFS(Concentrado!E$2:E336,Concentrado!$A$2:$A336,"="&amp;$A6,Concentrado!$B$2:$B336, "=Tabasco")</f>
        <v>400</v>
      </c>
      <c r="E6" s="11">
        <f>SUMIFS(Concentrado!F$2:F336,Concentrado!$A$2:$A336,"="&amp;$A6,Concentrado!$B$2:$B336, "=Tabasco")</f>
        <v>3519</v>
      </c>
      <c r="F6" s="11">
        <f>SUMIFS(Concentrado!G$2:G336,Concentrado!$A$2:$A336,"="&amp;$A6,Concentrado!$B$2:$B336, "=Tabasco")</f>
        <v>334</v>
      </c>
      <c r="G6" s="11">
        <f>SUMIFS(Concentrado!H$2:H336,Concentrado!$A$2:$A336,"="&amp;$A6,Concentrado!$B$2:$B336, "=Tabasco")</f>
        <v>2121</v>
      </c>
      <c r="H6" s="11">
        <f>SUMIFS(Concentrado!I$2:I336,Concentrado!$A$2:$A336,"="&amp;$A6,Concentrado!$B$2:$B336, "=Tabasco")</f>
        <v>329</v>
      </c>
      <c r="I6" s="11">
        <f>SUMIFS(Concentrado!J$2:J336,Concentrado!$A$2:$A336,"="&amp;$A6,Concentrado!$B$2:$B336, "=Tabasco")</f>
        <v>820</v>
      </c>
      <c r="J6" s="11">
        <f>SUMIFS(Concentrado!K$2:K336,Concentrado!$A$2:$A336,"="&amp;$A6,Concentrado!$B$2:$B336, "=Tabasco")</f>
        <v>2253</v>
      </c>
      <c r="K6" s="11">
        <f>SUMIFS(Concentrado!L$2:L336,Concentrado!$A$2:$A336,"="&amp;$A6,Concentrado!$B$2:$B336, "=Tabasco")</f>
        <v>5804</v>
      </c>
      <c r="L6" s="11">
        <f>SUMIFS(Concentrado!M$2:M336,Concentrado!$A$2:$A336,"="&amp;$A6,Concentrado!$B$2:$B336, "=Tabasco")</f>
        <v>20692</v>
      </c>
    </row>
    <row r="7" spans="1:12" x14ac:dyDescent="0.3">
      <c r="A7" s="8">
        <v>2017</v>
      </c>
      <c r="B7" s="11">
        <f>SUMIFS(Concentrado!C$2:C337,Concentrado!$A$2:$A337,"="&amp;$A7,Concentrado!$B$2:$B337, "=Tabasco")</f>
        <v>4168</v>
      </c>
      <c r="C7" s="11">
        <f>SUMIFS(Concentrado!D$2:D337,Concentrado!$A$2:$A337,"="&amp;$A7,Concentrado!$B$2:$B337, "=Tabasco")</f>
        <v>1146</v>
      </c>
      <c r="D7" s="11">
        <f>SUMIFS(Concentrado!E$2:E337,Concentrado!$A$2:$A337,"="&amp;$A7,Concentrado!$B$2:$B337, "=Tabasco")</f>
        <v>426</v>
      </c>
      <c r="E7" s="11">
        <f>SUMIFS(Concentrado!F$2:F337,Concentrado!$A$2:$A337,"="&amp;$A7,Concentrado!$B$2:$B337, "=Tabasco")</f>
        <v>3350</v>
      </c>
      <c r="F7" s="11">
        <f>SUMIFS(Concentrado!G$2:G337,Concentrado!$A$2:$A337,"="&amp;$A7,Concentrado!$B$2:$B337, "=Tabasco")</f>
        <v>351</v>
      </c>
      <c r="G7" s="11">
        <f>SUMIFS(Concentrado!H$2:H337,Concentrado!$A$2:$A337,"="&amp;$A7,Concentrado!$B$2:$B337, "=Tabasco")</f>
        <v>2342</v>
      </c>
      <c r="H7" s="11">
        <f>SUMIFS(Concentrado!I$2:I337,Concentrado!$A$2:$A337,"="&amp;$A7,Concentrado!$B$2:$B337, "=Tabasco")</f>
        <v>315</v>
      </c>
      <c r="I7" s="11">
        <f>SUMIFS(Concentrado!J$2:J337,Concentrado!$A$2:$A337,"="&amp;$A7,Concentrado!$B$2:$B337, "=Tabasco")</f>
        <v>816</v>
      </c>
      <c r="J7" s="11">
        <f>SUMIFS(Concentrado!K$2:K337,Concentrado!$A$2:$A337,"="&amp;$A7,Concentrado!$B$2:$B337, "=Tabasco")</f>
        <v>2367</v>
      </c>
      <c r="K7" s="11">
        <f>SUMIFS(Concentrado!L$2:L337,Concentrado!$A$2:$A337,"="&amp;$A7,Concentrado!$B$2:$B337, "=Tabasco")</f>
        <v>5625</v>
      </c>
      <c r="L7" s="11">
        <f>SUMIFS(Concentrado!M$2:M337,Concentrado!$A$2:$A337,"="&amp;$A7,Concentrado!$B$2:$B337, "=Tabasco")</f>
        <v>20906</v>
      </c>
    </row>
    <row r="8" spans="1:12" x14ac:dyDescent="0.3">
      <c r="A8" s="8">
        <v>2018</v>
      </c>
      <c r="B8" s="11">
        <f>SUMIFS(Concentrado!C$2:C338,Concentrado!$A$2:$A338,"="&amp;$A8,Concentrado!$B$2:$B338, "=Tabasco")</f>
        <v>4162</v>
      </c>
      <c r="C8" s="11">
        <f>SUMIFS(Concentrado!D$2:D338,Concentrado!$A$2:$A338,"="&amp;$A8,Concentrado!$B$2:$B338, "=Tabasco")</f>
        <v>1140</v>
      </c>
      <c r="D8" s="11">
        <f>SUMIFS(Concentrado!E$2:E338,Concentrado!$A$2:$A338,"="&amp;$A8,Concentrado!$B$2:$B338, "=Tabasco")</f>
        <v>392</v>
      </c>
      <c r="E8" s="11">
        <f>SUMIFS(Concentrado!F$2:F338,Concentrado!$A$2:$A338,"="&amp;$A8,Concentrado!$B$2:$B338, "=Tabasco")</f>
        <v>3325</v>
      </c>
      <c r="F8" s="11">
        <f>SUMIFS(Concentrado!G$2:G338,Concentrado!$A$2:$A338,"="&amp;$A8,Concentrado!$B$2:$B338, "=Tabasco")</f>
        <v>479</v>
      </c>
      <c r="G8" s="11">
        <f>SUMIFS(Concentrado!H$2:H338,Concentrado!$A$2:$A338,"="&amp;$A8,Concentrado!$B$2:$B338, "=Tabasco")</f>
        <v>2212</v>
      </c>
      <c r="H8" s="11">
        <f>SUMIFS(Concentrado!I$2:I338,Concentrado!$A$2:$A338,"="&amp;$A8,Concentrado!$B$2:$B338, "=Tabasco")</f>
        <v>311</v>
      </c>
      <c r="I8" s="11">
        <f>SUMIFS(Concentrado!J$2:J338,Concentrado!$A$2:$A338,"="&amp;$A8,Concentrado!$B$2:$B338, "=Tabasco")</f>
        <v>826</v>
      </c>
      <c r="J8" s="11">
        <f>SUMIFS(Concentrado!K$2:K338,Concentrado!$A$2:$A338,"="&amp;$A8,Concentrado!$B$2:$B338, "=Tabasco")</f>
        <v>2155</v>
      </c>
      <c r="K8" s="11">
        <f>SUMIFS(Concentrado!L$2:L338,Concentrado!$A$2:$A338,"="&amp;$A8,Concentrado!$B$2:$B338, "=Tabasco")</f>
        <v>5910</v>
      </c>
      <c r="L8" s="11">
        <f>SUMIFS(Concentrado!M$2:M338,Concentrado!$A$2:$A338,"="&amp;$A8,Concentrado!$B$2:$B338, "=Tabasco")</f>
        <v>20912</v>
      </c>
    </row>
    <row r="9" spans="1:12" x14ac:dyDescent="0.3">
      <c r="A9" s="8">
        <v>2019</v>
      </c>
      <c r="B9" s="11">
        <f>SUMIFS(Concentrado!C$2:C339,Concentrado!$A$2:$A339,"="&amp;$A9,Concentrado!$B$2:$B339, "=Tabasco")</f>
        <v>4639</v>
      </c>
      <c r="C9" s="11">
        <f>SUMIFS(Concentrado!D$2:D339,Concentrado!$A$2:$A339,"="&amp;$A9,Concentrado!$B$2:$B339, "=Tabasco")</f>
        <v>1389</v>
      </c>
      <c r="D9" s="11">
        <f>SUMIFS(Concentrado!E$2:E339,Concentrado!$A$2:$A339,"="&amp;$A9,Concentrado!$B$2:$B339, "=Tabasco")</f>
        <v>408</v>
      </c>
      <c r="E9" s="11">
        <f>SUMIFS(Concentrado!F$2:F339,Concentrado!$A$2:$A339,"="&amp;$A9,Concentrado!$B$2:$B339, "=Tabasco")</f>
        <v>3856</v>
      </c>
      <c r="F9" s="11">
        <f>SUMIFS(Concentrado!G$2:G339,Concentrado!$A$2:$A339,"="&amp;$A9,Concentrado!$B$2:$B339, "=Tabasco")</f>
        <v>579</v>
      </c>
      <c r="G9" s="11">
        <f>SUMIFS(Concentrado!H$2:H339,Concentrado!$A$2:$A339,"="&amp;$A9,Concentrado!$B$2:$B339, "=Tabasco")</f>
        <v>2031</v>
      </c>
      <c r="H9" s="11">
        <f>SUMIFS(Concentrado!I$2:I339,Concentrado!$A$2:$A339,"="&amp;$A9,Concentrado!$B$2:$B339, "=Tabasco")</f>
        <v>316</v>
      </c>
      <c r="I9" s="11">
        <f>SUMIFS(Concentrado!J$2:J339,Concentrado!$A$2:$A339,"="&amp;$A9,Concentrado!$B$2:$B339, "=Tabasco")</f>
        <v>1145</v>
      </c>
      <c r="J9" s="11">
        <f>SUMIFS(Concentrado!K$2:K339,Concentrado!$A$2:$A339,"="&amp;$A9,Concentrado!$B$2:$B339, "=Tabasco")</f>
        <v>2174</v>
      </c>
      <c r="K9" s="11">
        <f>SUMIFS(Concentrado!L$2:L339,Concentrado!$A$2:$A339,"="&amp;$A9,Concentrado!$B$2:$B339, "=Tabasco")</f>
        <v>6061</v>
      </c>
      <c r="L9" s="11">
        <f>SUMIFS(Concentrado!M$2:M339,Concentrado!$A$2:$A339,"="&amp;$A9,Concentrado!$B$2:$B339, "=Tabasco")</f>
        <v>22598</v>
      </c>
    </row>
    <row r="10" spans="1:12" x14ac:dyDescent="0.3">
      <c r="A10" s="8">
        <v>2020</v>
      </c>
      <c r="B10" s="11">
        <f>SUMIFS(Concentrado!C$2:C340,Concentrado!$A$2:$A340,"="&amp;$A10,Concentrado!$B$2:$B340, "=Tabasco")</f>
        <v>4697</v>
      </c>
      <c r="C10" s="11">
        <f>SUMIFS(Concentrado!D$2:D340,Concentrado!$A$2:$A340,"="&amp;$A10,Concentrado!$B$2:$B340, "=Tabasco")</f>
        <v>1245</v>
      </c>
      <c r="D10" s="11">
        <f>SUMIFS(Concentrado!E$2:E340,Concentrado!$A$2:$A340,"="&amp;$A10,Concentrado!$B$2:$B340, "=Tabasco")</f>
        <v>422</v>
      </c>
      <c r="E10" s="11">
        <f>SUMIFS(Concentrado!F$2:F340,Concentrado!$A$2:$A340,"="&amp;$A10,Concentrado!$B$2:$B340, "=Tabasco")</f>
        <v>4273</v>
      </c>
      <c r="F10" s="11">
        <f>SUMIFS(Concentrado!G$2:G340,Concentrado!$A$2:$A340,"="&amp;$A10,Concentrado!$B$2:$B340, "=Tabasco")</f>
        <v>486</v>
      </c>
      <c r="G10" s="11">
        <f>SUMIFS(Concentrado!H$2:H340,Concentrado!$A$2:$A340,"="&amp;$A10,Concentrado!$B$2:$B340, "=Tabasco")</f>
        <v>2197</v>
      </c>
      <c r="H10" s="11">
        <f>SUMIFS(Concentrado!I$2:I340,Concentrado!$A$2:$A340,"="&amp;$A10,Concentrado!$B$2:$B340, "=Tabasco")</f>
        <v>302</v>
      </c>
      <c r="I10" s="11">
        <f>SUMIFS(Concentrado!J$2:J340,Concentrado!$A$2:$A340,"="&amp;$A10,Concentrado!$B$2:$B340, "=Tabasco")</f>
        <v>1221</v>
      </c>
      <c r="J10" s="11">
        <f>SUMIFS(Concentrado!K$2:K340,Concentrado!$A$2:$A340,"="&amp;$A10,Concentrado!$B$2:$B340, "=Tabasco")</f>
        <v>2330</v>
      </c>
      <c r="K10" s="11">
        <f>SUMIFS(Concentrado!L$2:L340,Concentrado!$A$2:$A340,"="&amp;$A10,Concentrado!$B$2:$B340, "=Tabasco")</f>
        <v>5983</v>
      </c>
      <c r="L10" s="11">
        <f>SUMIFS(Concentrado!M$2:M340,Concentrado!$A$2:$A340,"="&amp;$A10,Concentrado!$B$2:$B340, "=Tabasco")</f>
        <v>23156</v>
      </c>
    </row>
    <row r="11" spans="1:12" x14ac:dyDescent="0.3">
      <c r="A11" s="8">
        <v>2021</v>
      </c>
      <c r="B11" s="11">
        <f>SUMIFS(Concentrado!C$2:C341,Concentrado!$A$2:$A341,"="&amp;$A11,Concentrado!$B$2:$B341, "=Tabasco")</f>
        <v>4886</v>
      </c>
      <c r="C11" s="11">
        <f>SUMIFS(Concentrado!D$2:D341,Concentrado!$A$2:$A341,"="&amp;$A11,Concentrado!$B$2:$B341, "=Tabasco")</f>
        <v>1597</v>
      </c>
      <c r="D11" s="11">
        <f>SUMIFS(Concentrado!E$2:E341,Concentrado!$A$2:$A341,"="&amp;$A11,Concentrado!$B$2:$B341, "=Tabasco")</f>
        <v>447</v>
      </c>
      <c r="E11" s="11">
        <f>SUMIFS(Concentrado!F$2:F341,Concentrado!$A$2:$A341,"="&amp;$A11,Concentrado!$B$2:$B341, "=Tabasco")</f>
        <v>4352</v>
      </c>
      <c r="F11" s="11">
        <f>SUMIFS(Concentrado!G$2:G341,Concentrado!$A$2:$A341,"="&amp;$A11,Concentrado!$B$2:$B341, "=Tabasco")</f>
        <v>588</v>
      </c>
      <c r="G11" s="11">
        <f>SUMIFS(Concentrado!H$2:H341,Concentrado!$A$2:$A341,"="&amp;$A11,Concentrado!$B$2:$B341, "=Tabasco")</f>
        <v>2207</v>
      </c>
      <c r="H11" s="11">
        <f>SUMIFS(Concentrado!I$2:I341,Concentrado!$A$2:$A341,"="&amp;$A11,Concentrado!$B$2:$B341, "=Tabasco")</f>
        <v>354</v>
      </c>
      <c r="I11" s="11">
        <f>SUMIFS(Concentrado!J$2:J341,Concentrado!$A$2:$A341,"="&amp;$A11,Concentrado!$B$2:$B341, "=Tabasco")</f>
        <v>1414</v>
      </c>
      <c r="J11" s="11">
        <f>SUMIFS(Concentrado!K$2:K341,Concentrado!$A$2:$A341,"="&amp;$A11,Concentrado!$B$2:$B341, "=Tabasco")</f>
        <v>2614</v>
      </c>
      <c r="K11" s="11">
        <f>SUMIFS(Concentrado!L$2:L341,Concentrado!$A$2:$A341,"="&amp;$A11,Concentrado!$B$2:$B341, "=Tabasco")</f>
        <v>5426</v>
      </c>
      <c r="L11" s="11">
        <f>SUMIFS(Concentrado!M$2:M341,Concentrado!$A$2:$A341,"="&amp;$A11,Concentrado!$B$2:$B341, "=Tabasco")</f>
        <v>23885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L11"/>
  <sheetViews>
    <sheetView zoomScale="112" zoomScaleNormal="112" workbookViewId="0">
      <selection activeCell="L11" sqref="L11"/>
    </sheetView>
  </sheetViews>
  <sheetFormatPr baseColWidth="10" defaultRowHeight="14.4" x14ac:dyDescent="0.3"/>
  <cols>
    <col min="1" max="1" width="12.109375" customWidth="1"/>
    <col min="2" max="2" width="13.33203125" bestFit="1" customWidth="1"/>
    <col min="3" max="3" width="12.44140625" bestFit="1" customWidth="1"/>
    <col min="4" max="4" width="12.44140625" customWidth="1"/>
    <col min="5" max="5" width="12.33203125" bestFit="1" customWidth="1"/>
    <col min="6" max="6" width="12" bestFit="1" customWidth="1"/>
    <col min="7" max="7" width="11.44140625" customWidth="1"/>
    <col min="8" max="8" width="11.88671875" bestFit="1" customWidth="1"/>
    <col min="9" max="11" width="12.5546875" bestFit="1" customWidth="1"/>
  </cols>
  <sheetData>
    <row r="1" spans="1:12" s="4" customFormat="1" ht="69" x14ac:dyDescent="0.25">
      <c r="A1" s="1" t="s">
        <v>0</v>
      </c>
      <c r="B1" s="1" t="s">
        <v>35</v>
      </c>
      <c r="C1" s="1" t="s">
        <v>36</v>
      </c>
      <c r="D1" s="1" t="s">
        <v>45</v>
      </c>
      <c r="E1" s="1" t="s">
        <v>44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</row>
    <row r="2" spans="1:12" x14ac:dyDescent="0.3">
      <c r="A2" s="8">
        <v>2012</v>
      </c>
      <c r="B2" s="11">
        <f>SUMIFS(Concentrado!C$2:C$331,Concentrado!$A$2:$A$331,"="&amp;$A2,Concentrado!$B$2:$B$331, "=Aguascalientes")</f>
        <v>1903</v>
      </c>
      <c r="C2" s="11">
        <f>SUMIFS(Concentrado!D$2:D$331,Concentrado!$A$2:$A$331,"="&amp;$A2,Concentrado!$B$2:$B$331, "=Aguascalientes")</f>
        <v>402</v>
      </c>
      <c r="D2" s="11">
        <f>SUMIFS(Concentrado!E$2:E$331,Concentrado!$A$2:$A$331,"="&amp;$A2,Concentrado!$B$2:$B$331, "=Aguascalientes")</f>
        <v>238</v>
      </c>
      <c r="E2" s="11">
        <f>SUMIFS(Concentrado!F$2:F$331,Concentrado!$A$2:$A$331,"="&amp;$A2,Concentrado!$B$2:$B$331, "=Aguascalientes")</f>
        <v>1875</v>
      </c>
      <c r="F2" s="11">
        <f>SUMIFS(Concentrado!G$2:G$331,Concentrado!$A$2:$A$331,"="&amp;$A2,Concentrado!$B$2:$B$331, "=Aguascalientes")</f>
        <v>398</v>
      </c>
      <c r="G2" s="11">
        <f>SUMIFS(Concentrado!H$2:H$331,Concentrado!$A$2:$A$331,"="&amp;$A2,Concentrado!$B$2:$B$331, "=Aguascalientes")</f>
        <v>1139</v>
      </c>
      <c r="H2" s="11">
        <f>SUMIFS(Concentrado!I$2:I$331,Concentrado!$A$2:$A$331,"="&amp;$A2,Concentrado!$B$2:$B$331, "=Aguascalientes")</f>
        <v>223</v>
      </c>
      <c r="I2" s="11">
        <f>SUMIFS(Concentrado!J$2:J$331,Concentrado!$A$2:$A$331,"="&amp;$A2,Concentrado!$B$2:$B$331, "=Aguascalientes")</f>
        <v>842</v>
      </c>
      <c r="J2" s="11">
        <f>SUMIFS(Concentrado!K$2:K$331,Concentrado!$A$2:$A$331,"="&amp;$A2,Concentrado!$B$2:$B$331, "=Aguascalientes")</f>
        <v>829</v>
      </c>
      <c r="K2" s="11">
        <f>SUMIFS(Concentrado!L$2:L$331,Concentrado!$A$2:$A$331,"="&amp;$A2,Concentrado!$B$2:$B$331, "=Aguascalientes")</f>
        <v>2428</v>
      </c>
      <c r="L2" s="11">
        <f>SUMIFS(Concentrado!M$2:M$331,Concentrado!$A$2:$A$331,"="&amp;$A2,Concentrado!$B$2:$B$331, "=Aguascalientes")</f>
        <v>10277</v>
      </c>
    </row>
    <row r="3" spans="1:12" x14ac:dyDescent="0.3">
      <c r="A3" s="8">
        <v>2013</v>
      </c>
      <c r="B3" s="11">
        <f>SUMIFS(Concentrado!C$2:C$331,Concentrado!$A$2:$A$331,"="&amp;$A3,Concentrado!$B$2:$B$331, "=Aguascalientes")</f>
        <v>1937</v>
      </c>
      <c r="C3" s="11">
        <f>SUMIFS(Concentrado!D$2:D$331,Concentrado!$A$2:$A$331,"="&amp;$A3,Concentrado!$B$2:$B$331, "=Aguascalientes")</f>
        <v>447</v>
      </c>
      <c r="D3" s="11">
        <f>SUMIFS(Concentrado!E$2:E$331,Concentrado!$A$2:$A$331,"="&amp;$A3,Concentrado!$B$2:$B$331, "=Aguascalientes")</f>
        <v>237</v>
      </c>
      <c r="E3" s="11">
        <f>SUMIFS(Concentrado!F$2:F$331,Concentrado!$A$2:$A$331,"="&amp;$A3,Concentrado!$B$2:$B$331, "=Aguascalientes")</f>
        <v>1870</v>
      </c>
      <c r="F3" s="11">
        <f>SUMIFS(Concentrado!G$2:G$331,Concentrado!$A$2:$A$331,"="&amp;$A3,Concentrado!$B$2:$B$331, "=Aguascalientes")</f>
        <v>465</v>
      </c>
      <c r="G3" s="11">
        <f>SUMIFS(Concentrado!H$2:H$331,Concentrado!$A$2:$A$331,"="&amp;$A3,Concentrado!$B$2:$B$331, "=Aguascalientes")</f>
        <v>1159</v>
      </c>
      <c r="H3" s="11">
        <f>SUMIFS(Concentrado!I$2:I$331,Concentrado!$A$2:$A$331,"="&amp;$A3,Concentrado!$B$2:$B$331, "=Aguascalientes")</f>
        <v>230</v>
      </c>
      <c r="I3" s="11">
        <f>SUMIFS(Concentrado!J$2:J$331,Concentrado!$A$2:$A$331,"="&amp;$A3,Concentrado!$B$2:$B$331, "=Aguascalientes")</f>
        <v>828</v>
      </c>
      <c r="J3" s="11">
        <f>SUMIFS(Concentrado!K$2:K$331,Concentrado!$A$2:$A$331,"="&amp;$A3,Concentrado!$B$2:$B$331, "=Aguascalientes")</f>
        <v>845</v>
      </c>
      <c r="K3" s="11">
        <f>SUMIFS(Concentrado!L$2:L$331,Concentrado!$A$2:$A$331,"="&amp;$A3,Concentrado!$B$2:$B$331, "=Aguascalientes")</f>
        <v>2412</v>
      </c>
      <c r="L3" s="11">
        <f>SUMIFS(Concentrado!M$2:M$331,Concentrado!$A$2:$A$331,"="&amp;$A3,Concentrado!$B$2:$B$331, "=Aguascalientes")</f>
        <v>10430</v>
      </c>
    </row>
    <row r="4" spans="1:12" x14ac:dyDescent="0.3">
      <c r="A4" s="8">
        <v>2014</v>
      </c>
      <c r="B4" s="11">
        <f>SUMIFS(Concentrado!C$2:C$331,Concentrado!$A$2:$A$331,"="&amp;$A4,Concentrado!$B$2:$B$331, "=Aguascalientes")</f>
        <v>1988</v>
      </c>
      <c r="C4" s="11">
        <f>SUMIFS(Concentrado!D$2:D$331,Concentrado!$A$2:$A$331,"="&amp;$A4,Concentrado!$B$2:$B$331, "=Aguascalientes")</f>
        <v>476</v>
      </c>
      <c r="D4" s="11">
        <f>SUMIFS(Concentrado!E$2:E$331,Concentrado!$A$2:$A$331,"="&amp;$A4,Concentrado!$B$2:$B$331, "=Aguascalientes")</f>
        <v>243</v>
      </c>
      <c r="E4" s="11">
        <f>SUMIFS(Concentrado!F$2:F$331,Concentrado!$A$2:$A$331,"="&amp;$A4,Concentrado!$B$2:$B$331, "=Aguascalientes")</f>
        <v>1883</v>
      </c>
      <c r="F4" s="11">
        <f>SUMIFS(Concentrado!G$2:G$331,Concentrado!$A$2:$A$331,"="&amp;$A4,Concentrado!$B$2:$B$331, "=Aguascalientes")</f>
        <v>460</v>
      </c>
      <c r="G4" s="11">
        <f>SUMIFS(Concentrado!H$2:H$331,Concentrado!$A$2:$A$331,"="&amp;$A4,Concentrado!$B$2:$B$331, "=Aguascalientes")</f>
        <v>1153</v>
      </c>
      <c r="H4" s="11">
        <f>SUMIFS(Concentrado!I$2:I$331,Concentrado!$A$2:$A$331,"="&amp;$A4,Concentrado!$B$2:$B$331, "=Aguascalientes")</f>
        <v>249</v>
      </c>
      <c r="I4" s="11">
        <f>SUMIFS(Concentrado!J$2:J$331,Concentrado!$A$2:$A$331,"="&amp;$A4,Concentrado!$B$2:$B$331, "=Aguascalientes")</f>
        <v>812</v>
      </c>
      <c r="J4" s="11">
        <f>SUMIFS(Concentrado!K$2:K$331,Concentrado!$A$2:$A$331,"="&amp;$A4,Concentrado!$B$2:$B$331, "=Aguascalientes")</f>
        <v>851</v>
      </c>
      <c r="K4" s="11">
        <f>SUMIFS(Concentrado!L$2:L$331,Concentrado!$A$2:$A$331,"="&amp;$A4,Concentrado!$B$2:$B$331, "=Aguascalientes")</f>
        <v>2505</v>
      </c>
      <c r="L4" s="11">
        <f>SUMIFS(Concentrado!M$2:M$331,Concentrado!$A$2:$A$331,"="&amp;$A4,Concentrado!$B$2:$B$331, "=Aguascalientes")</f>
        <v>10620</v>
      </c>
    </row>
    <row r="5" spans="1:12" x14ac:dyDescent="0.3">
      <c r="A5" s="8">
        <v>2015</v>
      </c>
      <c r="B5" s="11">
        <f>SUMIFS(Concentrado!C$2:C$331,Concentrado!$A$2:$A$331,"="&amp;$A5,Concentrado!$B$2:$B$331, "=Aguascalientes")</f>
        <v>2069</v>
      </c>
      <c r="C5" s="11">
        <f>SUMIFS(Concentrado!D$2:D$331,Concentrado!$A$2:$A$331,"="&amp;$A5,Concentrado!$B$2:$B$331, "=Aguascalientes")</f>
        <v>487</v>
      </c>
      <c r="D5" s="11">
        <f>SUMIFS(Concentrado!E$2:E$331,Concentrado!$A$2:$A$331,"="&amp;$A5,Concentrado!$B$2:$B$331, "=Aguascalientes")</f>
        <v>336</v>
      </c>
      <c r="E5" s="11">
        <f>SUMIFS(Concentrado!F$2:F$331,Concentrado!$A$2:$A$331,"="&amp;$A5,Concentrado!$B$2:$B$331, "=Aguascalientes")</f>
        <v>1917</v>
      </c>
      <c r="F5" s="11">
        <f>SUMIFS(Concentrado!G$2:G$331,Concentrado!$A$2:$A$331,"="&amp;$A5,Concentrado!$B$2:$B$331, "=Aguascalientes")</f>
        <v>519</v>
      </c>
      <c r="G5" s="11">
        <f>SUMIFS(Concentrado!H$2:H$331,Concentrado!$A$2:$A$331,"="&amp;$A5,Concentrado!$B$2:$B$331, "=Aguascalientes")</f>
        <v>1265</v>
      </c>
      <c r="H5" s="11">
        <f>SUMIFS(Concentrado!I$2:I$331,Concentrado!$A$2:$A$331,"="&amp;$A5,Concentrado!$B$2:$B$331, "=Aguascalientes")</f>
        <v>244</v>
      </c>
      <c r="I5" s="11">
        <f>SUMIFS(Concentrado!J$2:J$331,Concentrado!$A$2:$A$331,"="&amp;$A5,Concentrado!$B$2:$B$331, "=Aguascalientes")</f>
        <v>477</v>
      </c>
      <c r="J5" s="11">
        <f>SUMIFS(Concentrado!K$2:K$331,Concentrado!$A$2:$A$331,"="&amp;$A5,Concentrado!$B$2:$B$331, "=Aguascalientes")</f>
        <v>962</v>
      </c>
      <c r="K5" s="11">
        <f>SUMIFS(Concentrado!L$2:L$331,Concentrado!$A$2:$A$331,"="&amp;$A5,Concentrado!$B$2:$B$331, "=Aguascalientes")</f>
        <v>2432</v>
      </c>
      <c r="L5" s="11">
        <f>SUMIFS(Concentrado!M$2:M$331,Concentrado!$A$2:$A$331,"="&amp;$A5,Concentrado!$B$2:$B$331, "=Aguascalientes")</f>
        <v>10708</v>
      </c>
    </row>
    <row r="6" spans="1:12" x14ac:dyDescent="0.3">
      <c r="A6" s="8">
        <v>2016</v>
      </c>
      <c r="B6" s="11">
        <f>SUMIFS(Concentrado!C$2:C$331,Concentrado!$A$2:$A$331,"="&amp;$A6,Concentrado!$B$2:$B$331, "=Aguascalientes")</f>
        <v>2082</v>
      </c>
      <c r="C6" s="11">
        <f>SUMIFS(Concentrado!D$2:D$331,Concentrado!$A$2:$A$331,"="&amp;$A6,Concentrado!$B$2:$B$331, "=Aguascalientes")</f>
        <v>633</v>
      </c>
      <c r="D6" s="11">
        <f>SUMIFS(Concentrado!E$2:E$331,Concentrado!$A$2:$A$331,"="&amp;$A6,Concentrado!$B$2:$B$331, "=Aguascalientes")</f>
        <v>195</v>
      </c>
      <c r="E6" s="11">
        <f>SUMIFS(Concentrado!F$2:F$331,Concentrado!$A$2:$A$331,"="&amp;$A6,Concentrado!$B$2:$B$331, "=Aguascalientes")</f>
        <v>2048</v>
      </c>
      <c r="F6" s="11">
        <f>SUMIFS(Concentrado!G$2:G$331,Concentrado!$A$2:$A$331,"="&amp;$A6,Concentrado!$B$2:$B$331, "=Aguascalientes")</f>
        <v>454</v>
      </c>
      <c r="G6" s="11">
        <f>SUMIFS(Concentrado!H$2:H$331,Concentrado!$A$2:$A$331,"="&amp;$A6,Concentrado!$B$2:$B$331, "=Aguascalientes")</f>
        <v>1146</v>
      </c>
      <c r="H6" s="11">
        <f>SUMIFS(Concentrado!I$2:I$331,Concentrado!$A$2:$A$331,"="&amp;$A6,Concentrado!$B$2:$B$331, "=Aguascalientes")</f>
        <v>244</v>
      </c>
      <c r="I6" s="11">
        <f>SUMIFS(Concentrado!J$2:J$331,Concentrado!$A$2:$A$331,"="&amp;$A6,Concentrado!$B$2:$B$331, "=Aguascalientes")</f>
        <v>504</v>
      </c>
      <c r="J6" s="11">
        <f>SUMIFS(Concentrado!K$2:K$331,Concentrado!$A$2:$A$331,"="&amp;$A6,Concentrado!$B$2:$B$331, "=Aguascalientes")</f>
        <v>1454</v>
      </c>
      <c r="K6" s="11">
        <f>SUMIFS(Concentrado!L$2:L$331,Concentrado!$A$2:$A$331,"="&amp;$A6,Concentrado!$B$2:$B$331, "=Aguascalientes")</f>
        <v>2619</v>
      </c>
      <c r="L6" s="11">
        <f>SUMIFS(Concentrado!M$2:M$331,Concentrado!$A$2:$A$331,"="&amp;$A6,Concentrado!$B$2:$B$331, "=Aguascalientes")</f>
        <v>11379</v>
      </c>
    </row>
    <row r="7" spans="1:12" x14ac:dyDescent="0.3">
      <c r="A7" s="8">
        <v>2017</v>
      </c>
      <c r="B7" s="11">
        <f>SUMIFS(Concentrado!C$2:C$331,Concentrado!$A$2:$A$331,"="&amp;$A7,Concentrado!$B$2:$B$331, "=Aguascalientes")</f>
        <v>2318</v>
      </c>
      <c r="C7" s="11">
        <f>SUMIFS(Concentrado!D$2:D$331,Concentrado!$A$2:$A$331,"="&amp;$A7,Concentrado!$B$2:$B$331, "=Aguascalientes")</f>
        <v>693</v>
      </c>
      <c r="D7" s="11">
        <f>SUMIFS(Concentrado!E$2:E$331,Concentrado!$A$2:$A$331,"="&amp;$A7,Concentrado!$B$2:$B$331, "=Aguascalientes")</f>
        <v>211</v>
      </c>
      <c r="E7" s="11">
        <f>SUMIFS(Concentrado!F$2:F$331,Concentrado!$A$2:$A$331,"="&amp;$A7,Concentrado!$B$2:$B$331, "=Aguascalientes")</f>
        <v>2237</v>
      </c>
      <c r="F7" s="11">
        <f>SUMIFS(Concentrado!G$2:G$331,Concentrado!$A$2:$A$331,"="&amp;$A7,Concentrado!$B$2:$B$331, "=Aguascalientes")</f>
        <v>458</v>
      </c>
      <c r="G7" s="11">
        <f>SUMIFS(Concentrado!H$2:H$331,Concentrado!$A$2:$A$331,"="&amp;$A7,Concentrado!$B$2:$B$331, "=Aguascalientes")</f>
        <v>1240</v>
      </c>
      <c r="H7" s="11">
        <f>SUMIFS(Concentrado!I$2:I$331,Concentrado!$A$2:$A$331,"="&amp;$A7,Concentrado!$B$2:$B$331, "=Aguascalientes")</f>
        <v>247</v>
      </c>
      <c r="I7" s="11">
        <f>SUMIFS(Concentrado!J$2:J$331,Concentrado!$A$2:$A$331,"="&amp;$A7,Concentrado!$B$2:$B$331, "=Aguascalientes")</f>
        <v>487</v>
      </c>
      <c r="J7" s="11">
        <f>SUMIFS(Concentrado!K$2:K$331,Concentrado!$A$2:$A$331,"="&amp;$A7,Concentrado!$B$2:$B$331, "=Aguascalientes")</f>
        <v>1516</v>
      </c>
      <c r="K7" s="11">
        <f>SUMIFS(Concentrado!L$2:L$331,Concentrado!$A$2:$A$331,"="&amp;$A7,Concentrado!$B$2:$B$331, "=Aguascalientes")</f>
        <v>2789</v>
      </c>
      <c r="L7" s="11">
        <f>SUMIFS(Concentrado!M$2:M$331,Concentrado!$A$2:$A$331,"="&amp;$A7,Concentrado!$B$2:$B$331, "=Aguascalientes")</f>
        <v>12196</v>
      </c>
    </row>
    <row r="8" spans="1:12" x14ac:dyDescent="0.3">
      <c r="A8" s="8">
        <v>2018</v>
      </c>
      <c r="B8" s="11">
        <f>SUMIFS(Concentrado!C$2:C$331,Concentrado!$A$2:$A$331,"="&amp;$A8,Concentrado!$B$2:$B$331, "=Aguascalientes")</f>
        <v>2311</v>
      </c>
      <c r="C8" s="11">
        <f>SUMIFS(Concentrado!D$2:D$331,Concentrado!$A$2:$A$331,"="&amp;$A8,Concentrado!$B$2:$B$331, "=Aguascalientes")</f>
        <v>601</v>
      </c>
      <c r="D8" s="11">
        <f>SUMIFS(Concentrado!E$2:E$331,Concentrado!$A$2:$A$331,"="&amp;$A8,Concentrado!$B$2:$B$331, "=Aguascalientes")</f>
        <v>222</v>
      </c>
      <c r="E8" s="11">
        <f>SUMIFS(Concentrado!F$2:F$331,Concentrado!$A$2:$A$331,"="&amp;$A8,Concentrado!$B$2:$B$331, "=Aguascalientes")</f>
        <v>2438</v>
      </c>
      <c r="F8" s="11">
        <f>SUMIFS(Concentrado!G$2:G$331,Concentrado!$A$2:$A$331,"="&amp;$A8,Concentrado!$B$2:$B$331, "=Aguascalientes")</f>
        <v>384</v>
      </c>
      <c r="G8" s="11">
        <f>SUMIFS(Concentrado!H$2:H$331,Concentrado!$A$2:$A$331,"="&amp;$A8,Concentrado!$B$2:$B$331, "=Aguascalientes")</f>
        <v>1378</v>
      </c>
      <c r="H8" s="11">
        <f>SUMIFS(Concentrado!I$2:I$331,Concentrado!$A$2:$A$331,"="&amp;$A8,Concentrado!$B$2:$B$331, "=Aguascalientes")</f>
        <v>254</v>
      </c>
      <c r="I8" s="11">
        <f>SUMIFS(Concentrado!J$2:J$331,Concentrado!$A$2:$A$331,"="&amp;$A8,Concentrado!$B$2:$B$331, "=Aguascalientes")</f>
        <v>461</v>
      </c>
      <c r="J8" s="11">
        <f>SUMIFS(Concentrado!K$2:K$331,Concentrado!$A$2:$A$331,"="&amp;$A8,Concentrado!$B$2:$B$331, "=Aguascalientes")</f>
        <v>1697</v>
      </c>
      <c r="K8" s="11">
        <f>SUMIFS(Concentrado!L$2:L$331,Concentrado!$A$2:$A$331,"="&amp;$A8,Concentrado!$B$2:$B$331, "=Aguascalientes")</f>
        <v>2872</v>
      </c>
      <c r="L8" s="11">
        <f>SUMIFS(Concentrado!M$2:M$331,Concentrado!$A$2:$A$331,"="&amp;$A8,Concentrado!$B$2:$B$331, "=Aguascalientes")</f>
        <v>12618</v>
      </c>
    </row>
    <row r="9" spans="1:12" x14ac:dyDescent="0.3">
      <c r="A9" s="8">
        <v>2019</v>
      </c>
      <c r="B9" s="11">
        <f>SUMIFS(Concentrado!C$2:C$331,Concentrado!$A$2:$A$331,"="&amp;$A9,Concentrado!$B$2:$B$331, "=Aguascalientes")</f>
        <v>2354</v>
      </c>
      <c r="C9" s="11">
        <f>SUMIFS(Concentrado!D$2:D$331,Concentrado!$A$2:$A$331,"="&amp;$A9,Concentrado!$B$2:$B$331, "=Aguascalientes")</f>
        <v>737</v>
      </c>
      <c r="D9" s="11">
        <f>SUMIFS(Concentrado!E$2:E$331,Concentrado!$A$2:$A$331,"="&amp;$A9,Concentrado!$B$2:$B$331, "=Aguascalientes")</f>
        <v>204</v>
      </c>
      <c r="E9" s="11">
        <f>SUMIFS(Concentrado!F$2:F$331,Concentrado!$A$2:$A$331,"="&amp;$A9,Concentrado!$B$2:$B$331, "=Aguascalientes")</f>
        <v>2690</v>
      </c>
      <c r="F9" s="11">
        <f>SUMIFS(Concentrado!G$2:G$331,Concentrado!$A$2:$A$331,"="&amp;$A9,Concentrado!$B$2:$B$331, "=Aguascalientes")</f>
        <v>558</v>
      </c>
      <c r="G9" s="11">
        <f>SUMIFS(Concentrado!H$2:H$331,Concentrado!$A$2:$A$331,"="&amp;$A9,Concentrado!$B$2:$B$331, "=Aguascalientes")</f>
        <v>1214</v>
      </c>
      <c r="H9" s="11">
        <f>SUMIFS(Concentrado!I$2:I$331,Concentrado!$A$2:$A$331,"="&amp;$A9,Concentrado!$B$2:$B$331, "=Aguascalientes")</f>
        <v>266</v>
      </c>
      <c r="I9" s="11">
        <f>SUMIFS(Concentrado!J$2:J$331,Concentrado!$A$2:$A$331,"="&amp;$A9,Concentrado!$B$2:$B$331, "=Aguascalientes")</f>
        <v>591</v>
      </c>
      <c r="J9" s="11">
        <f>SUMIFS(Concentrado!K$2:K$331,Concentrado!$A$2:$A$331,"="&amp;$A9,Concentrado!$B$2:$B$331, "=Aguascalientes")</f>
        <v>1644</v>
      </c>
      <c r="K9" s="11">
        <f>SUMIFS(Concentrado!L$2:L$331,Concentrado!$A$2:$A$331,"="&amp;$A9,Concentrado!$B$2:$B$331, "=Aguascalientes")</f>
        <v>3055</v>
      </c>
      <c r="L9" s="11">
        <f>SUMIFS(Concentrado!M$2:M$331,Concentrado!$A$2:$A$331,"="&amp;$A9,Concentrado!$B$2:$B$331, "=Aguascalientes")</f>
        <v>13313</v>
      </c>
    </row>
    <row r="10" spans="1:12" x14ac:dyDescent="0.3">
      <c r="A10" s="8">
        <v>2020</v>
      </c>
      <c r="B10" s="11">
        <f>SUMIFS(Concentrado!C$2:C$331,Concentrado!$A$2:$A$331,"="&amp;$A10,Concentrado!$B$2:$B$331, "=Aguascalientes")</f>
        <v>2442</v>
      </c>
      <c r="C10" s="11">
        <f>SUMIFS(Concentrado!D$2:D$331,Concentrado!$A$2:$A$331,"="&amp;$A10,Concentrado!$B$2:$B$331, "=Aguascalientes")</f>
        <v>670</v>
      </c>
      <c r="D10" s="11">
        <f>SUMIFS(Concentrado!E$2:E$331,Concentrado!$A$2:$A$331,"="&amp;$A10,Concentrado!$B$2:$B$331, "=Aguascalientes")</f>
        <v>212</v>
      </c>
      <c r="E10" s="11">
        <f>SUMIFS(Concentrado!F$2:F$331,Concentrado!$A$2:$A$331,"="&amp;$A10,Concentrado!$B$2:$B$331, "=Aguascalientes")</f>
        <v>2701</v>
      </c>
      <c r="F10" s="11">
        <f>SUMIFS(Concentrado!G$2:G$331,Concentrado!$A$2:$A$331,"="&amp;$A10,Concentrado!$B$2:$B$331, "=Aguascalientes")</f>
        <v>446</v>
      </c>
      <c r="G10" s="11">
        <f>SUMIFS(Concentrado!H$2:H$331,Concentrado!$A$2:$A$331,"="&amp;$A10,Concentrado!$B$2:$B$331, "=Aguascalientes")</f>
        <v>1443</v>
      </c>
      <c r="H10" s="11">
        <f>SUMIFS(Concentrado!I$2:I$331,Concentrado!$A$2:$A$331,"="&amp;$A10,Concentrado!$B$2:$B$331, "=Aguascalientes")</f>
        <v>261</v>
      </c>
      <c r="I10" s="11">
        <f>SUMIFS(Concentrado!J$2:J$331,Concentrado!$A$2:$A$331,"="&amp;$A10,Concentrado!$B$2:$B$331, "=Aguascalientes")</f>
        <v>617</v>
      </c>
      <c r="J10" s="11">
        <f>SUMIFS(Concentrado!K$2:K$331,Concentrado!$A$2:$A$331,"="&amp;$A10,Concentrado!$B$2:$B$331, "=Aguascalientes")</f>
        <v>1703</v>
      </c>
      <c r="K10" s="11">
        <f>SUMIFS(Concentrado!L$2:L$331,Concentrado!$A$2:$A$331,"="&amp;$A10,Concentrado!$B$2:$B$331, "=Aguascalientes")</f>
        <v>3030</v>
      </c>
      <c r="L10" s="11">
        <f>SUMIFS(Concentrado!M$2:M$331,Concentrado!$A$2:$A$331,"="&amp;$A10,Concentrado!$B$2:$B$331, "=Aguascalientes")</f>
        <v>13525</v>
      </c>
    </row>
    <row r="11" spans="1:12" x14ac:dyDescent="0.3">
      <c r="A11" s="8">
        <v>2021</v>
      </c>
      <c r="B11" s="11">
        <f>SUMIFS(Concentrado!C$2:C$331,Concentrado!$A$2:$A$331,"="&amp;$A11,Concentrado!$B$2:$B$331, "=Aguascalientes")</f>
        <v>2479</v>
      </c>
      <c r="C11" s="11">
        <f>SUMIFS(Concentrado!D$2:D$331,Concentrado!$A$2:$A$331,"="&amp;$A11,Concentrado!$B$2:$B$331, "=Aguascalientes")</f>
        <v>763</v>
      </c>
      <c r="D11" s="11">
        <f>SUMIFS(Concentrado!E$2:E$331,Concentrado!$A$2:$A$331,"="&amp;$A11,Concentrado!$B$2:$B$331, "=Aguascalientes")</f>
        <v>236</v>
      </c>
      <c r="E11" s="11">
        <f>SUMIFS(Concentrado!F$2:F$331,Concentrado!$A$2:$A$331,"="&amp;$A11,Concentrado!$B$2:$B$331, "=Aguascalientes")</f>
        <v>2695</v>
      </c>
      <c r="F11" s="11">
        <f>SUMIFS(Concentrado!G$2:G$331,Concentrado!$A$2:$A$331,"="&amp;$A11,Concentrado!$B$2:$B$331, "=Aguascalientes")</f>
        <v>388</v>
      </c>
      <c r="G11" s="11">
        <f>SUMIFS(Concentrado!H$2:H$331,Concentrado!$A$2:$A$331,"="&amp;$A11,Concentrado!$B$2:$B$331, "=Aguascalientes")</f>
        <v>1477</v>
      </c>
      <c r="H11" s="11">
        <f>SUMIFS(Concentrado!I$2:I$331,Concentrado!$A$2:$A$331,"="&amp;$A11,Concentrado!$B$2:$B$331, "=Aguascalientes")</f>
        <v>273</v>
      </c>
      <c r="I11" s="11">
        <f>SUMIFS(Concentrado!J$2:J$331,Concentrado!$A$2:$A$331,"="&amp;$A11,Concentrado!$B$2:$B$331, "=Aguascalientes")</f>
        <v>615</v>
      </c>
      <c r="J11" s="11">
        <f>SUMIFS(Concentrado!K$2:K$331,Concentrado!$A$2:$A$331,"="&amp;$A11,Concentrado!$B$2:$B$331, "=Aguascalientes")</f>
        <v>1722</v>
      </c>
      <c r="K11" s="11">
        <f>SUMIFS(Concentrado!L$2:L$331,Concentrado!$A$2:$A$331,"="&amp;$A11,Concentrado!$B$2:$B$331, "=Aguascalientes")</f>
        <v>3085</v>
      </c>
      <c r="L11" s="11">
        <f>SUMIFS(Concentrado!M$2:M$331,Concentrado!$A$2:$A$331,"="&amp;$A11,Concentrado!$B$2:$B$331, "=Aguascalientes")</f>
        <v>13733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00B050"/>
  </sheetPr>
  <dimension ref="A1:L11"/>
  <sheetViews>
    <sheetView zoomScale="112" zoomScaleNormal="112" workbookViewId="0">
      <selection activeCell="B2" sqref="B2:L11"/>
    </sheetView>
  </sheetViews>
  <sheetFormatPr baseColWidth="10" defaultRowHeight="14.4" x14ac:dyDescent="0.3"/>
  <cols>
    <col min="1" max="1" width="12.109375" customWidth="1"/>
    <col min="2" max="2" width="13.33203125" bestFit="1" customWidth="1"/>
    <col min="3" max="3" width="12.44140625" bestFit="1" customWidth="1"/>
    <col min="4" max="4" width="12.44140625" customWidth="1"/>
    <col min="5" max="5" width="12.33203125" bestFit="1" customWidth="1"/>
    <col min="6" max="6" width="12" bestFit="1" customWidth="1"/>
    <col min="7" max="7" width="11.44140625" customWidth="1"/>
    <col min="8" max="8" width="11.88671875" bestFit="1" customWidth="1"/>
    <col min="9" max="11" width="12.5546875" bestFit="1" customWidth="1"/>
  </cols>
  <sheetData>
    <row r="1" spans="1:12" s="4" customFormat="1" ht="69" x14ac:dyDescent="0.25">
      <c r="A1" s="1" t="s">
        <v>0</v>
      </c>
      <c r="B1" s="1" t="s">
        <v>35</v>
      </c>
      <c r="C1" s="1" t="s">
        <v>36</v>
      </c>
      <c r="D1" s="1" t="s">
        <v>45</v>
      </c>
      <c r="E1" s="1" t="s">
        <v>44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</row>
    <row r="2" spans="1:12" x14ac:dyDescent="0.3">
      <c r="A2" s="8">
        <v>2012</v>
      </c>
      <c r="B2" s="11">
        <f>SUMIFS(Concentrado!C$2:C332,Concentrado!$A$2:$A332,"="&amp;$A2,Concentrado!$B$2:$B332, "=Tamaulipas")</f>
        <v>4667</v>
      </c>
      <c r="C2" s="11">
        <f>SUMIFS(Concentrado!D$2:D332,Concentrado!$A$2:$A332,"="&amp;$A2,Concentrado!$B$2:$B332, "=Tamaulipas")</f>
        <v>1281</v>
      </c>
      <c r="D2" s="11">
        <f>SUMIFS(Concentrado!E$2:E332,Concentrado!$A$2:$A332,"="&amp;$A2,Concentrado!$B$2:$B332, "=Tamaulipas")</f>
        <v>581</v>
      </c>
      <c r="E2" s="11">
        <f>SUMIFS(Concentrado!F$2:F332,Concentrado!$A$2:$A332,"="&amp;$A2,Concentrado!$B$2:$B332, "=Tamaulipas")</f>
        <v>5461</v>
      </c>
      <c r="F2" s="11">
        <f>SUMIFS(Concentrado!G$2:G332,Concentrado!$A$2:$A332,"="&amp;$A2,Concentrado!$B$2:$B332, "=Tamaulipas")</f>
        <v>703</v>
      </c>
      <c r="G2" s="11">
        <f>SUMIFS(Concentrado!H$2:H332,Concentrado!$A$2:$A332,"="&amp;$A2,Concentrado!$B$2:$B332, "=Tamaulipas")</f>
        <v>2618</v>
      </c>
      <c r="H2" s="11">
        <f>SUMIFS(Concentrado!I$2:I332,Concentrado!$A$2:$A332,"="&amp;$A2,Concentrado!$B$2:$B332, "=Tamaulipas")</f>
        <v>578</v>
      </c>
      <c r="I2" s="11">
        <f>SUMIFS(Concentrado!J$2:J332,Concentrado!$A$2:$A332,"="&amp;$A2,Concentrado!$B$2:$B332, "=Tamaulipas")</f>
        <v>1976</v>
      </c>
      <c r="J2" s="11">
        <f>SUMIFS(Concentrado!K$2:K332,Concentrado!$A$2:$A332,"="&amp;$A2,Concentrado!$B$2:$B332, "=Tamaulipas")</f>
        <v>1977</v>
      </c>
      <c r="K2" s="11">
        <f>SUMIFS(Concentrado!L$2:L332,Concentrado!$A$2:$A332,"="&amp;$A2,Concentrado!$B$2:$B332, "=Tamaulipas")</f>
        <v>7799</v>
      </c>
      <c r="L2" s="11">
        <f>SUMIFS(Concentrado!M$2:M332,Concentrado!$A$2:$A332,"="&amp;$A2,Concentrado!$B$2:$B332, "=Tamaulipas")</f>
        <v>27641</v>
      </c>
    </row>
    <row r="3" spans="1:12" x14ac:dyDescent="0.3">
      <c r="A3" s="8">
        <v>2013</v>
      </c>
      <c r="B3" s="11">
        <f>SUMIFS(Concentrado!C$2:C333,Concentrado!$A$2:$A333,"="&amp;$A3,Concentrado!$B$2:$B333, "=Tamaulipas")</f>
        <v>4820</v>
      </c>
      <c r="C3" s="11">
        <f>SUMIFS(Concentrado!D$2:D333,Concentrado!$A$2:$A333,"="&amp;$A3,Concentrado!$B$2:$B333, "=Tamaulipas")</f>
        <v>1394</v>
      </c>
      <c r="D3" s="11">
        <f>SUMIFS(Concentrado!E$2:E333,Concentrado!$A$2:$A333,"="&amp;$A3,Concentrado!$B$2:$B333, "=Tamaulipas")</f>
        <v>558</v>
      </c>
      <c r="E3" s="11">
        <f>SUMIFS(Concentrado!F$2:F333,Concentrado!$A$2:$A333,"="&amp;$A3,Concentrado!$B$2:$B333, "=Tamaulipas")</f>
        <v>5490</v>
      </c>
      <c r="F3" s="11">
        <f>SUMIFS(Concentrado!G$2:G333,Concentrado!$A$2:$A333,"="&amp;$A3,Concentrado!$B$2:$B333, "=Tamaulipas")</f>
        <v>850</v>
      </c>
      <c r="G3" s="11">
        <f>SUMIFS(Concentrado!H$2:H333,Concentrado!$A$2:$A333,"="&amp;$A3,Concentrado!$B$2:$B333, "=Tamaulipas")</f>
        <v>2820</v>
      </c>
      <c r="H3" s="11">
        <f>SUMIFS(Concentrado!I$2:I333,Concentrado!$A$2:$A333,"="&amp;$A3,Concentrado!$B$2:$B333, "=Tamaulipas")</f>
        <v>580</v>
      </c>
      <c r="I3" s="11">
        <f>SUMIFS(Concentrado!J$2:J333,Concentrado!$A$2:$A333,"="&amp;$A3,Concentrado!$B$2:$B333, "=Tamaulipas")</f>
        <v>1992</v>
      </c>
      <c r="J3" s="11">
        <f>SUMIFS(Concentrado!K$2:K333,Concentrado!$A$2:$A333,"="&amp;$A3,Concentrado!$B$2:$B333, "=Tamaulipas")</f>
        <v>2037</v>
      </c>
      <c r="K3" s="11">
        <f>SUMIFS(Concentrado!L$2:L333,Concentrado!$A$2:$A333,"="&amp;$A3,Concentrado!$B$2:$B333, "=Tamaulipas")</f>
        <v>7844</v>
      </c>
      <c r="L3" s="11">
        <f>SUMIFS(Concentrado!M$2:M333,Concentrado!$A$2:$A333,"="&amp;$A3,Concentrado!$B$2:$B333, "=Tamaulipas")</f>
        <v>28385</v>
      </c>
    </row>
    <row r="4" spans="1:12" x14ac:dyDescent="0.3">
      <c r="A4" s="8">
        <v>2014</v>
      </c>
      <c r="B4" s="11">
        <f>SUMIFS(Concentrado!C$2:C334,Concentrado!$A$2:$A334,"="&amp;$A4,Concentrado!$B$2:$B334, "=Tamaulipas")</f>
        <v>5015</v>
      </c>
      <c r="C4" s="11">
        <f>SUMIFS(Concentrado!D$2:D334,Concentrado!$A$2:$A334,"="&amp;$A4,Concentrado!$B$2:$B334, "=Tamaulipas")</f>
        <v>1421</v>
      </c>
      <c r="D4" s="11">
        <f>SUMIFS(Concentrado!E$2:E334,Concentrado!$A$2:$A334,"="&amp;$A4,Concentrado!$B$2:$B334, "=Tamaulipas")</f>
        <v>519</v>
      </c>
      <c r="E4" s="11">
        <f>SUMIFS(Concentrado!F$2:F334,Concentrado!$A$2:$A334,"="&amp;$A4,Concentrado!$B$2:$B334, "=Tamaulipas")</f>
        <v>5383</v>
      </c>
      <c r="F4" s="11">
        <f>SUMIFS(Concentrado!G$2:G334,Concentrado!$A$2:$A334,"="&amp;$A4,Concentrado!$B$2:$B334, "=Tamaulipas")</f>
        <v>992</v>
      </c>
      <c r="G4" s="11">
        <f>SUMIFS(Concentrado!H$2:H334,Concentrado!$A$2:$A334,"="&amp;$A4,Concentrado!$B$2:$B334, "=Tamaulipas")</f>
        <v>3162</v>
      </c>
      <c r="H4" s="11">
        <f>SUMIFS(Concentrado!I$2:I334,Concentrado!$A$2:$A334,"="&amp;$A4,Concentrado!$B$2:$B334, "=Tamaulipas")</f>
        <v>589</v>
      </c>
      <c r="I4" s="11">
        <f>SUMIFS(Concentrado!J$2:J334,Concentrado!$A$2:$A334,"="&amp;$A4,Concentrado!$B$2:$B334, "=Tamaulipas")</f>
        <v>2053</v>
      </c>
      <c r="J4" s="11">
        <f>SUMIFS(Concentrado!K$2:K334,Concentrado!$A$2:$A334,"="&amp;$A4,Concentrado!$B$2:$B334, "=Tamaulipas")</f>
        <v>2107</v>
      </c>
      <c r="K4" s="11">
        <f>SUMIFS(Concentrado!L$2:L334,Concentrado!$A$2:$A334,"="&amp;$A4,Concentrado!$B$2:$B334, "=Tamaulipas")</f>
        <v>8206</v>
      </c>
      <c r="L4" s="11">
        <f>SUMIFS(Concentrado!M$2:M334,Concentrado!$A$2:$A334,"="&amp;$A4,Concentrado!$B$2:$B334, "=Tamaulipas")</f>
        <v>29447</v>
      </c>
    </row>
    <row r="5" spans="1:12" x14ac:dyDescent="0.3">
      <c r="A5" s="8">
        <v>2015</v>
      </c>
      <c r="B5" s="11">
        <f>SUMIFS(Concentrado!C$2:C335,Concentrado!$A$2:$A335,"="&amp;$A5,Concentrado!$B$2:$B335, "=Tamaulipas")</f>
        <v>5380</v>
      </c>
      <c r="C5" s="11">
        <f>SUMIFS(Concentrado!D$2:D335,Concentrado!$A$2:$A335,"="&amp;$A5,Concentrado!$B$2:$B335, "=Tamaulipas")</f>
        <v>1692</v>
      </c>
      <c r="D5" s="11">
        <f>SUMIFS(Concentrado!E$2:E335,Concentrado!$A$2:$A335,"="&amp;$A5,Concentrado!$B$2:$B335, "=Tamaulipas")</f>
        <v>704</v>
      </c>
      <c r="E5" s="11">
        <f>SUMIFS(Concentrado!F$2:F335,Concentrado!$A$2:$A335,"="&amp;$A5,Concentrado!$B$2:$B335, "=Tamaulipas")</f>
        <v>5493</v>
      </c>
      <c r="F5" s="11">
        <f>SUMIFS(Concentrado!G$2:G335,Concentrado!$A$2:$A335,"="&amp;$A5,Concentrado!$B$2:$B335, "=Tamaulipas")</f>
        <v>1091</v>
      </c>
      <c r="G5" s="11">
        <f>SUMIFS(Concentrado!H$2:H335,Concentrado!$A$2:$A335,"="&amp;$A5,Concentrado!$B$2:$B335, "=Tamaulipas")</f>
        <v>3232</v>
      </c>
      <c r="H5" s="11">
        <f>SUMIFS(Concentrado!I$2:I335,Concentrado!$A$2:$A335,"="&amp;$A5,Concentrado!$B$2:$B335, "=Tamaulipas")</f>
        <v>640</v>
      </c>
      <c r="I5" s="11">
        <f>SUMIFS(Concentrado!J$2:J335,Concentrado!$A$2:$A335,"="&amp;$A5,Concentrado!$B$2:$B335, "=Tamaulipas")</f>
        <v>1255</v>
      </c>
      <c r="J5" s="11">
        <f>SUMIFS(Concentrado!K$2:K335,Concentrado!$A$2:$A335,"="&amp;$A5,Concentrado!$B$2:$B335, "=Tamaulipas")</f>
        <v>2509</v>
      </c>
      <c r="K5" s="11">
        <f>SUMIFS(Concentrado!L$2:L335,Concentrado!$A$2:$A335,"="&amp;$A5,Concentrado!$B$2:$B335, "=Tamaulipas")</f>
        <v>8307</v>
      </c>
      <c r="L5" s="11">
        <f>SUMIFS(Concentrado!M$2:M335,Concentrado!$A$2:$A335,"="&amp;$A5,Concentrado!$B$2:$B335, "=Tamaulipas")</f>
        <v>30303</v>
      </c>
    </row>
    <row r="6" spans="1:12" x14ac:dyDescent="0.3">
      <c r="A6" s="8">
        <v>2016</v>
      </c>
      <c r="B6" s="11">
        <f>SUMIFS(Concentrado!C$2:C336,Concentrado!$A$2:$A336,"="&amp;$A6,Concentrado!$B$2:$B336, "=Tamaulipas")</f>
        <v>5484</v>
      </c>
      <c r="C6" s="11">
        <f>SUMIFS(Concentrado!D$2:D336,Concentrado!$A$2:$A336,"="&amp;$A6,Concentrado!$B$2:$B336, "=Tamaulipas")</f>
        <v>1546</v>
      </c>
      <c r="D6" s="11">
        <f>SUMIFS(Concentrado!E$2:E336,Concentrado!$A$2:$A336,"="&amp;$A6,Concentrado!$B$2:$B336, "=Tamaulipas")</f>
        <v>480</v>
      </c>
      <c r="E6" s="11">
        <f>SUMIFS(Concentrado!F$2:F336,Concentrado!$A$2:$A336,"="&amp;$A6,Concentrado!$B$2:$B336, "=Tamaulipas")</f>
        <v>5494</v>
      </c>
      <c r="F6" s="11">
        <f>SUMIFS(Concentrado!G$2:G336,Concentrado!$A$2:$A336,"="&amp;$A6,Concentrado!$B$2:$B336, "=Tamaulipas")</f>
        <v>1202</v>
      </c>
      <c r="G6" s="11">
        <f>SUMIFS(Concentrado!H$2:H336,Concentrado!$A$2:$A336,"="&amp;$A6,Concentrado!$B$2:$B336, "=Tamaulipas")</f>
        <v>3359</v>
      </c>
      <c r="H6" s="11">
        <f>SUMIFS(Concentrado!I$2:I336,Concentrado!$A$2:$A336,"="&amp;$A6,Concentrado!$B$2:$B336, "=Tamaulipas")</f>
        <v>616</v>
      </c>
      <c r="I6" s="11">
        <f>SUMIFS(Concentrado!J$2:J336,Concentrado!$A$2:$A336,"="&amp;$A6,Concentrado!$B$2:$B336, "=Tamaulipas")</f>
        <v>1294</v>
      </c>
      <c r="J6" s="11">
        <f>SUMIFS(Concentrado!K$2:K336,Concentrado!$A$2:$A336,"="&amp;$A6,Concentrado!$B$2:$B336, "=Tamaulipas")</f>
        <v>3512</v>
      </c>
      <c r="K6" s="11">
        <f>SUMIFS(Concentrado!L$2:L336,Concentrado!$A$2:$A336,"="&amp;$A6,Concentrado!$B$2:$B336, "=Tamaulipas")</f>
        <v>8210</v>
      </c>
      <c r="L6" s="11">
        <f>SUMIFS(Concentrado!M$2:M336,Concentrado!$A$2:$A336,"="&amp;$A6,Concentrado!$B$2:$B336, "=Tamaulipas")</f>
        <v>31197</v>
      </c>
    </row>
    <row r="7" spans="1:12" x14ac:dyDescent="0.3">
      <c r="A7" s="8">
        <v>2017</v>
      </c>
      <c r="B7" s="11">
        <f>SUMIFS(Concentrado!C$2:C337,Concentrado!$A$2:$A337,"="&amp;$A7,Concentrado!$B$2:$B337, "=Tamaulipas")</f>
        <v>5397</v>
      </c>
      <c r="C7" s="11">
        <f>SUMIFS(Concentrado!D$2:D337,Concentrado!$A$2:$A337,"="&amp;$A7,Concentrado!$B$2:$B337, "=Tamaulipas")</f>
        <v>1837</v>
      </c>
      <c r="D7" s="11">
        <f>SUMIFS(Concentrado!E$2:E337,Concentrado!$A$2:$A337,"="&amp;$A7,Concentrado!$B$2:$B337, "=Tamaulipas")</f>
        <v>486</v>
      </c>
      <c r="E7" s="11">
        <f>SUMIFS(Concentrado!F$2:F337,Concentrado!$A$2:$A337,"="&amp;$A7,Concentrado!$B$2:$B337, "=Tamaulipas")</f>
        <v>5934</v>
      </c>
      <c r="F7" s="11">
        <f>SUMIFS(Concentrado!G$2:G337,Concentrado!$A$2:$A337,"="&amp;$A7,Concentrado!$B$2:$B337, "=Tamaulipas")</f>
        <v>1266</v>
      </c>
      <c r="G7" s="11">
        <f>SUMIFS(Concentrado!H$2:H337,Concentrado!$A$2:$A337,"="&amp;$A7,Concentrado!$B$2:$B337, "=Tamaulipas")</f>
        <v>3265</v>
      </c>
      <c r="H7" s="11">
        <f>SUMIFS(Concentrado!I$2:I337,Concentrado!$A$2:$A337,"="&amp;$A7,Concentrado!$B$2:$B337, "=Tamaulipas")</f>
        <v>603</v>
      </c>
      <c r="I7" s="11">
        <f>SUMIFS(Concentrado!J$2:J337,Concentrado!$A$2:$A337,"="&amp;$A7,Concentrado!$B$2:$B337, "=Tamaulipas")</f>
        <v>1358</v>
      </c>
      <c r="J7" s="11">
        <f>SUMIFS(Concentrado!K$2:K337,Concentrado!$A$2:$A337,"="&amp;$A7,Concentrado!$B$2:$B337, "=Tamaulipas")</f>
        <v>3393</v>
      </c>
      <c r="K7" s="11">
        <f>SUMIFS(Concentrado!L$2:L337,Concentrado!$A$2:$A337,"="&amp;$A7,Concentrado!$B$2:$B337, "=Tamaulipas")</f>
        <v>8489</v>
      </c>
      <c r="L7" s="11">
        <f>SUMIFS(Concentrado!M$2:M337,Concentrado!$A$2:$A337,"="&amp;$A7,Concentrado!$B$2:$B337, "=Tamaulipas")</f>
        <v>32028</v>
      </c>
    </row>
    <row r="8" spans="1:12" x14ac:dyDescent="0.3">
      <c r="A8" s="8">
        <v>2018</v>
      </c>
      <c r="B8" s="11">
        <f>SUMIFS(Concentrado!C$2:C338,Concentrado!$A$2:$A338,"="&amp;$A8,Concentrado!$B$2:$B338, "=Tamaulipas")</f>
        <v>5456</v>
      </c>
      <c r="C8" s="11">
        <f>SUMIFS(Concentrado!D$2:D338,Concentrado!$A$2:$A338,"="&amp;$A8,Concentrado!$B$2:$B338, "=Tamaulipas")</f>
        <v>1697</v>
      </c>
      <c r="D8" s="11">
        <f>SUMIFS(Concentrado!E$2:E338,Concentrado!$A$2:$A338,"="&amp;$A8,Concentrado!$B$2:$B338, "=Tamaulipas")</f>
        <v>569</v>
      </c>
      <c r="E8" s="11">
        <f>SUMIFS(Concentrado!F$2:F338,Concentrado!$A$2:$A338,"="&amp;$A8,Concentrado!$B$2:$B338, "=Tamaulipas")</f>
        <v>5718</v>
      </c>
      <c r="F8" s="11">
        <f>SUMIFS(Concentrado!G$2:G338,Concentrado!$A$2:$A338,"="&amp;$A8,Concentrado!$B$2:$B338, "=Tamaulipas")</f>
        <v>1362</v>
      </c>
      <c r="G8" s="11">
        <f>SUMIFS(Concentrado!H$2:H338,Concentrado!$A$2:$A338,"="&amp;$A8,Concentrado!$B$2:$B338, "=Tamaulipas")</f>
        <v>3221</v>
      </c>
      <c r="H8" s="11">
        <f>SUMIFS(Concentrado!I$2:I338,Concentrado!$A$2:$A338,"="&amp;$A8,Concentrado!$B$2:$B338, "=Tamaulipas")</f>
        <v>596</v>
      </c>
      <c r="I8" s="11">
        <f>SUMIFS(Concentrado!J$2:J338,Concentrado!$A$2:$A338,"="&amp;$A8,Concentrado!$B$2:$B338, "=Tamaulipas")</f>
        <v>1391</v>
      </c>
      <c r="J8" s="11">
        <f>SUMIFS(Concentrado!K$2:K338,Concentrado!$A$2:$A338,"="&amp;$A8,Concentrado!$B$2:$B338, "=Tamaulipas")</f>
        <v>3489</v>
      </c>
      <c r="K8" s="11">
        <f>SUMIFS(Concentrado!L$2:L338,Concentrado!$A$2:$A338,"="&amp;$A8,Concentrado!$B$2:$B338, "=Tamaulipas")</f>
        <v>8454</v>
      </c>
      <c r="L8" s="11">
        <f>SUMIFS(Concentrado!M$2:M338,Concentrado!$A$2:$A338,"="&amp;$A8,Concentrado!$B$2:$B338, "=Tamaulipas")</f>
        <v>31953</v>
      </c>
    </row>
    <row r="9" spans="1:12" x14ac:dyDescent="0.3">
      <c r="A9" s="8">
        <v>2019</v>
      </c>
      <c r="B9" s="11">
        <f>SUMIFS(Concentrado!C$2:C339,Concentrado!$A$2:$A339,"="&amp;$A9,Concentrado!$B$2:$B339, "=Tamaulipas")</f>
        <v>5378</v>
      </c>
      <c r="C9" s="11">
        <f>SUMIFS(Concentrado!D$2:D339,Concentrado!$A$2:$A339,"="&amp;$A9,Concentrado!$B$2:$B339, "=Tamaulipas")</f>
        <v>1745</v>
      </c>
      <c r="D9" s="11">
        <f>SUMIFS(Concentrado!E$2:E339,Concentrado!$A$2:$A339,"="&amp;$A9,Concentrado!$B$2:$B339, "=Tamaulipas")</f>
        <v>482</v>
      </c>
      <c r="E9" s="11">
        <f>SUMIFS(Concentrado!F$2:F339,Concentrado!$A$2:$A339,"="&amp;$A9,Concentrado!$B$2:$B339, "=Tamaulipas")</f>
        <v>5730</v>
      </c>
      <c r="F9" s="11">
        <f>SUMIFS(Concentrado!G$2:G339,Concentrado!$A$2:$A339,"="&amp;$A9,Concentrado!$B$2:$B339, "=Tamaulipas")</f>
        <v>1272</v>
      </c>
      <c r="G9" s="11">
        <f>SUMIFS(Concentrado!H$2:H339,Concentrado!$A$2:$A339,"="&amp;$A9,Concentrado!$B$2:$B339, "=Tamaulipas")</f>
        <v>3273</v>
      </c>
      <c r="H9" s="11">
        <f>SUMIFS(Concentrado!I$2:I339,Concentrado!$A$2:$A339,"="&amp;$A9,Concentrado!$B$2:$B339, "=Tamaulipas")</f>
        <v>670</v>
      </c>
      <c r="I9" s="11">
        <f>SUMIFS(Concentrado!J$2:J339,Concentrado!$A$2:$A339,"="&amp;$A9,Concentrado!$B$2:$B339, "=Tamaulipas")</f>
        <v>1404</v>
      </c>
      <c r="J9" s="11">
        <f>SUMIFS(Concentrado!K$2:K339,Concentrado!$A$2:$A339,"="&amp;$A9,Concentrado!$B$2:$B339, "=Tamaulipas")</f>
        <v>3607</v>
      </c>
      <c r="K9" s="11">
        <f>SUMIFS(Concentrado!L$2:L339,Concentrado!$A$2:$A339,"="&amp;$A9,Concentrado!$B$2:$B339, "=Tamaulipas")</f>
        <v>8481</v>
      </c>
      <c r="L9" s="11">
        <f>SUMIFS(Concentrado!M$2:M339,Concentrado!$A$2:$A339,"="&amp;$A9,Concentrado!$B$2:$B339, "=Tamaulipas")</f>
        <v>32042</v>
      </c>
    </row>
    <row r="10" spans="1:12" x14ac:dyDescent="0.3">
      <c r="A10" s="8">
        <v>2020</v>
      </c>
      <c r="B10" s="11">
        <f>SUMIFS(Concentrado!C$2:C340,Concentrado!$A$2:$A340,"="&amp;$A10,Concentrado!$B$2:$B340, "=Tamaulipas")</f>
        <v>5471</v>
      </c>
      <c r="C10" s="11">
        <f>SUMIFS(Concentrado!D$2:D340,Concentrado!$A$2:$A340,"="&amp;$A10,Concentrado!$B$2:$B340, "=Tamaulipas")</f>
        <v>1658</v>
      </c>
      <c r="D10" s="11">
        <f>SUMIFS(Concentrado!E$2:E340,Concentrado!$A$2:$A340,"="&amp;$A10,Concentrado!$B$2:$B340, "=Tamaulipas")</f>
        <v>501</v>
      </c>
      <c r="E10" s="11">
        <f>SUMIFS(Concentrado!F$2:F340,Concentrado!$A$2:$A340,"="&amp;$A10,Concentrado!$B$2:$B340, "=Tamaulipas")</f>
        <v>6071</v>
      </c>
      <c r="F10" s="11">
        <f>SUMIFS(Concentrado!G$2:G340,Concentrado!$A$2:$A340,"="&amp;$A10,Concentrado!$B$2:$B340, "=Tamaulipas")</f>
        <v>1230</v>
      </c>
      <c r="G10" s="11">
        <f>SUMIFS(Concentrado!H$2:H340,Concentrado!$A$2:$A340,"="&amp;$A10,Concentrado!$B$2:$B340, "=Tamaulipas")</f>
        <v>3303</v>
      </c>
      <c r="H10" s="11">
        <f>SUMIFS(Concentrado!I$2:I340,Concentrado!$A$2:$A340,"="&amp;$A10,Concentrado!$B$2:$B340, "=Tamaulipas")</f>
        <v>712</v>
      </c>
      <c r="I10" s="11">
        <f>SUMIFS(Concentrado!J$2:J340,Concentrado!$A$2:$A340,"="&amp;$A10,Concentrado!$B$2:$B340, "=Tamaulipas")</f>
        <v>1409</v>
      </c>
      <c r="J10" s="11">
        <f>SUMIFS(Concentrado!K$2:K340,Concentrado!$A$2:$A340,"="&amp;$A10,Concentrado!$B$2:$B340, "=Tamaulipas")</f>
        <v>3704</v>
      </c>
      <c r="K10" s="11">
        <f>SUMIFS(Concentrado!L$2:L340,Concentrado!$A$2:$A340,"="&amp;$A10,Concentrado!$B$2:$B340, "=Tamaulipas")</f>
        <v>8948</v>
      </c>
      <c r="L10" s="11">
        <f>SUMIFS(Concentrado!M$2:M340,Concentrado!$A$2:$A340,"="&amp;$A10,Concentrado!$B$2:$B340, "=Tamaulipas")</f>
        <v>33007</v>
      </c>
    </row>
    <row r="11" spans="1:12" x14ac:dyDescent="0.3">
      <c r="A11" s="8">
        <v>2021</v>
      </c>
      <c r="B11" s="11">
        <f>SUMIFS(Concentrado!C$2:C341,Concentrado!$A$2:$A341,"="&amp;$A11,Concentrado!$B$2:$B341, "=Tamaulipas")</f>
        <v>5517</v>
      </c>
      <c r="C11" s="11">
        <f>SUMIFS(Concentrado!D$2:D341,Concentrado!$A$2:$A341,"="&amp;$A11,Concentrado!$B$2:$B341, "=Tamaulipas")</f>
        <v>1834</v>
      </c>
      <c r="D11" s="11">
        <f>SUMIFS(Concentrado!E$2:E341,Concentrado!$A$2:$A341,"="&amp;$A11,Concentrado!$B$2:$B341, "=Tamaulipas")</f>
        <v>544</v>
      </c>
      <c r="E11" s="11">
        <f>SUMIFS(Concentrado!F$2:F341,Concentrado!$A$2:$A341,"="&amp;$A11,Concentrado!$B$2:$B341, "=Tamaulipas")</f>
        <v>5989</v>
      </c>
      <c r="F11" s="11">
        <f>SUMIFS(Concentrado!G$2:G341,Concentrado!$A$2:$A341,"="&amp;$A11,Concentrado!$B$2:$B341, "=Tamaulipas")</f>
        <v>961</v>
      </c>
      <c r="G11" s="11">
        <f>SUMIFS(Concentrado!H$2:H341,Concentrado!$A$2:$A341,"="&amp;$A11,Concentrado!$B$2:$B341, "=Tamaulipas")</f>
        <v>3209</v>
      </c>
      <c r="H11" s="11">
        <f>SUMIFS(Concentrado!I$2:I341,Concentrado!$A$2:$A341,"="&amp;$A11,Concentrado!$B$2:$B341, "=Tamaulipas")</f>
        <v>1587</v>
      </c>
      <c r="I11" s="11">
        <f>SUMIFS(Concentrado!J$2:J341,Concentrado!$A$2:$A341,"="&amp;$A11,Concentrado!$B$2:$B341, "=Tamaulipas")</f>
        <v>1690</v>
      </c>
      <c r="J11" s="11">
        <f>SUMIFS(Concentrado!K$2:K341,Concentrado!$A$2:$A341,"="&amp;$A11,Concentrado!$B$2:$B341, "=Tamaulipas")</f>
        <v>3845</v>
      </c>
      <c r="K11" s="11">
        <f>SUMIFS(Concentrado!L$2:L341,Concentrado!$A$2:$A341,"="&amp;$A11,Concentrado!$B$2:$B341, "=Tamaulipas")</f>
        <v>8643</v>
      </c>
      <c r="L11" s="11">
        <f>SUMIFS(Concentrado!M$2:M341,Concentrado!$A$2:$A341,"="&amp;$A11,Concentrado!$B$2:$B341, "=Tamaulipas")</f>
        <v>33819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00B050"/>
  </sheetPr>
  <dimension ref="A1:L11"/>
  <sheetViews>
    <sheetView zoomScale="112" zoomScaleNormal="112" workbookViewId="0">
      <selection activeCell="B2" sqref="B2:L11"/>
    </sheetView>
  </sheetViews>
  <sheetFormatPr baseColWidth="10" defaultRowHeight="14.4" x14ac:dyDescent="0.3"/>
  <cols>
    <col min="1" max="1" width="12.109375" customWidth="1"/>
    <col min="2" max="2" width="13.33203125" bestFit="1" customWidth="1"/>
    <col min="3" max="3" width="12.44140625" bestFit="1" customWidth="1"/>
    <col min="4" max="4" width="12.44140625" customWidth="1"/>
    <col min="5" max="5" width="12.33203125" bestFit="1" customWidth="1"/>
    <col min="6" max="6" width="12" bestFit="1" customWidth="1"/>
    <col min="7" max="7" width="11.44140625" customWidth="1"/>
    <col min="8" max="8" width="11.88671875" bestFit="1" customWidth="1"/>
    <col min="9" max="11" width="12.5546875" bestFit="1" customWidth="1"/>
  </cols>
  <sheetData>
    <row r="1" spans="1:12" s="4" customFormat="1" ht="69" x14ac:dyDescent="0.25">
      <c r="A1" s="1" t="s">
        <v>0</v>
      </c>
      <c r="B1" s="1" t="s">
        <v>35</v>
      </c>
      <c r="C1" s="1" t="s">
        <v>36</v>
      </c>
      <c r="D1" s="1" t="s">
        <v>45</v>
      </c>
      <c r="E1" s="1" t="s">
        <v>44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</row>
    <row r="2" spans="1:12" x14ac:dyDescent="0.3">
      <c r="A2" s="8">
        <v>2012</v>
      </c>
      <c r="B2" s="11">
        <f>SUMIFS(Concentrado!C$2:C332,Concentrado!$A$2:$A332,"="&amp;$A2,Concentrado!$B$2:$B332, "=Tlaxcala")</f>
        <v>1824</v>
      </c>
      <c r="C2" s="11">
        <f>SUMIFS(Concentrado!D$2:D332,Concentrado!$A$2:$A332,"="&amp;$A2,Concentrado!$B$2:$B332, "=Tlaxcala")</f>
        <v>335</v>
      </c>
      <c r="D2" s="11">
        <f>SUMIFS(Concentrado!E$2:E332,Concentrado!$A$2:$A332,"="&amp;$A2,Concentrado!$B$2:$B332, "=Tlaxcala")</f>
        <v>138</v>
      </c>
      <c r="E2" s="11">
        <f>SUMIFS(Concentrado!F$2:F332,Concentrado!$A$2:$A332,"="&amp;$A2,Concentrado!$B$2:$B332, "=Tlaxcala")</f>
        <v>1539</v>
      </c>
      <c r="F2" s="11">
        <f>SUMIFS(Concentrado!G$2:G332,Concentrado!$A$2:$A332,"="&amp;$A2,Concentrado!$B$2:$B332, "=Tlaxcala")</f>
        <v>207</v>
      </c>
      <c r="G2" s="11">
        <f>SUMIFS(Concentrado!H$2:H332,Concentrado!$A$2:$A332,"="&amp;$A2,Concentrado!$B$2:$B332, "=Tlaxcala")</f>
        <v>1048</v>
      </c>
      <c r="H2" s="11">
        <f>SUMIFS(Concentrado!I$2:I332,Concentrado!$A$2:$A332,"="&amp;$A2,Concentrado!$B$2:$B332, "=Tlaxcala")</f>
        <v>142</v>
      </c>
      <c r="I2" s="11">
        <f>SUMIFS(Concentrado!J$2:J332,Concentrado!$A$2:$A332,"="&amp;$A2,Concentrado!$B$2:$B332, "=Tlaxcala")</f>
        <v>679</v>
      </c>
      <c r="J2" s="11">
        <f>SUMIFS(Concentrado!K$2:K332,Concentrado!$A$2:$A332,"="&amp;$A2,Concentrado!$B$2:$B332, "=Tlaxcala")</f>
        <v>534</v>
      </c>
      <c r="K2" s="11">
        <f>SUMIFS(Concentrado!L$2:L332,Concentrado!$A$2:$A332,"="&amp;$A2,Concentrado!$B$2:$B332, "=Tlaxcala")</f>
        <v>2152</v>
      </c>
      <c r="L2" s="11">
        <f>SUMIFS(Concentrado!M$2:M332,Concentrado!$A$2:$A332,"="&amp;$A2,Concentrado!$B$2:$B332, "=Tlaxcala")</f>
        <v>8598</v>
      </c>
    </row>
    <row r="3" spans="1:12" x14ac:dyDescent="0.3">
      <c r="A3" s="8">
        <v>2013</v>
      </c>
      <c r="B3" s="11">
        <f>SUMIFS(Concentrado!C$2:C333,Concentrado!$A$2:$A333,"="&amp;$A3,Concentrado!$B$2:$B333, "=Tlaxcala")</f>
        <v>1838</v>
      </c>
      <c r="C3" s="11">
        <f>SUMIFS(Concentrado!D$2:D333,Concentrado!$A$2:$A333,"="&amp;$A3,Concentrado!$B$2:$B333, "=Tlaxcala")</f>
        <v>331</v>
      </c>
      <c r="D3" s="11">
        <f>SUMIFS(Concentrado!E$2:E333,Concentrado!$A$2:$A333,"="&amp;$A3,Concentrado!$B$2:$B333, "=Tlaxcala")</f>
        <v>190</v>
      </c>
      <c r="E3" s="11">
        <f>SUMIFS(Concentrado!F$2:F333,Concentrado!$A$2:$A333,"="&amp;$A3,Concentrado!$B$2:$B333, "=Tlaxcala")</f>
        <v>1905</v>
      </c>
      <c r="F3" s="11">
        <f>SUMIFS(Concentrado!G$2:G333,Concentrado!$A$2:$A333,"="&amp;$A3,Concentrado!$B$2:$B333, "=Tlaxcala")</f>
        <v>236</v>
      </c>
      <c r="G3" s="11">
        <f>SUMIFS(Concentrado!H$2:H333,Concentrado!$A$2:$A333,"="&amp;$A3,Concentrado!$B$2:$B333, "=Tlaxcala")</f>
        <v>701</v>
      </c>
      <c r="H3" s="11">
        <f>SUMIFS(Concentrado!I$2:I333,Concentrado!$A$2:$A333,"="&amp;$A3,Concentrado!$B$2:$B333, "=Tlaxcala")</f>
        <v>183</v>
      </c>
      <c r="I3" s="11">
        <f>SUMIFS(Concentrado!J$2:J333,Concentrado!$A$2:$A333,"="&amp;$A3,Concentrado!$B$2:$B333, "=Tlaxcala")</f>
        <v>670</v>
      </c>
      <c r="J3" s="11">
        <f>SUMIFS(Concentrado!K$2:K333,Concentrado!$A$2:$A333,"="&amp;$A3,Concentrado!$B$2:$B333, "=Tlaxcala")</f>
        <v>533</v>
      </c>
      <c r="K3" s="11">
        <f>SUMIFS(Concentrado!L$2:L333,Concentrado!$A$2:$A333,"="&amp;$A3,Concentrado!$B$2:$B333, "=Tlaxcala")</f>
        <v>2154</v>
      </c>
      <c r="L3" s="11">
        <f>SUMIFS(Concentrado!M$2:M333,Concentrado!$A$2:$A333,"="&amp;$A3,Concentrado!$B$2:$B333, "=Tlaxcala")</f>
        <v>8741</v>
      </c>
    </row>
    <row r="4" spans="1:12" x14ac:dyDescent="0.3">
      <c r="A4" s="8">
        <v>2014</v>
      </c>
      <c r="B4" s="11">
        <f>SUMIFS(Concentrado!C$2:C334,Concentrado!$A$2:$A334,"="&amp;$A4,Concentrado!$B$2:$B334, "=Tlaxcala")</f>
        <v>1876</v>
      </c>
      <c r="C4" s="11">
        <f>SUMIFS(Concentrado!D$2:D334,Concentrado!$A$2:$A334,"="&amp;$A4,Concentrado!$B$2:$B334, "=Tlaxcala")</f>
        <v>360</v>
      </c>
      <c r="D4" s="11">
        <f>SUMIFS(Concentrado!E$2:E334,Concentrado!$A$2:$A334,"="&amp;$A4,Concentrado!$B$2:$B334, "=Tlaxcala")</f>
        <v>170</v>
      </c>
      <c r="E4" s="11">
        <f>SUMIFS(Concentrado!F$2:F334,Concentrado!$A$2:$A334,"="&amp;$A4,Concentrado!$B$2:$B334, "=Tlaxcala")</f>
        <v>1645</v>
      </c>
      <c r="F4" s="11">
        <f>SUMIFS(Concentrado!G$2:G334,Concentrado!$A$2:$A334,"="&amp;$A4,Concentrado!$B$2:$B334, "=Tlaxcala")</f>
        <v>273</v>
      </c>
      <c r="G4" s="11">
        <f>SUMIFS(Concentrado!H$2:H334,Concentrado!$A$2:$A334,"="&amp;$A4,Concentrado!$B$2:$B334, "=Tlaxcala")</f>
        <v>988</v>
      </c>
      <c r="H4" s="11">
        <f>SUMIFS(Concentrado!I$2:I334,Concentrado!$A$2:$A334,"="&amp;$A4,Concentrado!$B$2:$B334, "=Tlaxcala")</f>
        <v>193</v>
      </c>
      <c r="I4" s="11">
        <f>SUMIFS(Concentrado!J$2:J334,Concentrado!$A$2:$A334,"="&amp;$A4,Concentrado!$B$2:$B334, "=Tlaxcala")</f>
        <v>714</v>
      </c>
      <c r="J4" s="11">
        <f>SUMIFS(Concentrado!K$2:K334,Concentrado!$A$2:$A334,"="&amp;$A4,Concentrado!$B$2:$B334, "=Tlaxcala")</f>
        <v>508</v>
      </c>
      <c r="K4" s="11">
        <f>SUMIFS(Concentrado!L$2:L334,Concentrado!$A$2:$A334,"="&amp;$A4,Concentrado!$B$2:$B334, "=Tlaxcala")</f>
        <v>2107</v>
      </c>
      <c r="L4" s="11">
        <f>SUMIFS(Concentrado!M$2:M334,Concentrado!$A$2:$A334,"="&amp;$A4,Concentrado!$B$2:$B334, "=Tlaxcala")</f>
        <v>8834</v>
      </c>
    </row>
    <row r="5" spans="1:12" x14ac:dyDescent="0.3">
      <c r="A5" s="8">
        <v>2015</v>
      </c>
      <c r="B5" s="11">
        <f>SUMIFS(Concentrado!C$2:C335,Concentrado!$A$2:$A335,"="&amp;$A5,Concentrado!$B$2:$B335, "=Tlaxcala")</f>
        <v>1929</v>
      </c>
      <c r="C5" s="11">
        <f>SUMIFS(Concentrado!D$2:D335,Concentrado!$A$2:$A335,"="&amp;$A5,Concentrado!$B$2:$B335, "=Tlaxcala")</f>
        <v>365</v>
      </c>
      <c r="D5" s="11">
        <f>SUMIFS(Concentrado!E$2:E335,Concentrado!$A$2:$A335,"="&amp;$A5,Concentrado!$B$2:$B335, "=Tlaxcala")</f>
        <v>187</v>
      </c>
      <c r="E5" s="11">
        <f>SUMIFS(Concentrado!F$2:F335,Concentrado!$A$2:$A335,"="&amp;$A5,Concentrado!$B$2:$B335, "=Tlaxcala")</f>
        <v>1640</v>
      </c>
      <c r="F5" s="11">
        <f>SUMIFS(Concentrado!G$2:G335,Concentrado!$A$2:$A335,"="&amp;$A5,Concentrado!$B$2:$B335, "=Tlaxcala")</f>
        <v>277</v>
      </c>
      <c r="G5" s="11">
        <f>SUMIFS(Concentrado!H$2:H335,Concentrado!$A$2:$A335,"="&amp;$A5,Concentrado!$B$2:$B335, "=Tlaxcala")</f>
        <v>996</v>
      </c>
      <c r="H5" s="11">
        <f>SUMIFS(Concentrado!I$2:I335,Concentrado!$A$2:$A335,"="&amp;$A5,Concentrado!$B$2:$B335, "=Tlaxcala")</f>
        <v>195</v>
      </c>
      <c r="I5" s="11">
        <f>SUMIFS(Concentrado!J$2:J335,Concentrado!$A$2:$A335,"="&amp;$A5,Concentrado!$B$2:$B335, "=Tlaxcala")</f>
        <v>539</v>
      </c>
      <c r="J5" s="11">
        <f>SUMIFS(Concentrado!K$2:K335,Concentrado!$A$2:$A335,"="&amp;$A5,Concentrado!$B$2:$B335, "=Tlaxcala")</f>
        <v>534</v>
      </c>
      <c r="K5" s="11">
        <f>SUMIFS(Concentrado!L$2:L335,Concentrado!$A$2:$A335,"="&amp;$A5,Concentrado!$B$2:$B335, "=Tlaxcala")</f>
        <v>2123</v>
      </c>
      <c r="L5" s="11">
        <f>SUMIFS(Concentrado!M$2:M335,Concentrado!$A$2:$A335,"="&amp;$A5,Concentrado!$B$2:$B335, "=Tlaxcala")</f>
        <v>8785</v>
      </c>
    </row>
    <row r="6" spans="1:12" x14ac:dyDescent="0.3">
      <c r="A6" s="8">
        <v>2016</v>
      </c>
      <c r="B6" s="11">
        <f>SUMIFS(Concentrado!C$2:C336,Concentrado!$A$2:$A336,"="&amp;$A6,Concentrado!$B$2:$B336, "=Tlaxcala")</f>
        <v>1954</v>
      </c>
      <c r="C6" s="11">
        <f>SUMIFS(Concentrado!D$2:D336,Concentrado!$A$2:$A336,"="&amp;$A6,Concentrado!$B$2:$B336, "=Tlaxcala")</f>
        <v>382</v>
      </c>
      <c r="D6" s="11">
        <f>SUMIFS(Concentrado!E$2:E336,Concentrado!$A$2:$A336,"="&amp;$A6,Concentrado!$B$2:$B336, "=Tlaxcala")</f>
        <v>142</v>
      </c>
      <c r="E6" s="11">
        <f>SUMIFS(Concentrado!F$2:F336,Concentrado!$A$2:$A336,"="&amp;$A6,Concentrado!$B$2:$B336, "=Tlaxcala")</f>
        <v>1679</v>
      </c>
      <c r="F6" s="11">
        <f>SUMIFS(Concentrado!G$2:G336,Concentrado!$A$2:$A336,"="&amp;$A6,Concentrado!$B$2:$B336, "=Tlaxcala")</f>
        <v>285</v>
      </c>
      <c r="G6" s="11">
        <f>SUMIFS(Concentrado!H$2:H336,Concentrado!$A$2:$A336,"="&amp;$A6,Concentrado!$B$2:$B336, "=Tlaxcala")</f>
        <v>1001</v>
      </c>
      <c r="H6" s="11">
        <f>SUMIFS(Concentrado!I$2:I336,Concentrado!$A$2:$A336,"="&amp;$A6,Concentrado!$B$2:$B336, "=Tlaxcala")</f>
        <v>201</v>
      </c>
      <c r="I6" s="11">
        <f>SUMIFS(Concentrado!J$2:J336,Concentrado!$A$2:$A336,"="&amp;$A6,Concentrado!$B$2:$B336, "=Tlaxcala")</f>
        <v>562</v>
      </c>
      <c r="J6" s="11">
        <f>SUMIFS(Concentrado!K$2:K336,Concentrado!$A$2:$A336,"="&amp;$A6,Concentrado!$B$2:$B336, "=Tlaxcala")</f>
        <v>805</v>
      </c>
      <c r="K6" s="11">
        <f>SUMIFS(Concentrado!L$2:L336,Concentrado!$A$2:$A336,"="&amp;$A6,Concentrado!$B$2:$B336, "=Tlaxcala")</f>
        <v>2096</v>
      </c>
      <c r="L6" s="11">
        <f>SUMIFS(Concentrado!M$2:M336,Concentrado!$A$2:$A336,"="&amp;$A6,Concentrado!$B$2:$B336, "=Tlaxcala")</f>
        <v>9107</v>
      </c>
    </row>
    <row r="7" spans="1:12" x14ac:dyDescent="0.3">
      <c r="A7" s="8">
        <v>2017</v>
      </c>
      <c r="B7" s="11">
        <f>SUMIFS(Concentrado!C$2:C337,Concentrado!$A$2:$A337,"="&amp;$A7,Concentrado!$B$2:$B337, "=Tlaxcala")</f>
        <v>1970</v>
      </c>
      <c r="C7" s="11">
        <f>SUMIFS(Concentrado!D$2:D337,Concentrado!$A$2:$A337,"="&amp;$A7,Concentrado!$B$2:$B337, "=Tlaxcala")</f>
        <v>377</v>
      </c>
      <c r="D7" s="11">
        <f>SUMIFS(Concentrado!E$2:E337,Concentrado!$A$2:$A337,"="&amp;$A7,Concentrado!$B$2:$B337, "=Tlaxcala")</f>
        <v>146</v>
      </c>
      <c r="E7" s="11">
        <f>SUMIFS(Concentrado!F$2:F337,Concentrado!$A$2:$A337,"="&amp;$A7,Concentrado!$B$2:$B337, "=Tlaxcala")</f>
        <v>1740</v>
      </c>
      <c r="F7" s="11">
        <f>SUMIFS(Concentrado!G$2:G337,Concentrado!$A$2:$A337,"="&amp;$A7,Concentrado!$B$2:$B337, "=Tlaxcala")</f>
        <v>292</v>
      </c>
      <c r="G7" s="11">
        <f>SUMIFS(Concentrado!H$2:H337,Concentrado!$A$2:$A337,"="&amp;$A7,Concentrado!$B$2:$B337, "=Tlaxcala")</f>
        <v>1018</v>
      </c>
      <c r="H7" s="11">
        <f>SUMIFS(Concentrado!I$2:I337,Concentrado!$A$2:$A337,"="&amp;$A7,Concentrado!$B$2:$B337, "=Tlaxcala")</f>
        <v>189</v>
      </c>
      <c r="I7" s="11">
        <f>SUMIFS(Concentrado!J$2:J337,Concentrado!$A$2:$A337,"="&amp;$A7,Concentrado!$B$2:$B337, "=Tlaxcala")</f>
        <v>549</v>
      </c>
      <c r="J7" s="11">
        <f>SUMIFS(Concentrado!K$2:K337,Concentrado!$A$2:$A337,"="&amp;$A7,Concentrado!$B$2:$B337, "=Tlaxcala")</f>
        <v>769</v>
      </c>
      <c r="K7" s="11">
        <f>SUMIFS(Concentrado!L$2:L337,Concentrado!$A$2:$A337,"="&amp;$A7,Concentrado!$B$2:$B337, "=Tlaxcala")</f>
        <v>2135</v>
      </c>
      <c r="L7" s="11">
        <f>SUMIFS(Concentrado!M$2:M337,Concentrado!$A$2:$A337,"="&amp;$A7,Concentrado!$B$2:$B337, "=Tlaxcala")</f>
        <v>9185</v>
      </c>
    </row>
    <row r="8" spans="1:12" x14ac:dyDescent="0.3">
      <c r="A8" s="8">
        <v>2018</v>
      </c>
      <c r="B8" s="11">
        <f>SUMIFS(Concentrado!C$2:C338,Concentrado!$A$2:$A338,"="&amp;$A8,Concentrado!$B$2:$B338, "=Tlaxcala")</f>
        <v>1962</v>
      </c>
      <c r="C8" s="11">
        <f>SUMIFS(Concentrado!D$2:D338,Concentrado!$A$2:$A338,"="&amp;$A8,Concentrado!$B$2:$B338, "=Tlaxcala")</f>
        <v>384</v>
      </c>
      <c r="D8" s="11">
        <f>SUMIFS(Concentrado!E$2:E338,Concentrado!$A$2:$A338,"="&amp;$A8,Concentrado!$B$2:$B338, "=Tlaxcala")</f>
        <v>158</v>
      </c>
      <c r="E8" s="11">
        <f>SUMIFS(Concentrado!F$2:F338,Concentrado!$A$2:$A338,"="&amp;$A8,Concentrado!$B$2:$B338, "=Tlaxcala")</f>
        <v>1741</v>
      </c>
      <c r="F8" s="11">
        <f>SUMIFS(Concentrado!G$2:G338,Concentrado!$A$2:$A338,"="&amp;$A8,Concentrado!$B$2:$B338, "=Tlaxcala")</f>
        <v>298</v>
      </c>
      <c r="G8" s="11">
        <f>SUMIFS(Concentrado!H$2:H338,Concentrado!$A$2:$A338,"="&amp;$A8,Concentrado!$B$2:$B338, "=Tlaxcala")</f>
        <v>1017</v>
      </c>
      <c r="H8" s="11">
        <f>SUMIFS(Concentrado!I$2:I338,Concentrado!$A$2:$A338,"="&amp;$A8,Concentrado!$B$2:$B338, "=Tlaxcala")</f>
        <v>187</v>
      </c>
      <c r="I8" s="11">
        <f>SUMIFS(Concentrado!J$2:J338,Concentrado!$A$2:$A338,"="&amp;$A8,Concentrado!$B$2:$B338, "=Tlaxcala")</f>
        <v>551</v>
      </c>
      <c r="J8" s="11">
        <f>SUMIFS(Concentrado!K$2:K338,Concentrado!$A$2:$A338,"="&amp;$A8,Concentrado!$B$2:$B338, "=Tlaxcala")</f>
        <v>797</v>
      </c>
      <c r="K8" s="11">
        <f>SUMIFS(Concentrado!L$2:L338,Concentrado!$A$2:$A338,"="&amp;$A8,Concentrado!$B$2:$B338, "=Tlaxcala")</f>
        <v>2147</v>
      </c>
      <c r="L8" s="11">
        <f>SUMIFS(Concentrado!M$2:M338,Concentrado!$A$2:$A338,"="&amp;$A8,Concentrado!$B$2:$B338, "=Tlaxcala")</f>
        <v>9242</v>
      </c>
    </row>
    <row r="9" spans="1:12" x14ac:dyDescent="0.3">
      <c r="A9" s="8">
        <v>2019</v>
      </c>
      <c r="B9" s="11">
        <f>SUMIFS(Concentrado!C$2:C339,Concentrado!$A$2:$A339,"="&amp;$A9,Concentrado!$B$2:$B339, "=Tlaxcala")</f>
        <v>1906</v>
      </c>
      <c r="C9" s="11">
        <f>SUMIFS(Concentrado!D$2:D339,Concentrado!$A$2:$A339,"="&amp;$A9,Concentrado!$B$2:$B339, "=Tlaxcala")</f>
        <v>391</v>
      </c>
      <c r="D9" s="11">
        <f>SUMIFS(Concentrado!E$2:E339,Concentrado!$A$2:$A339,"="&amp;$A9,Concentrado!$B$2:$B339, "=Tlaxcala")</f>
        <v>134</v>
      </c>
      <c r="E9" s="11">
        <f>SUMIFS(Concentrado!F$2:F339,Concentrado!$A$2:$A339,"="&amp;$A9,Concentrado!$B$2:$B339, "=Tlaxcala")</f>
        <v>1667</v>
      </c>
      <c r="F9" s="11">
        <f>SUMIFS(Concentrado!G$2:G339,Concentrado!$A$2:$A339,"="&amp;$A9,Concentrado!$B$2:$B339, "=Tlaxcala")</f>
        <v>282</v>
      </c>
      <c r="G9" s="11">
        <f>SUMIFS(Concentrado!H$2:H339,Concentrado!$A$2:$A339,"="&amp;$A9,Concentrado!$B$2:$B339, "=Tlaxcala")</f>
        <v>978</v>
      </c>
      <c r="H9" s="11">
        <f>SUMIFS(Concentrado!I$2:I339,Concentrado!$A$2:$A339,"="&amp;$A9,Concentrado!$B$2:$B339, "=Tlaxcala")</f>
        <v>179</v>
      </c>
      <c r="I9" s="11">
        <f>SUMIFS(Concentrado!J$2:J339,Concentrado!$A$2:$A339,"="&amp;$A9,Concentrado!$B$2:$B339, "=Tlaxcala")</f>
        <v>543</v>
      </c>
      <c r="J9" s="11">
        <f>SUMIFS(Concentrado!K$2:K339,Concentrado!$A$2:$A339,"="&amp;$A9,Concentrado!$B$2:$B339, "=Tlaxcala")</f>
        <v>780</v>
      </c>
      <c r="K9" s="11">
        <f>SUMIFS(Concentrado!L$2:L339,Concentrado!$A$2:$A339,"="&amp;$A9,Concentrado!$B$2:$B339, "=Tlaxcala")</f>
        <v>2075</v>
      </c>
      <c r="L9" s="11">
        <f>SUMIFS(Concentrado!M$2:M339,Concentrado!$A$2:$A339,"="&amp;$A9,Concentrado!$B$2:$B339, "=Tlaxcala")</f>
        <v>8935</v>
      </c>
    </row>
    <row r="10" spans="1:12" x14ac:dyDescent="0.3">
      <c r="A10" s="8">
        <v>2020</v>
      </c>
      <c r="B10" s="11">
        <f>SUMIFS(Concentrado!C$2:C340,Concentrado!$A$2:$A340,"="&amp;$A10,Concentrado!$B$2:$B340, "=Tlaxcala")</f>
        <v>1987</v>
      </c>
      <c r="C10" s="11">
        <f>SUMIFS(Concentrado!D$2:D340,Concentrado!$A$2:$A340,"="&amp;$A10,Concentrado!$B$2:$B340, "=Tlaxcala")</f>
        <v>403</v>
      </c>
      <c r="D10" s="11">
        <f>SUMIFS(Concentrado!E$2:E340,Concentrado!$A$2:$A340,"="&amp;$A10,Concentrado!$B$2:$B340, "=Tlaxcala")</f>
        <v>147</v>
      </c>
      <c r="E10" s="11">
        <f>SUMIFS(Concentrado!F$2:F340,Concentrado!$A$2:$A340,"="&amp;$A10,Concentrado!$B$2:$B340, "=Tlaxcala")</f>
        <v>1702</v>
      </c>
      <c r="F10" s="11">
        <f>SUMIFS(Concentrado!G$2:G340,Concentrado!$A$2:$A340,"="&amp;$A10,Concentrado!$B$2:$B340, "=Tlaxcala")</f>
        <v>300</v>
      </c>
      <c r="G10" s="11">
        <f>SUMIFS(Concentrado!H$2:H340,Concentrado!$A$2:$A340,"="&amp;$A10,Concentrado!$B$2:$B340, "=Tlaxcala")</f>
        <v>1060</v>
      </c>
      <c r="H10" s="11">
        <f>SUMIFS(Concentrado!I$2:I340,Concentrado!$A$2:$A340,"="&amp;$A10,Concentrado!$B$2:$B340, "=Tlaxcala")</f>
        <v>185</v>
      </c>
      <c r="I10" s="11">
        <f>SUMIFS(Concentrado!J$2:J340,Concentrado!$A$2:$A340,"="&amp;$A10,Concentrado!$B$2:$B340, "=Tlaxcala")</f>
        <v>585</v>
      </c>
      <c r="J10" s="11">
        <f>SUMIFS(Concentrado!K$2:K340,Concentrado!$A$2:$A340,"="&amp;$A10,Concentrado!$B$2:$B340, "=Tlaxcala")</f>
        <v>773</v>
      </c>
      <c r="K10" s="11">
        <f>SUMIFS(Concentrado!L$2:L340,Concentrado!$A$2:$A340,"="&amp;$A10,Concentrado!$B$2:$B340, "=Tlaxcala")</f>
        <v>2152</v>
      </c>
      <c r="L10" s="11">
        <f>SUMIFS(Concentrado!M$2:M340,Concentrado!$A$2:$A340,"="&amp;$A10,Concentrado!$B$2:$B340, "=Tlaxcala")</f>
        <v>9294</v>
      </c>
    </row>
    <row r="11" spans="1:12" x14ac:dyDescent="0.3">
      <c r="A11" s="8">
        <v>2021</v>
      </c>
      <c r="B11" s="11">
        <f>SUMIFS(Concentrado!C$2:C341,Concentrado!$A$2:$A341,"="&amp;$A11,Concentrado!$B$2:$B341, "=Tlaxcala")</f>
        <v>2007</v>
      </c>
      <c r="C11" s="11">
        <f>SUMIFS(Concentrado!D$2:D341,Concentrado!$A$2:$A341,"="&amp;$A11,Concentrado!$B$2:$B341, "=Tlaxcala")</f>
        <v>461</v>
      </c>
      <c r="D11" s="11">
        <f>SUMIFS(Concentrado!E$2:E341,Concentrado!$A$2:$A341,"="&amp;$A11,Concentrado!$B$2:$B341, "=Tlaxcala")</f>
        <v>146</v>
      </c>
      <c r="E11" s="11">
        <f>SUMIFS(Concentrado!F$2:F341,Concentrado!$A$2:$A341,"="&amp;$A11,Concentrado!$B$2:$B341, "=Tlaxcala")</f>
        <v>1696</v>
      </c>
      <c r="F11" s="11">
        <f>SUMIFS(Concentrado!G$2:G341,Concentrado!$A$2:$A341,"="&amp;$A11,Concentrado!$B$2:$B341, "=Tlaxcala")</f>
        <v>279</v>
      </c>
      <c r="G11" s="11">
        <f>SUMIFS(Concentrado!H$2:H341,Concentrado!$A$2:$A341,"="&amp;$A11,Concentrado!$B$2:$B341, "=Tlaxcala")</f>
        <v>1060</v>
      </c>
      <c r="H11" s="11">
        <f>SUMIFS(Concentrado!I$2:I341,Concentrado!$A$2:$A341,"="&amp;$A11,Concentrado!$B$2:$B341, "=Tlaxcala")</f>
        <v>187</v>
      </c>
      <c r="I11" s="11">
        <f>SUMIFS(Concentrado!J$2:J341,Concentrado!$A$2:$A341,"="&amp;$A11,Concentrado!$B$2:$B341, "=Tlaxcala")</f>
        <v>575</v>
      </c>
      <c r="J11" s="11">
        <f>SUMIFS(Concentrado!K$2:K341,Concentrado!$A$2:$A341,"="&amp;$A11,Concentrado!$B$2:$B341, "=Tlaxcala")</f>
        <v>794</v>
      </c>
      <c r="K11" s="11">
        <f>SUMIFS(Concentrado!L$2:L341,Concentrado!$A$2:$A341,"="&amp;$A11,Concentrado!$B$2:$B341, "=Tlaxcala")</f>
        <v>2165</v>
      </c>
      <c r="L11" s="11">
        <f>SUMIFS(Concentrado!M$2:M341,Concentrado!$A$2:$A341,"="&amp;$A11,Concentrado!$B$2:$B341, "=Tlaxcala")</f>
        <v>9370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00B050"/>
  </sheetPr>
  <dimension ref="A1:L11"/>
  <sheetViews>
    <sheetView zoomScale="112" zoomScaleNormal="112" workbookViewId="0">
      <selection activeCell="B2" sqref="B2:L11"/>
    </sheetView>
  </sheetViews>
  <sheetFormatPr baseColWidth="10" defaultRowHeight="14.4" x14ac:dyDescent="0.3"/>
  <cols>
    <col min="1" max="1" width="12.109375" customWidth="1"/>
    <col min="2" max="2" width="13.33203125" bestFit="1" customWidth="1"/>
    <col min="3" max="3" width="12.44140625" bestFit="1" customWidth="1"/>
    <col min="4" max="4" width="12.44140625" customWidth="1"/>
    <col min="5" max="5" width="12.33203125" bestFit="1" customWidth="1"/>
    <col min="6" max="6" width="12" bestFit="1" customWidth="1"/>
    <col min="7" max="7" width="11.44140625" customWidth="1"/>
    <col min="8" max="8" width="11.88671875" bestFit="1" customWidth="1"/>
    <col min="9" max="11" width="12.5546875" bestFit="1" customWidth="1"/>
  </cols>
  <sheetData>
    <row r="1" spans="1:12" s="4" customFormat="1" ht="69" x14ac:dyDescent="0.25">
      <c r="A1" s="1" t="s">
        <v>0</v>
      </c>
      <c r="B1" s="1" t="s">
        <v>35</v>
      </c>
      <c r="C1" s="1" t="s">
        <v>36</v>
      </c>
      <c r="D1" s="1" t="s">
        <v>45</v>
      </c>
      <c r="E1" s="1" t="s">
        <v>44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</row>
    <row r="2" spans="1:12" x14ac:dyDescent="0.3">
      <c r="A2" s="8">
        <v>2012</v>
      </c>
      <c r="B2" s="11">
        <f>SUMIFS(Concentrado!C$2:C332,Concentrado!$A$2:$A332,"="&amp;$A2,Concentrado!$B$2:$B332, "=Veracruz")</f>
        <v>9333</v>
      </c>
      <c r="C2" s="11">
        <f>SUMIFS(Concentrado!D$2:D332,Concentrado!$A$2:$A332,"="&amp;$A2,Concentrado!$B$2:$B332, "=Veracruz")</f>
        <v>1697</v>
      </c>
      <c r="D2" s="11">
        <f>SUMIFS(Concentrado!E$2:E332,Concentrado!$A$2:$A332,"="&amp;$A2,Concentrado!$B$2:$B332, "=Veracruz")</f>
        <v>935</v>
      </c>
      <c r="E2" s="11">
        <f>SUMIFS(Concentrado!F$2:F332,Concentrado!$A$2:$A332,"="&amp;$A2,Concentrado!$B$2:$B332, "=Veracruz")</f>
        <v>7544</v>
      </c>
      <c r="F2" s="11">
        <f>SUMIFS(Concentrado!G$2:G332,Concentrado!$A$2:$A332,"="&amp;$A2,Concentrado!$B$2:$B332, "=Veracruz")</f>
        <v>570</v>
      </c>
      <c r="G2" s="11">
        <f>SUMIFS(Concentrado!H$2:H332,Concentrado!$A$2:$A332,"="&amp;$A2,Concentrado!$B$2:$B332, "=Veracruz")</f>
        <v>7043</v>
      </c>
      <c r="H2" s="11">
        <f>SUMIFS(Concentrado!I$2:I332,Concentrado!$A$2:$A332,"="&amp;$A2,Concentrado!$B$2:$B332, "=Veracruz")</f>
        <v>660</v>
      </c>
      <c r="I2" s="11">
        <f>SUMIFS(Concentrado!J$2:J332,Concentrado!$A$2:$A332,"="&amp;$A2,Concentrado!$B$2:$B332, "=Veracruz")</f>
        <v>2699</v>
      </c>
      <c r="J2" s="11">
        <f>SUMIFS(Concentrado!K$2:K332,Concentrado!$A$2:$A332,"="&amp;$A2,Concentrado!$B$2:$B332, "=Veracruz")</f>
        <v>3371</v>
      </c>
      <c r="K2" s="11">
        <f>SUMIFS(Concentrado!L$2:L332,Concentrado!$A$2:$A332,"="&amp;$A2,Concentrado!$B$2:$B332, "=Veracruz")</f>
        <v>11635</v>
      </c>
      <c r="L2" s="11">
        <f>SUMIFS(Concentrado!M$2:M332,Concentrado!$A$2:$A332,"="&amp;$A2,Concentrado!$B$2:$B332, "=Veracruz")</f>
        <v>45487</v>
      </c>
    </row>
    <row r="3" spans="1:12" x14ac:dyDescent="0.3">
      <c r="A3" s="8">
        <v>2013</v>
      </c>
      <c r="B3" s="11">
        <f>SUMIFS(Concentrado!C$2:C333,Concentrado!$A$2:$A333,"="&amp;$A3,Concentrado!$B$2:$B333, "=Veracruz")</f>
        <v>9495</v>
      </c>
      <c r="C3" s="11">
        <f>SUMIFS(Concentrado!D$2:D333,Concentrado!$A$2:$A333,"="&amp;$A3,Concentrado!$B$2:$B333, "=Veracruz")</f>
        <v>1740</v>
      </c>
      <c r="D3" s="11">
        <f>SUMIFS(Concentrado!E$2:E333,Concentrado!$A$2:$A333,"="&amp;$A3,Concentrado!$B$2:$B333, "=Veracruz")</f>
        <v>961</v>
      </c>
      <c r="E3" s="11">
        <f>SUMIFS(Concentrado!F$2:F333,Concentrado!$A$2:$A333,"="&amp;$A3,Concentrado!$B$2:$B333, "=Veracruz")</f>
        <v>7581</v>
      </c>
      <c r="F3" s="11">
        <f>SUMIFS(Concentrado!G$2:G333,Concentrado!$A$2:$A333,"="&amp;$A3,Concentrado!$B$2:$B333, "=Veracruz")</f>
        <v>594</v>
      </c>
      <c r="G3" s="11">
        <f>SUMIFS(Concentrado!H$2:H333,Concentrado!$A$2:$A333,"="&amp;$A3,Concentrado!$B$2:$B333, "=Veracruz")</f>
        <v>7285</v>
      </c>
      <c r="H3" s="11">
        <f>SUMIFS(Concentrado!I$2:I333,Concentrado!$A$2:$A333,"="&amp;$A3,Concentrado!$B$2:$B333, "=Veracruz")</f>
        <v>683</v>
      </c>
      <c r="I3" s="11">
        <f>SUMIFS(Concentrado!J$2:J333,Concentrado!$A$2:$A333,"="&amp;$A3,Concentrado!$B$2:$B333, "=Veracruz")</f>
        <v>2763</v>
      </c>
      <c r="J3" s="11">
        <f>SUMIFS(Concentrado!K$2:K333,Concentrado!$A$2:$A333,"="&amp;$A3,Concentrado!$B$2:$B333, "=Veracruz")</f>
        <v>3449</v>
      </c>
      <c r="K3" s="11">
        <f>SUMIFS(Concentrado!L$2:L333,Concentrado!$A$2:$A333,"="&amp;$A3,Concentrado!$B$2:$B333, "=Veracruz")</f>
        <v>11438</v>
      </c>
      <c r="L3" s="11">
        <f>SUMIFS(Concentrado!M$2:M333,Concentrado!$A$2:$A333,"="&amp;$A3,Concentrado!$B$2:$B333, "=Veracruz")</f>
        <v>45989</v>
      </c>
    </row>
    <row r="4" spans="1:12" x14ac:dyDescent="0.3">
      <c r="A4" s="8">
        <v>2014</v>
      </c>
      <c r="B4" s="11">
        <f>SUMIFS(Concentrado!C$2:C334,Concentrado!$A$2:$A334,"="&amp;$A4,Concentrado!$B$2:$B334, "=Veracruz")</f>
        <v>9721</v>
      </c>
      <c r="C4" s="11">
        <f>SUMIFS(Concentrado!D$2:D334,Concentrado!$A$2:$A334,"="&amp;$A4,Concentrado!$B$2:$B334, "=Veracruz")</f>
        <v>1867</v>
      </c>
      <c r="D4" s="11">
        <f>SUMIFS(Concentrado!E$2:E334,Concentrado!$A$2:$A334,"="&amp;$A4,Concentrado!$B$2:$B334, "=Veracruz")</f>
        <v>986</v>
      </c>
      <c r="E4" s="11">
        <f>SUMIFS(Concentrado!F$2:F334,Concentrado!$A$2:$A334,"="&amp;$A4,Concentrado!$B$2:$B334, "=Veracruz")</f>
        <v>7505</v>
      </c>
      <c r="F4" s="11">
        <f>SUMIFS(Concentrado!G$2:G334,Concentrado!$A$2:$A334,"="&amp;$A4,Concentrado!$B$2:$B334, "=Veracruz")</f>
        <v>612</v>
      </c>
      <c r="G4" s="11">
        <f>SUMIFS(Concentrado!H$2:H334,Concentrado!$A$2:$A334,"="&amp;$A4,Concentrado!$B$2:$B334, "=Veracruz")</f>
        <v>8065</v>
      </c>
      <c r="H4" s="11">
        <f>SUMIFS(Concentrado!I$2:I334,Concentrado!$A$2:$A334,"="&amp;$A4,Concentrado!$B$2:$B334, "=Veracruz")</f>
        <v>749</v>
      </c>
      <c r="I4" s="11">
        <f>SUMIFS(Concentrado!J$2:J334,Concentrado!$A$2:$A334,"="&amp;$A4,Concentrado!$B$2:$B334, "=Veracruz")</f>
        <v>2864</v>
      </c>
      <c r="J4" s="11">
        <f>SUMIFS(Concentrado!K$2:K334,Concentrado!$A$2:$A334,"="&amp;$A4,Concentrado!$B$2:$B334, "=Veracruz")</f>
        <v>3910</v>
      </c>
      <c r="K4" s="11">
        <f>SUMIFS(Concentrado!L$2:L334,Concentrado!$A$2:$A334,"="&amp;$A4,Concentrado!$B$2:$B334, "=Veracruz")</f>
        <v>12041</v>
      </c>
      <c r="L4" s="11">
        <f>SUMIFS(Concentrado!M$2:M334,Concentrado!$A$2:$A334,"="&amp;$A4,Concentrado!$B$2:$B334, "=Veracruz")</f>
        <v>48320</v>
      </c>
    </row>
    <row r="5" spans="1:12" x14ac:dyDescent="0.3">
      <c r="A5" s="8">
        <v>2015</v>
      </c>
      <c r="B5" s="11">
        <f>SUMIFS(Concentrado!C$2:C335,Concentrado!$A$2:$A335,"="&amp;$A5,Concentrado!$B$2:$B335, "=Veracruz")</f>
        <v>10689</v>
      </c>
      <c r="C5" s="11">
        <f>SUMIFS(Concentrado!D$2:D335,Concentrado!$A$2:$A335,"="&amp;$A5,Concentrado!$B$2:$B335, "=Veracruz")</f>
        <v>2107</v>
      </c>
      <c r="D5" s="11">
        <f>SUMIFS(Concentrado!E$2:E335,Concentrado!$A$2:$A335,"="&amp;$A5,Concentrado!$B$2:$B335, "=Veracruz")</f>
        <v>1251</v>
      </c>
      <c r="E5" s="11">
        <f>SUMIFS(Concentrado!F$2:F335,Concentrado!$A$2:$A335,"="&amp;$A5,Concentrado!$B$2:$B335, "=Veracruz")</f>
        <v>7865</v>
      </c>
      <c r="F5" s="11">
        <f>SUMIFS(Concentrado!G$2:G335,Concentrado!$A$2:$A335,"="&amp;$A5,Concentrado!$B$2:$B335, "=Veracruz")</f>
        <v>623</v>
      </c>
      <c r="G5" s="11">
        <f>SUMIFS(Concentrado!H$2:H335,Concentrado!$A$2:$A335,"="&amp;$A5,Concentrado!$B$2:$B335, "=Veracruz")</f>
        <v>8431</v>
      </c>
      <c r="H5" s="11">
        <f>SUMIFS(Concentrado!I$2:I335,Concentrado!$A$2:$A335,"="&amp;$A5,Concentrado!$B$2:$B335, "=Veracruz")</f>
        <v>936</v>
      </c>
      <c r="I5" s="11">
        <f>SUMIFS(Concentrado!J$2:J335,Concentrado!$A$2:$A335,"="&amp;$A5,Concentrado!$B$2:$B335, "=Veracruz")</f>
        <v>1952</v>
      </c>
      <c r="J5" s="11">
        <f>SUMIFS(Concentrado!K$2:K335,Concentrado!$A$2:$A335,"="&amp;$A5,Concentrado!$B$2:$B335, "=Veracruz")</f>
        <v>4869</v>
      </c>
      <c r="K5" s="11">
        <f>SUMIFS(Concentrado!L$2:L335,Concentrado!$A$2:$A335,"="&amp;$A5,Concentrado!$B$2:$B335, "=Veracruz")</f>
        <v>12901</v>
      </c>
      <c r="L5" s="11">
        <f>SUMIFS(Concentrado!M$2:M335,Concentrado!$A$2:$A335,"="&amp;$A5,Concentrado!$B$2:$B335, "=Veracruz")</f>
        <v>51624</v>
      </c>
    </row>
    <row r="6" spans="1:12" x14ac:dyDescent="0.3">
      <c r="A6" s="8">
        <v>2016</v>
      </c>
      <c r="B6" s="11">
        <f>SUMIFS(Concentrado!C$2:C336,Concentrado!$A$2:$A336,"="&amp;$A6,Concentrado!$B$2:$B336, "=Veracruz")</f>
        <v>10435</v>
      </c>
      <c r="C6" s="11">
        <f>SUMIFS(Concentrado!D$2:D336,Concentrado!$A$2:$A336,"="&amp;$A6,Concentrado!$B$2:$B336, "=Veracruz")</f>
        <v>2491</v>
      </c>
      <c r="D6" s="11">
        <f>SUMIFS(Concentrado!E$2:E336,Concentrado!$A$2:$A336,"="&amp;$A6,Concentrado!$B$2:$B336, "=Veracruz")</f>
        <v>858</v>
      </c>
      <c r="E6" s="11">
        <f>SUMIFS(Concentrado!F$2:F336,Concentrado!$A$2:$A336,"="&amp;$A6,Concentrado!$B$2:$B336, "=Veracruz")</f>
        <v>7962</v>
      </c>
      <c r="F6" s="11">
        <f>SUMIFS(Concentrado!G$2:G336,Concentrado!$A$2:$A336,"="&amp;$A6,Concentrado!$B$2:$B336, "=Veracruz")</f>
        <v>1082</v>
      </c>
      <c r="G6" s="11">
        <f>SUMIFS(Concentrado!H$2:H336,Concentrado!$A$2:$A336,"="&amp;$A6,Concentrado!$B$2:$B336, "=Veracruz")</f>
        <v>8607</v>
      </c>
      <c r="H6" s="11">
        <f>SUMIFS(Concentrado!I$2:I336,Concentrado!$A$2:$A336,"="&amp;$A6,Concentrado!$B$2:$B336, "=Veracruz")</f>
        <v>827</v>
      </c>
      <c r="I6" s="11">
        <f>SUMIFS(Concentrado!J$2:J336,Concentrado!$A$2:$A336,"="&amp;$A6,Concentrado!$B$2:$B336, "=Veracruz")</f>
        <v>2005</v>
      </c>
      <c r="J6" s="11">
        <f>SUMIFS(Concentrado!K$2:K336,Concentrado!$A$2:$A336,"="&amp;$A6,Concentrado!$B$2:$B336, "=Veracruz")</f>
        <v>6139</v>
      </c>
      <c r="K6" s="11">
        <f>SUMIFS(Concentrado!L$2:L336,Concentrado!$A$2:$A336,"="&amp;$A6,Concentrado!$B$2:$B336, "=Veracruz")</f>
        <v>12102</v>
      </c>
      <c r="L6" s="11">
        <f>SUMIFS(Concentrado!M$2:M336,Concentrado!$A$2:$A336,"="&amp;$A6,Concentrado!$B$2:$B336, "=Veracruz")</f>
        <v>52508</v>
      </c>
    </row>
    <row r="7" spans="1:12" x14ac:dyDescent="0.3">
      <c r="A7" s="8">
        <v>2017</v>
      </c>
      <c r="B7" s="11">
        <f>SUMIFS(Concentrado!C$2:C337,Concentrado!$A$2:$A337,"="&amp;$A7,Concentrado!$B$2:$B337, "=Veracruz")</f>
        <v>10506</v>
      </c>
      <c r="C7" s="11">
        <f>SUMIFS(Concentrado!D$2:D337,Concentrado!$A$2:$A337,"="&amp;$A7,Concentrado!$B$2:$B337, "=Veracruz")</f>
        <v>2570</v>
      </c>
      <c r="D7" s="11">
        <f>SUMIFS(Concentrado!E$2:E337,Concentrado!$A$2:$A337,"="&amp;$A7,Concentrado!$B$2:$B337, "=Veracruz")</f>
        <v>880</v>
      </c>
      <c r="E7" s="11">
        <f>SUMIFS(Concentrado!F$2:F337,Concentrado!$A$2:$A337,"="&amp;$A7,Concentrado!$B$2:$B337, "=Veracruz")</f>
        <v>7422</v>
      </c>
      <c r="F7" s="11">
        <f>SUMIFS(Concentrado!G$2:G337,Concentrado!$A$2:$A337,"="&amp;$A7,Concentrado!$B$2:$B337, "=Veracruz")</f>
        <v>1131</v>
      </c>
      <c r="G7" s="11">
        <f>SUMIFS(Concentrado!H$2:H337,Concentrado!$A$2:$A337,"="&amp;$A7,Concentrado!$B$2:$B337, "=Veracruz")</f>
        <v>8944</v>
      </c>
      <c r="H7" s="11">
        <f>SUMIFS(Concentrado!I$2:I337,Concentrado!$A$2:$A337,"="&amp;$A7,Concentrado!$B$2:$B337, "=Veracruz")</f>
        <v>782</v>
      </c>
      <c r="I7" s="11">
        <f>SUMIFS(Concentrado!J$2:J337,Concentrado!$A$2:$A337,"="&amp;$A7,Concentrado!$B$2:$B337, "=Veracruz")</f>
        <v>1939</v>
      </c>
      <c r="J7" s="11">
        <f>SUMIFS(Concentrado!K$2:K337,Concentrado!$A$2:$A337,"="&amp;$A7,Concentrado!$B$2:$B337, "=Veracruz")</f>
        <v>6311</v>
      </c>
      <c r="K7" s="11">
        <f>SUMIFS(Concentrado!L$2:L337,Concentrado!$A$2:$A337,"="&amp;$A7,Concentrado!$B$2:$B337, "=Veracruz")</f>
        <v>11968</v>
      </c>
      <c r="L7" s="11">
        <f>SUMIFS(Concentrado!M$2:M337,Concentrado!$A$2:$A337,"="&amp;$A7,Concentrado!$B$2:$B337, "=Veracruz")</f>
        <v>52453</v>
      </c>
    </row>
    <row r="8" spans="1:12" x14ac:dyDescent="0.3">
      <c r="A8" s="8">
        <v>2018</v>
      </c>
      <c r="B8" s="11">
        <f>SUMIFS(Concentrado!C$2:C338,Concentrado!$A$2:$A338,"="&amp;$A8,Concentrado!$B$2:$B338, "=Veracruz")</f>
        <v>10427</v>
      </c>
      <c r="C8" s="11">
        <f>SUMIFS(Concentrado!D$2:D338,Concentrado!$A$2:$A338,"="&amp;$A8,Concentrado!$B$2:$B338, "=Veracruz")</f>
        <v>2539</v>
      </c>
      <c r="D8" s="11">
        <f>SUMIFS(Concentrado!E$2:E338,Concentrado!$A$2:$A338,"="&amp;$A8,Concentrado!$B$2:$B338, "=Veracruz")</f>
        <v>860</v>
      </c>
      <c r="E8" s="11">
        <f>SUMIFS(Concentrado!F$2:F338,Concentrado!$A$2:$A338,"="&amp;$A8,Concentrado!$B$2:$B338, "=Veracruz")</f>
        <v>7036</v>
      </c>
      <c r="F8" s="11">
        <f>SUMIFS(Concentrado!G$2:G338,Concentrado!$A$2:$A338,"="&amp;$A8,Concentrado!$B$2:$B338, "=Veracruz")</f>
        <v>1115</v>
      </c>
      <c r="G8" s="11">
        <f>SUMIFS(Concentrado!H$2:H338,Concentrado!$A$2:$A338,"="&amp;$A8,Concentrado!$B$2:$B338, "=Veracruz")</f>
        <v>8900</v>
      </c>
      <c r="H8" s="11">
        <f>SUMIFS(Concentrado!I$2:I338,Concentrado!$A$2:$A338,"="&amp;$A8,Concentrado!$B$2:$B338, "=Veracruz")</f>
        <v>844</v>
      </c>
      <c r="I8" s="11">
        <f>SUMIFS(Concentrado!J$2:J338,Concentrado!$A$2:$A338,"="&amp;$A8,Concentrado!$B$2:$B338, "=Veracruz")</f>
        <v>1887</v>
      </c>
      <c r="J8" s="11">
        <f>SUMIFS(Concentrado!K$2:K338,Concentrado!$A$2:$A338,"="&amp;$A8,Concentrado!$B$2:$B338, "=Veracruz")</f>
        <v>6412</v>
      </c>
      <c r="K8" s="11">
        <f>SUMIFS(Concentrado!L$2:L338,Concentrado!$A$2:$A338,"="&amp;$A8,Concentrado!$B$2:$B338, "=Veracruz")</f>
        <v>12489</v>
      </c>
      <c r="L8" s="11">
        <f>SUMIFS(Concentrado!M$2:M338,Concentrado!$A$2:$A338,"="&amp;$A8,Concentrado!$B$2:$B338, "=Veracruz")</f>
        <v>52509</v>
      </c>
    </row>
    <row r="9" spans="1:12" x14ac:dyDescent="0.3">
      <c r="A9" s="8">
        <v>2019</v>
      </c>
      <c r="B9" s="11">
        <f>SUMIFS(Concentrado!C$2:C339,Concentrado!$A$2:$A339,"="&amp;$A9,Concentrado!$B$2:$B339, "=Veracruz")</f>
        <v>10600</v>
      </c>
      <c r="C9" s="11">
        <f>SUMIFS(Concentrado!D$2:D339,Concentrado!$A$2:$A339,"="&amp;$A9,Concentrado!$B$2:$B339, "=Veracruz")</f>
        <v>2462</v>
      </c>
      <c r="D9" s="11">
        <f>SUMIFS(Concentrado!E$2:E339,Concentrado!$A$2:$A339,"="&amp;$A9,Concentrado!$B$2:$B339, "=Veracruz")</f>
        <v>773</v>
      </c>
      <c r="E9" s="11">
        <f>SUMIFS(Concentrado!F$2:F339,Concentrado!$A$2:$A339,"="&amp;$A9,Concentrado!$B$2:$B339, "=Veracruz")</f>
        <v>7134</v>
      </c>
      <c r="F9" s="11">
        <f>SUMIFS(Concentrado!G$2:G339,Concentrado!$A$2:$A339,"="&amp;$A9,Concentrado!$B$2:$B339, "=Veracruz")</f>
        <v>1178</v>
      </c>
      <c r="G9" s="11">
        <f>SUMIFS(Concentrado!H$2:H339,Concentrado!$A$2:$A339,"="&amp;$A9,Concentrado!$B$2:$B339, "=Veracruz")</f>
        <v>8992</v>
      </c>
      <c r="H9" s="11">
        <f>SUMIFS(Concentrado!I$2:I339,Concentrado!$A$2:$A339,"="&amp;$A9,Concentrado!$B$2:$B339, "=Veracruz")</f>
        <v>844</v>
      </c>
      <c r="I9" s="11">
        <f>SUMIFS(Concentrado!J$2:J339,Concentrado!$A$2:$A339,"="&amp;$A9,Concentrado!$B$2:$B339, "=Veracruz")</f>
        <v>2234</v>
      </c>
      <c r="J9" s="11">
        <f>SUMIFS(Concentrado!K$2:K339,Concentrado!$A$2:$A339,"="&amp;$A9,Concentrado!$B$2:$B339, "=Veracruz")</f>
        <v>6330</v>
      </c>
      <c r="K9" s="11">
        <f>SUMIFS(Concentrado!L$2:L339,Concentrado!$A$2:$A339,"="&amp;$A9,Concentrado!$B$2:$B339, "=Veracruz")</f>
        <v>12329</v>
      </c>
      <c r="L9" s="11">
        <f>SUMIFS(Concentrado!M$2:M339,Concentrado!$A$2:$A339,"="&amp;$A9,Concentrado!$B$2:$B339, "=Veracruz")</f>
        <v>52876</v>
      </c>
    </row>
    <row r="10" spans="1:12" x14ac:dyDescent="0.3">
      <c r="A10" s="8">
        <v>2020</v>
      </c>
      <c r="B10" s="11">
        <f>SUMIFS(Concentrado!C$2:C340,Concentrado!$A$2:$A340,"="&amp;$A10,Concentrado!$B$2:$B340, "=Veracruz")</f>
        <v>10983</v>
      </c>
      <c r="C10" s="11">
        <f>SUMIFS(Concentrado!D$2:D340,Concentrado!$A$2:$A340,"="&amp;$A10,Concentrado!$B$2:$B340, "=Veracruz")</f>
        <v>2239</v>
      </c>
      <c r="D10" s="11">
        <f>SUMIFS(Concentrado!E$2:E340,Concentrado!$A$2:$A340,"="&amp;$A10,Concentrado!$B$2:$B340, "=Veracruz")</f>
        <v>792</v>
      </c>
      <c r="E10" s="11">
        <f>SUMIFS(Concentrado!F$2:F340,Concentrado!$A$2:$A340,"="&amp;$A10,Concentrado!$B$2:$B340, "=Veracruz")</f>
        <v>7941</v>
      </c>
      <c r="F10" s="11">
        <f>SUMIFS(Concentrado!G$2:G340,Concentrado!$A$2:$A340,"="&amp;$A10,Concentrado!$B$2:$B340, "=Veracruz")</f>
        <v>863</v>
      </c>
      <c r="G10" s="11">
        <f>SUMIFS(Concentrado!H$2:H340,Concentrado!$A$2:$A340,"="&amp;$A10,Concentrado!$B$2:$B340, "=Veracruz")</f>
        <v>9457</v>
      </c>
      <c r="H10" s="11">
        <f>SUMIFS(Concentrado!I$2:I340,Concentrado!$A$2:$A340,"="&amp;$A10,Concentrado!$B$2:$B340, "=Veracruz")</f>
        <v>832</v>
      </c>
      <c r="I10" s="11">
        <f>SUMIFS(Concentrado!J$2:J340,Concentrado!$A$2:$A340,"="&amp;$A10,Concentrado!$B$2:$B340, "=Veracruz")</f>
        <v>2258</v>
      </c>
      <c r="J10" s="11">
        <f>SUMIFS(Concentrado!K$2:K340,Concentrado!$A$2:$A340,"="&amp;$A10,Concentrado!$B$2:$B340, "=Veracruz")</f>
        <v>8105</v>
      </c>
      <c r="K10" s="11">
        <f>SUMIFS(Concentrado!L$2:L340,Concentrado!$A$2:$A340,"="&amp;$A10,Concentrado!$B$2:$B340, "=Veracruz")</f>
        <v>12916</v>
      </c>
      <c r="L10" s="11">
        <f>SUMIFS(Concentrado!M$2:M340,Concentrado!$A$2:$A340,"="&amp;$A10,Concentrado!$B$2:$B340, "=Veracruz")</f>
        <v>56386</v>
      </c>
    </row>
    <row r="11" spans="1:12" x14ac:dyDescent="0.3">
      <c r="A11" s="8">
        <v>2021</v>
      </c>
      <c r="B11" s="11">
        <f>SUMIFS(Concentrado!C$2:C341,Concentrado!$A$2:$A341,"="&amp;$A11,Concentrado!$B$2:$B341, "=Veracruz")</f>
        <v>10882</v>
      </c>
      <c r="C11" s="11">
        <f>SUMIFS(Concentrado!D$2:D341,Concentrado!$A$2:$A341,"="&amp;$A11,Concentrado!$B$2:$B341, "=Veracruz")</f>
        <v>2757</v>
      </c>
      <c r="D11" s="11">
        <f>SUMIFS(Concentrado!E$2:E341,Concentrado!$A$2:$A341,"="&amp;$A11,Concentrado!$B$2:$B341, "=Veracruz")</f>
        <v>878</v>
      </c>
      <c r="E11" s="11">
        <f>SUMIFS(Concentrado!F$2:F341,Concentrado!$A$2:$A341,"="&amp;$A11,Concentrado!$B$2:$B341, "=Veracruz")</f>
        <v>7834</v>
      </c>
      <c r="F11" s="11">
        <f>SUMIFS(Concentrado!G$2:G341,Concentrado!$A$2:$A341,"="&amp;$A11,Concentrado!$B$2:$B341, "=Veracruz")</f>
        <v>946</v>
      </c>
      <c r="G11" s="11">
        <f>SUMIFS(Concentrado!H$2:H341,Concentrado!$A$2:$A341,"="&amp;$A11,Concentrado!$B$2:$B341, "=Veracruz")</f>
        <v>9304</v>
      </c>
      <c r="H11" s="11">
        <f>SUMIFS(Concentrado!I$2:I341,Concentrado!$A$2:$A341,"="&amp;$A11,Concentrado!$B$2:$B341, "=Veracruz")</f>
        <v>902</v>
      </c>
      <c r="I11" s="11">
        <f>SUMIFS(Concentrado!J$2:J341,Concentrado!$A$2:$A341,"="&amp;$A11,Concentrado!$B$2:$B341, "=Veracruz")</f>
        <v>2477</v>
      </c>
      <c r="J11" s="11">
        <f>SUMIFS(Concentrado!K$2:K341,Concentrado!$A$2:$A341,"="&amp;$A11,Concentrado!$B$2:$B341, "=Veracruz")</f>
        <v>7331</v>
      </c>
      <c r="K11" s="11">
        <f>SUMIFS(Concentrado!L$2:L341,Concentrado!$A$2:$A341,"="&amp;$A11,Concentrado!$B$2:$B341, "=Veracruz")</f>
        <v>12214</v>
      </c>
      <c r="L11" s="11">
        <f>SUMIFS(Concentrado!M$2:M341,Concentrado!$A$2:$A341,"="&amp;$A11,Concentrado!$B$2:$B341, "=Veracruz")</f>
        <v>55525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00B050"/>
  </sheetPr>
  <dimension ref="A1:L11"/>
  <sheetViews>
    <sheetView zoomScale="112" zoomScaleNormal="112" workbookViewId="0">
      <selection activeCell="B2" sqref="B2:L11"/>
    </sheetView>
  </sheetViews>
  <sheetFormatPr baseColWidth="10" defaultRowHeight="14.4" x14ac:dyDescent="0.3"/>
  <cols>
    <col min="1" max="1" width="12.109375" customWidth="1"/>
    <col min="2" max="2" width="13.33203125" bestFit="1" customWidth="1"/>
    <col min="3" max="3" width="12.44140625" bestFit="1" customWidth="1"/>
    <col min="4" max="4" width="12.44140625" customWidth="1"/>
    <col min="5" max="5" width="12.33203125" bestFit="1" customWidth="1"/>
    <col min="6" max="6" width="12" bestFit="1" customWidth="1"/>
    <col min="7" max="7" width="11.44140625" customWidth="1"/>
    <col min="8" max="8" width="11.88671875" bestFit="1" customWidth="1"/>
    <col min="9" max="11" width="12.5546875" bestFit="1" customWidth="1"/>
  </cols>
  <sheetData>
    <row r="1" spans="1:12" s="4" customFormat="1" ht="69" x14ac:dyDescent="0.25">
      <c r="A1" s="1" t="s">
        <v>0</v>
      </c>
      <c r="B1" s="1" t="s">
        <v>35</v>
      </c>
      <c r="C1" s="1" t="s">
        <v>36</v>
      </c>
      <c r="D1" s="1" t="s">
        <v>45</v>
      </c>
      <c r="E1" s="1" t="s">
        <v>44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</row>
    <row r="2" spans="1:12" x14ac:dyDescent="0.3">
      <c r="A2" s="8">
        <v>2012</v>
      </c>
      <c r="B2" s="11">
        <f>SUMIFS(Concentrado!C$2:C332,Concentrado!$A$2:$A332,"="&amp;$A2,Concentrado!$B$2:$B332, "=Yucatán")</f>
        <v>2547</v>
      </c>
      <c r="C2" s="11">
        <f>SUMIFS(Concentrado!D$2:D332,Concentrado!$A$2:$A332,"="&amp;$A2,Concentrado!$B$2:$B332, "=Yucatán")</f>
        <v>1081</v>
      </c>
      <c r="D2" s="11">
        <f>SUMIFS(Concentrado!E$2:E332,Concentrado!$A$2:$A332,"="&amp;$A2,Concentrado!$B$2:$B332, "=Yucatán")</f>
        <v>339</v>
      </c>
      <c r="E2" s="11">
        <f>SUMIFS(Concentrado!F$2:F332,Concentrado!$A$2:$A332,"="&amp;$A2,Concentrado!$B$2:$B332, "=Yucatán")</f>
        <v>2572</v>
      </c>
      <c r="F2" s="11">
        <f>SUMIFS(Concentrado!G$2:G332,Concentrado!$A$2:$A332,"="&amp;$A2,Concentrado!$B$2:$B332, "=Yucatán")</f>
        <v>249</v>
      </c>
      <c r="G2" s="11">
        <f>SUMIFS(Concentrado!H$2:H332,Concentrado!$A$2:$A332,"="&amp;$A2,Concentrado!$B$2:$B332, "=Yucatán")</f>
        <v>2137</v>
      </c>
      <c r="H2" s="11">
        <f>SUMIFS(Concentrado!I$2:I332,Concentrado!$A$2:$A332,"="&amp;$A2,Concentrado!$B$2:$B332, "=Yucatán")</f>
        <v>380</v>
      </c>
      <c r="I2" s="11">
        <f>SUMIFS(Concentrado!J$2:J332,Concentrado!$A$2:$A332,"="&amp;$A2,Concentrado!$B$2:$B332, "=Yucatán")</f>
        <v>1066</v>
      </c>
      <c r="J2" s="11">
        <f>SUMIFS(Concentrado!K$2:K332,Concentrado!$A$2:$A332,"="&amp;$A2,Concentrado!$B$2:$B332, "=Yucatán")</f>
        <v>956</v>
      </c>
      <c r="K2" s="11">
        <f>SUMIFS(Concentrado!L$2:L332,Concentrado!$A$2:$A332,"="&amp;$A2,Concentrado!$B$2:$B332, "=Yucatán")</f>
        <v>3756</v>
      </c>
      <c r="L2" s="11">
        <f>SUMIFS(Concentrado!M$2:M332,Concentrado!$A$2:$A332,"="&amp;$A2,Concentrado!$B$2:$B332, "=Yucatán")</f>
        <v>15083</v>
      </c>
    </row>
    <row r="3" spans="1:12" x14ac:dyDescent="0.3">
      <c r="A3" s="8">
        <v>2013</v>
      </c>
      <c r="B3" s="11">
        <f>SUMIFS(Concentrado!C$2:C333,Concentrado!$A$2:$A333,"="&amp;$A3,Concentrado!$B$2:$B333, "=Yucatán")</f>
        <v>2630</v>
      </c>
      <c r="C3" s="11">
        <f>SUMIFS(Concentrado!D$2:D333,Concentrado!$A$2:$A333,"="&amp;$A3,Concentrado!$B$2:$B333, "=Yucatán")</f>
        <v>1150</v>
      </c>
      <c r="D3" s="11">
        <f>SUMIFS(Concentrado!E$2:E333,Concentrado!$A$2:$A333,"="&amp;$A3,Concentrado!$B$2:$B333, "=Yucatán")</f>
        <v>339</v>
      </c>
      <c r="E3" s="11">
        <f>SUMIFS(Concentrado!F$2:F333,Concentrado!$A$2:$A333,"="&amp;$A3,Concentrado!$B$2:$B333, "=Yucatán")</f>
        <v>2598</v>
      </c>
      <c r="F3" s="11">
        <f>SUMIFS(Concentrado!G$2:G333,Concentrado!$A$2:$A333,"="&amp;$A3,Concentrado!$B$2:$B333, "=Yucatán")</f>
        <v>282</v>
      </c>
      <c r="G3" s="11">
        <f>SUMIFS(Concentrado!H$2:H333,Concentrado!$A$2:$A333,"="&amp;$A3,Concentrado!$B$2:$B333, "=Yucatán")</f>
        <v>2150</v>
      </c>
      <c r="H3" s="11">
        <f>SUMIFS(Concentrado!I$2:I333,Concentrado!$A$2:$A333,"="&amp;$A3,Concentrado!$B$2:$B333, "=Yucatán")</f>
        <v>386</v>
      </c>
      <c r="I3" s="11">
        <f>SUMIFS(Concentrado!J$2:J333,Concentrado!$A$2:$A333,"="&amp;$A3,Concentrado!$B$2:$B333, "=Yucatán")</f>
        <v>1083</v>
      </c>
      <c r="J3" s="11">
        <f>SUMIFS(Concentrado!K$2:K333,Concentrado!$A$2:$A333,"="&amp;$A3,Concentrado!$B$2:$B333, "=Yucatán")</f>
        <v>966</v>
      </c>
      <c r="K3" s="11">
        <f>SUMIFS(Concentrado!L$2:L333,Concentrado!$A$2:$A333,"="&amp;$A3,Concentrado!$B$2:$B333, "=Yucatán")</f>
        <v>3761</v>
      </c>
      <c r="L3" s="11">
        <f>SUMIFS(Concentrado!M$2:M333,Concentrado!$A$2:$A333,"="&amp;$A3,Concentrado!$B$2:$B333, "=Yucatán")</f>
        <v>15345</v>
      </c>
    </row>
    <row r="4" spans="1:12" x14ac:dyDescent="0.3">
      <c r="A4" s="8">
        <v>2014</v>
      </c>
      <c r="B4" s="11">
        <f>SUMIFS(Concentrado!C$2:C334,Concentrado!$A$2:$A334,"="&amp;$A4,Concentrado!$B$2:$B334, "=Yucatán")</f>
        <v>2782</v>
      </c>
      <c r="C4" s="11">
        <f>SUMIFS(Concentrado!D$2:D334,Concentrado!$A$2:$A334,"="&amp;$A4,Concentrado!$B$2:$B334, "=Yucatán")</f>
        <v>1186</v>
      </c>
      <c r="D4" s="11">
        <f>SUMIFS(Concentrado!E$2:E334,Concentrado!$A$2:$A334,"="&amp;$A4,Concentrado!$B$2:$B334, "=Yucatán")</f>
        <v>392</v>
      </c>
      <c r="E4" s="11">
        <f>SUMIFS(Concentrado!F$2:F334,Concentrado!$A$2:$A334,"="&amp;$A4,Concentrado!$B$2:$B334, "=Yucatán")</f>
        <v>2789</v>
      </c>
      <c r="F4" s="11">
        <f>SUMIFS(Concentrado!G$2:G334,Concentrado!$A$2:$A334,"="&amp;$A4,Concentrado!$B$2:$B334, "=Yucatán")</f>
        <v>327</v>
      </c>
      <c r="G4" s="11">
        <f>SUMIFS(Concentrado!H$2:H334,Concentrado!$A$2:$A334,"="&amp;$A4,Concentrado!$B$2:$B334, "=Yucatán")</f>
        <v>2142</v>
      </c>
      <c r="H4" s="11">
        <f>SUMIFS(Concentrado!I$2:I334,Concentrado!$A$2:$A334,"="&amp;$A4,Concentrado!$B$2:$B334, "=Yucatán")</f>
        <v>401</v>
      </c>
      <c r="I4" s="11">
        <f>SUMIFS(Concentrado!J$2:J334,Concentrado!$A$2:$A334,"="&amp;$A4,Concentrado!$B$2:$B334, "=Yucatán")</f>
        <v>1173</v>
      </c>
      <c r="J4" s="11">
        <f>SUMIFS(Concentrado!K$2:K334,Concentrado!$A$2:$A334,"="&amp;$A4,Concentrado!$B$2:$B334, "=Yucatán")</f>
        <v>1082</v>
      </c>
      <c r="K4" s="11">
        <f>SUMIFS(Concentrado!L$2:L334,Concentrado!$A$2:$A334,"="&amp;$A4,Concentrado!$B$2:$B334, "=Yucatán")</f>
        <v>3892</v>
      </c>
      <c r="L4" s="11">
        <f>SUMIFS(Concentrado!M$2:M334,Concentrado!$A$2:$A334,"="&amp;$A4,Concentrado!$B$2:$B334, "=Yucatán")</f>
        <v>16166</v>
      </c>
    </row>
    <row r="5" spans="1:12" x14ac:dyDescent="0.3">
      <c r="A5" s="8">
        <v>2015</v>
      </c>
      <c r="B5" s="11">
        <f>SUMIFS(Concentrado!C$2:C335,Concentrado!$A$2:$A335,"="&amp;$A5,Concentrado!$B$2:$B335, "=Yucatán")</f>
        <v>3213</v>
      </c>
      <c r="C5" s="11">
        <f>SUMIFS(Concentrado!D$2:D335,Concentrado!$A$2:$A335,"="&amp;$A5,Concentrado!$B$2:$B335, "=Yucatán")</f>
        <v>1237</v>
      </c>
      <c r="D5" s="11">
        <f>SUMIFS(Concentrado!E$2:E335,Concentrado!$A$2:$A335,"="&amp;$A5,Concentrado!$B$2:$B335, "=Yucatán")</f>
        <v>604</v>
      </c>
      <c r="E5" s="11">
        <f>SUMIFS(Concentrado!F$2:F335,Concentrado!$A$2:$A335,"="&amp;$A5,Concentrado!$B$2:$B335, "=Yucatán")</f>
        <v>3471</v>
      </c>
      <c r="F5" s="11">
        <f>SUMIFS(Concentrado!G$2:G335,Concentrado!$A$2:$A335,"="&amp;$A5,Concentrado!$B$2:$B335, "=Yucatán")</f>
        <v>381</v>
      </c>
      <c r="G5" s="11">
        <f>SUMIFS(Concentrado!H$2:H335,Concentrado!$A$2:$A335,"="&amp;$A5,Concentrado!$B$2:$B335, "=Yucatán")</f>
        <v>2601</v>
      </c>
      <c r="H5" s="11">
        <f>SUMIFS(Concentrado!I$2:I335,Concentrado!$A$2:$A335,"="&amp;$A5,Concentrado!$B$2:$B335, "=Yucatán")</f>
        <v>449</v>
      </c>
      <c r="I5" s="11">
        <f>SUMIFS(Concentrado!J$2:J335,Concentrado!$A$2:$A335,"="&amp;$A5,Concentrado!$B$2:$B335, "=Yucatán")</f>
        <v>914</v>
      </c>
      <c r="J5" s="11">
        <f>SUMIFS(Concentrado!K$2:K335,Concentrado!$A$2:$A335,"="&amp;$A5,Concentrado!$B$2:$B335, "=Yucatán")</f>
        <v>1742</v>
      </c>
      <c r="K5" s="11">
        <f>SUMIFS(Concentrado!L$2:L335,Concentrado!$A$2:$A335,"="&amp;$A5,Concentrado!$B$2:$B335, "=Yucatán")</f>
        <v>4273</v>
      </c>
      <c r="L5" s="11">
        <f>SUMIFS(Concentrado!M$2:M335,Concentrado!$A$2:$A335,"="&amp;$A5,Concentrado!$B$2:$B335, "=Yucatán")</f>
        <v>18885</v>
      </c>
    </row>
    <row r="6" spans="1:12" x14ac:dyDescent="0.3">
      <c r="A6" s="8">
        <v>2016</v>
      </c>
      <c r="B6" s="11">
        <f>SUMIFS(Concentrado!C$2:C336,Concentrado!$A$2:$A336,"="&amp;$A6,Concentrado!$B$2:$B336, "=Yucatán")</f>
        <v>3384</v>
      </c>
      <c r="C6" s="11">
        <f>SUMIFS(Concentrado!D$2:D336,Concentrado!$A$2:$A336,"="&amp;$A6,Concentrado!$B$2:$B336, "=Yucatán")</f>
        <v>1334</v>
      </c>
      <c r="D6" s="11">
        <f>SUMIFS(Concentrado!E$2:E336,Concentrado!$A$2:$A336,"="&amp;$A6,Concentrado!$B$2:$B336, "=Yucatán")</f>
        <v>298</v>
      </c>
      <c r="E6" s="11">
        <f>SUMIFS(Concentrado!F$2:F336,Concentrado!$A$2:$A336,"="&amp;$A6,Concentrado!$B$2:$B336, "=Yucatán")</f>
        <v>3503</v>
      </c>
      <c r="F6" s="11">
        <f>SUMIFS(Concentrado!G$2:G336,Concentrado!$A$2:$A336,"="&amp;$A6,Concentrado!$B$2:$B336, "=Yucatán")</f>
        <v>661</v>
      </c>
      <c r="G6" s="11">
        <f>SUMIFS(Concentrado!H$2:H336,Concentrado!$A$2:$A336,"="&amp;$A6,Concentrado!$B$2:$B336, "=Yucatán")</f>
        <v>2571</v>
      </c>
      <c r="H6" s="11">
        <f>SUMIFS(Concentrado!I$2:I336,Concentrado!$A$2:$A336,"="&amp;$A6,Concentrado!$B$2:$B336, "=Yucatán")</f>
        <v>393</v>
      </c>
      <c r="I6" s="11">
        <f>SUMIFS(Concentrado!J$2:J336,Concentrado!$A$2:$A336,"="&amp;$A6,Concentrado!$B$2:$B336, "=Yucatán")</f>
        <v>940</v>
      </c>
      <c r="J6" s="11">
        <f>SUMIFS(Concentrado!K$2:K336,Concentrado!$A$2:$A336,"="&amp;$A6,Concentrado!$B$2:$B336, "=Yucatán")</f>
        <v>2114</v>
      </c>
      <c r="K6" s="11">
        <f>SUMIFS(Concentrado!L$2:L336,Concentrado!$A$2:$A336,"="&amp;$A6,Concentrado!$B$2:$B336, "=Yucatán")</f>
        <v>3978</v>
      </c>
      <c r="L6" s="11">
        <f>SUMIFS(Concentrado!M$2:M336,Concentrado!$A$2:$A336,"="&amp;$A6,Concentrado!$B$2:$B336, "=Yucatán")</f>
        <v>19176</v>
      </c>
    </row>
    <row r="7" spans="1:12" x14ac:dyDescent="0.3">
      <c r="A7" s="8">
        <v>2017</v>
      </c>
      <c r="B7" s="11">
        <f>SUMIFS(Concentrado!C$2:C337,Concentrado!$A$2:$A337,"="&amp;$A7,Concentrado!$B$2:$B337, "=Yucatán")</f>
        <v>3431</v>
      </c>
      <c r="C7" s="11">
        <f>SUMIFS(Concentrado!D$2:D337,Concentrado!$A$2:$A337,"="&amp;$A7,Concentrado!$B$2:$B337, "=Yucatán")</f>
        <v>1445</v>
      </c>
      <c r="D7" s="11">
        <f>SUMIFS(Concentrado!E$2:E337,Concentrado!$A$2:$A337,"="&amp;$A7,Concentrado!$B$2:$B337, "=Yucatán")</f>
        <v>352</v>
      </c>
      <c r="E7" s="11">
        <f>SUMIFS(Concentrado!F$2:F337,Concentrado!$A$2:$A337,"="&amp;$A7,Concentrado!$B$2:$B337, "=Yucatán")</f>
        <v>3326</v>
      </c>
      <c r="F7" s="11">
        <f>SUMIFS(Concentrado!G$2:G337,Concentrado!$A$2:$A337,"="&amp;$A7,Concentrado!$B$2:$B337, "=Yucatán")</f>
        <v>602</v>
      </c>
      <c r="G7" s="11">
        <f>SUMIFS(Concentrado!H$2:H337,Concentrado!$A$2:$A337,"="&amp;$A7,Concentrado!$B$2:$B337, "=Yucatán")</f>
        <v>2692</v>
      </c>
      <c r="H7" s="11">
        <f>SUMIFS(Concentrado!I$2:I337,Concentrado!$A$2:$A337,"="&amp;$A7,Concentrado!$B$2:$B337, "=Yucatán")</f>
        <v>347</v>
      </c>
      <c r="I7" s="11">
        <f>SUMIFS(Concentrado!J$2:J337,Concentrado!$A$2:$A337,"="&amp;$A7,Concentrado!$B$2:$B337, "=Yucatán")</f>
        <v>951</v>
      </c>
      <c r="J7" s="11">
        <f>SUMIFS(Concentrado!K$2:K337,Concentrado!$A$2:$A337,"="&amp;$A7,Concentrado!$B$2:$B337, "=Yucatán")</f>
        <v>2089</v>
      </c>
      <c r="K7" s="11">
        <f>SUMIFS(Concentrado!L$2:L337,Concentrado!$A$2:$A337,"="&amp;$A7,Concentrado!$B$2:$B337, "=Yucatán")</f>
        <v>4139</v>
      </c>
      <c r="L7" s="11">
        <f>SUMIFS(Concentrado!M$2:M337,Concentrado!$A$2:$A337,"="&amp;$A7,Concentrado!$B$2:$B337, "=Yucatán")</f>
        <v>19374</v>
      </c>
    </row>
    <row r="8" spans="1:12" x14ac:dyDescent="0.3">
      <c r="A8" s="8">
        <v>2018</v>
      </c>
      <c r="B8" s="11">
        <f>SUMIFS(Concentrado!C$2:C338,Concentrado!$A$2:$A338,"="&amp;$A8,Concentrado!$B$2:$B338, "=Yucatán")</f>
        <v>3508</v>
      </c>
      <c r="C8" s="11">
        <f>SUMIFS(Concentrado!D$2:D338,Concentrado!$A$2:$A338,"="&amp;$A8,Concentrado!$B$2:$B338, "=Yucatán")</f>
        <v>1461</v>
      </c>
      <c r="D8" s="11">
        <f>SUMIFS(Concentrado!E$2:E338,Concentrado!$A$2:$A338,"="&amp;$A8,Concentrado!$B$2:$B338, "=Yucatán")</f>
        <v>415</v>
      </c>
      <c r="E8" s="11">
        <f>SUMIFS(Concentrado!F$2:F338,Concentrado!$A$2:$A338,"="&amp;$A8,Concentrado!$B$2:$B338, "=Yucatán")</f>
        <v>3581</v>
      </c>
      <c r="F8" s="11">
        <f>SUMIFS(Concentrado!G$2:G338,Concentrado!$A$2:$A338,"="&amp;$A8,Concentrado!$B$2:$B338, "=Yucatán")</f>
        <v>723</v>
      </c>
      <c r="G8" s="11">
        <f>SUMIFS(Concentrado!H$2:H338,Concentrado!$A$2:$A338,"="&amp;$A8,Concentrado!$B$2:$B338, "=Yucatán")</f>
        <v>2591</v>
      </c>
      <c r="H8" s="11">
        <f>SUMIFS(Concentrado!I$2:I338,Concentrado!$A$2:$A338,"="&amp;$A8,Concentrado!$B$2:$B338, "=Yucatán")</f>
        <v>368</v>
      </c>
      <c r="I8" s="11">
        <f>SUMIFS(Concentrado!J$2:J338,Concentrado!$A$2:$A338,"="&amp;$A8,Concentrado!$B$2:$B338, "=Yucatán")</f>
        <v>948</v>
      </c>
      <c r="J8" s="11">
        <f>SUMIFS(Concentrado!K$2:K338,Concentrado!$A$2:$A338,"="&amp;$A8,Concentrado!$B$2:$B338, "=Yucatán")</f>
        <v>2215</v>
      </c>
      <c r="K8" s="11">
        <f>SUMIFS(Concentrado!L$2:L338,Concentrado!$A$2:$A338,"="&amp;$A8,Concentrado!$B$2:$B338, "=Yucatán")</f>
        <v>4432</v>
      </c>
      <c r="L8" s="11">
        <f>SUMIFS(Concentrado!M$2:M338,Concentrado!$A$2:$A338,"="&amp;$A8,Concentrado!$B$2:$B338, "=Yucatán")</f>
        <v>20242</v>
      </c>
    </row>
    <row r="9" spans="1:12" x14ac:dyDescent="0.3">
      <c r="A9" s="8">
        <v>2019</v>
      </c>
      <c r="B9" s="11">
        <f>SUMIFS(Concentrado!C$2:C339,Concentrado!$A$2:$A339,"="&amp;$A9,Concentrado!$B$2:$B339, "=Yucatán")</f>
        <v>3752</v>
      </c>
      <c r="C9" s="11">
        <f>SUMIFS(Concentrado!D$2:D339,Concentrado!$A$2:$A339,"="&amp;$A9,Concentrado!$B$2:$B339, "=Yucatán")</f>
        <v>1459</v>
      </c>
      <c r="D9" s="11">
        <f>SUMIFS(Concentrado!E$2:E339,Concentrado!$A$2:$A339,"="&amp;$A9,Concentrado!$B$2:$B339, "=Yucatán")</f>
        <v>350</v>
      </c>
      <c r="E9" s="11">
        <f>SUMIFS(Concentrado!F$2:F339,Concentrado!$A$2:$A339,"="&amp;$A9,Concentrado!$B$2:$B339, "=Yucatán")</f>
        <v>3559</v>
      </c>
      <c r="F9" s="11">
        <f>SUMIFS(Concentrado!G$2:G339,Concentrado!$A$2:$A339,"="&amp;$A9,Concentrado!$B$2:$B339, "=Yucatán")</f>
        <v>949</v>
      </c>
      <c r="G9" s="11">
        <f>SUMIFS(Concentrado!H$2:H339,Concentrado!$A$2:$A339,"="&amp;$A9,Concentrado!$B$2:$B339, "=Yucatán")</f>
        <v>2245</v>
      </c>
      <c r="H9" s="11">
        <f>SUMIFS(Concentrado!I$2:I339,Concentrado!$A$2:$A339,"="&amp;$A9,Concentrado!$B$2:$B339, "=Yucatán")</f>
        <v>439</v>
      </c>
      <c r="I9" s="11">
        <f>SUMIFS(Concentrado!J$2:J339,Concentrado!$A$2:$A339,"="&amp;$A9,Concentrado!$B$2:$B339, "=Yucatán")</f>
        <v>992</v>
      </c>
      <c r="J9" s="11">
        <f>SUMIFS(Concentrado!K$2:K339,Concentrado!$A$2:$A339,"="&amp;$A9,Concentrado!$B$2:$B339, "=Yucatán")</f>
        <v>2274</v>
      </c>
      <c r="K9" s="11">
        <f>SUMIFS(Concentrado!L$2:L339,Concentrado!$A$2:$A339,"="&amp;$A9,Concentrado!$B$2:$B339, "=Yucatán")</f>
        <v>4425</v>
      </c>
      <c r="L9" s="11">
        <f>SUMIFS(Concentrado!M$2:M339,Concentrado!$A$2:$A339,"="&amp;$A9,Concentrado!$B$2:$B339, "=Yucatán")</f>
        <v>20444</v>
      </c>
    </row>
    <row r="10" spans="1:12" x14ac:dyDescent="0.3">
      <c r="A10" s="8">
        <v>2020</v>
      </c>
      <c r="B10" s="11">
        <f>SUMIFS(Concentrado!C$2:C340,Concentrado!$A$2:$A340,"="&amp;$A10,Concentrado!$B$2:$B340, "=Yucatán")</f>
        <v>3931</v>
      </c>
      <c r="C10" s="11">
        <f>SUMIFS(Concentrado!D$2:D340,Concentrado!$A$2:$A340,"="&amp;$A10,Concentrado!$B$2:$B340, "=Yucatán")</f>
        <v>1604</v>
      </c>
      <c r="D10" s="11">
        <f>SUMIFS(Concentrado!E$2:E340,Concentrado!$A$2:$A340,"="&amp;$A10,Concentrado!$B$2:$B340, "=Yucatán")</f>
        <v>358</v>
      </c>
      <c r="E10" s="11">
        <f>SUMIFS(Concentrado!F$2:F340,Concentrado!$A$2:$A340,"="&amp;$A10,Concentrado!$B$2:$B340, "=Yucatán")</f>
        <v>3991</v>
      </c>
      <c r="F10" s="11">
        <f>SUMIFS(Concentrado!G$2:G340,Concentrado!$A$2:$A340,"="&amp;$A10,Concentrado!$B$2:$B340, "=Yucatán")</f>
        <v>719</v>
      </c>
      <c r="G10" s="11">
        <f>SUMIFS(Concentrado!H$2:H340,Concentrado!$A$2:$A340,"="&amp;$A10,Concentrado!$B$2:$B340, "=Yucatán")</f>
        <v>2632</v>
      </c>
      <c r="H10" s="11">
        <f>SUMIFS(Concentrado!I$2:I340,Concentrado!$A$2:$A340,"="&amp;$A10,Concentrado!$B$2:$B340, "=Yucatán")</f>
        <v>446</v>
      </c>
      <c r="I10" s="11">
        <f>SUMIFS(Concentrado!J$2:J340,Concentrado!$A$2:$A340,"="&amp;$A10,Concentrado!$B$2:$B340, "=Yucatán")</f>
        <v>1102</v>
      </c>
      <c r="J10" s="11">
        <f>SUMIFS(Concentrado!K$2:K340,Concentrado!$A$2:$A340,"="&amp;$A10,Concentrado!$B$2:$B340, "=Yucatán")</f>
        <v>2263</v>
      </c>
      <c r="K10" s="11">
        <f>SUMIFS(Concentrado!L$2:L340,Concentrado!$A$2:$A340,"="&amp;$A10,Concentrado!$B$2:$B340, "=Yucatán")</f>
        <v>4433</v>
      </c>
      <c r="L10" s="11">
        <f>SUMIFS(Concentrado!M$2:M340,Concentrado!$A$2:$A340,"="&amp;$A10,Concentrado!$B$2:$B340, "=Yucatán")</f>
        <v>21479</v>
      </c>
    </row>
    <row r="11" spans="1:12" x14ac:dyDescent="0.3">
      <c r="A11" s="8">
        <v>2021</v>
      </c>
      <c r="B11" s="11">
        <f>SUMIFS(Concentrado!C$2:C341,Concentrado!$A$2:$A341,"="&amp;$A11,Concentrado!$B$2:$B341, "=Yucatán")</f>
        <v>3896</v>
      </c>
      <c r="C11" s="11">
        <f>SUMIFS(Concentrado!D$2:D341,Concentrado!$A$2:$A341,"="&amp;$A11,Concentrado!$B$2:$B341, "=Yucatán")</f>
        <v>1824</v>
      </c>
      <c r="D11" s="11">
        <f>SUMIFS(Concentrado!E$2:E341,Concentrado!$A$2:$A341,"="&amp;$A11,Concentrado!$B$2:$B341, "=Yucatán")</f>
        <v>372</v>
      </c>
      <c r="E11" s="11">
        <f>SUMIFS(Concentrado!F$2:F341,Concentrado!$A$2:$A341,"="&amp;$A11,Concentrado!$B$2:$B341, "=Yucatán")</f>
        <v>3756</v>
      </c>
      <c r="F11" s="11">
        <f>SUMIFS(Concentrado!G$2:G341,Concentrado!$A$2:$A341,"="&amp;$A11,Concentrado!$B$2:$B341, "=Yucatán")</f>
        <v>669</v>
      </c>
      <c r="G11" s="11">
        <f>SUMIFS(Concentrado!H$2:H341,Concentrado!$A$2:$A341,"="&amp;$A11,Concentrado!$B$2:$B341, "=Yucatán")</f>
        <v>2614</v>
      </c>
      <c r="H11" s="11">
        <f>SUMIFS(Concentrado!I$2:I341,Concentrado!$A$2:$A341,"="&amp;$A11,Concentrado!$B$2:$B341, "=Yucatán")</f>
        <v>591</v>
      </c>
      <c r="I11" s="11">
        <f>SUMIFS(Concentrado!J$2:J341,Concentrado!$A$2:$A341,"="&amp;$A11,Concentrado!$B$2:$B341, "=Yucatán")</f>
        <v>1179</v>
      </c>
      <c r="J11" s="11">
        <f>SUMIFS(Concentrado!K$2:K341,Concentrado!$A$2:$A341,"="&amp;$A11,Concentrado!$B$2:$B341, "=Yucatán")</f>
        <v>2272</v>
      </c>
      <c r="K11" s="11">
        <f>SUMIFS(Concentrado!L$2:L341,Concentrado!$A$2:$A341,"="&amp;$A11,Concentrado!$B$2:$B341, "=Yucatán")</f>
        <v>4493</v>
      </c>
      <c r="L11" s="11">
        <f>SUMIFS(Concentrado!M$2:M341,Concentrado!$A$2:$A341,"="&amp;$A11,Concentrado!$B$2:$B341, "=Yucatán")</f>
        <v>21666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00B050"/>
  </sheetPr>
  <dimension ref="A1:L11"/>
  <sheetViews>
    <sheetView zoomScale="112" zoomScaleNormal="112" workbookViewId="0">
      <selection activeCell="B2" sqref="B2:L11"/>
    </sheetView>
  </sheetViews>
  <sheetFormatPr baseColWidth="10" defaultRowHeight="14.4" x14ac:dyDescent="0.3"/>
  <cols>
    <col min="1" max="1" width="12.109375" customWidth="1"/>
    <col min="2" max="2" width="13.33203125" bestFit="1" customWidth="1"/>
    <col min="3" max="3" width="12.44140625" bestFit="1" customWidth="1"/>
    <col min="4" max="4" width="12.44140625" customWidth="1"/>
    <col min="5" max="5" width="12.33203125" bestFit="1" customWidth="1"/>
    <col min="6" max="6" width="12" bestFit="1" customWidth="1"/>
    <col min="7" max="7" width="11.44140625" customWidth="1"/>
    <col min="8" max="8" width="11.88671875" bestFit="1" customWidth="1"/>
    <col min="9" max="11" width="12.5546875" bestFit="1" customWidth="1"/>
  </cols>
  <sheetData>
    <row r="1" spans="1:12" s="4" customFormat="1" ht="69" x14ac:dyDescent="0.25">
      <c r="A1" s="1" t="s">
        <v>0</v>
      </c>
      <c r="B1" s="1" t="s">
        <v>35</v>
      </c>
      <c r="C1" s="1" t="s">
        <v>36</v>
      </c>
      <c r="D1" s="1" t="s">
        <v>45</v>
      </c>
      <c r="E1" s="1" t="s">
        <v>44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</row>
    <row r="2" spans="1:12" x14ac:dyDescent="0.3">
      <c r="A2" s="8">
        <v>2012</v>
      </c>
      <c r="B2" s="11">
        <f>SUMIFS(Concentrado!C$2:C332,Concentrado!$A$2:$A332,"="&amp;$A2,Concentrado!$B$2:$B332, "=Zacatecas")</f>
        <v>1916</v>
      </c>
      <c r="C2" s="11">
        <f>SUMIFS(Concentrado!D$2:D332,Concentrado!$A$2:$A332,"="&amp;$A2,Concentrado!$B$2:$B332, "=Zacatecas")</f>
        <v>643</v>
      </c>
      <c r="D2" s="11">
        <f>SUMIFS(Concentrado!E$2:E332,Concentrado!$A$2:$A332,"="&amp;$A2,Concentrado!$B$2:$B332, "=Zacatecas")</f>
        <v>181</v>
      </c>
      <c r="E2" s="11">
        <f>SUMIFS(Concentrado!F$2:F332,Concentrado!$A$2:$A332,"="&amp;$A2,Concentrado!$B$2:$B332, "=Zacatecas")</f>
        <v>1839</v>
      </c>
      <c r="F2" s="11">
        <f>SUMIFS(Concentrado!G$2:G332,Concentrado!$A$2:$A332,"="&amp;$A2,Concentrado!$B$2:$B332, "=Zacatecas")</f>
        <v>295</v>
      </c>
      <c r="G2" s="11">
        <f>SUMIFS(Concentrado!H$2:H332,Concentrado!$A$2:$A332,"="&amp;$A2,Concentrado!$B$2:$B332, "=Zacatecas")</f>
        <v>1338</v>
      </c>
      <c r="H2" s="11">
        <f>SUMIFS(Concentrado!I$2:I332,Concentrado!$A$2:$A332,"="&amp;$A2,Concentrado!$B$2:$B332, "=Zacatecas")</f>
        <v>142</v>
      </c>
      <c r="I2" s="11">
        <f>SUMIFS(Concentrado!J$2:J332,Concentrado!$A$2:$A332,"="&amp;$A2,Concentrado!$B$2:$B332, "=Zacatecas")</f>
        <v>579</v>
      </c>
      <c r="J2" s="11">
        <f>SUMIFS(Concentrado!K$2:K332,Concentrado!$A$2:$A332,"="&amp;$A2,Concentrado!$B$2:$B332, "=Zacatecas")</f>
        <v>580</v>
      </c>
      <c r="K2" s="11">
        <f>SUMIFS(Concentrado!L$2:L332,Concentrado!$A$2:$A332,"="&amp;$A2,Concentrado!$B$2:$B332, "=Zacatecas")</f>
        <v>2311</v>
      </c>
      <c r="L2" s="11">
        <f>SUMIFS(Concentrado!M$2:M332,Concentrado!$A$2:$A332,"="&amp;$A2,Concentrado!$B$2:$B332, "=Zacatecas")</f>
        <v>9824</v>
      </c>
    </row>
    <row r="3" spans="1:12" x14ac:dyDescent="0.3">
      <c r="A3" s="8">
        <v>2013</v>
      </c>
      <c r="B3" s="11">
        <f>SUMIFS(Concentrado!C$2:C333,Concentrado!$A$2:$A333,"="&amp;$A3,Concentrado!$B$2:$B333, "=Zacatecas")</f>
        <v>2052</v>
      </c>
      <c r="C3" s="11">
        <f>SUMIFS(Concentrado!D$2:D333,Concentrado!$A$2:$A333,"="&amp;$A3,Concentrado!$B$2:$B333, "=Zacatecas")</f>
        <v>592</v>
      </c>
      <c r="D3" s="11">
        <f>SUMIFS(Concentrado!E$2:E333,Concentrado!$A$2:$A333,"="&amp;$A3,Concentrado!$B$2:$B333, "=Zacatecas")</f>
        <v>162</v>
      </c>
      <c r="E3" s="11">
        <f>SUMIFS(Concentrado!F$2:F333,Concentrado!$A$2:$A333,"="&amp;$A3,Concentrado!$B$2:$B333, "=Zacatecas")</f>
        <v>1925</v>
      </c>
      <c r="F3" s="11">
        <f>SUMIFS(Concentrado!G$2:G333,Concentrado!$A$2:$A333,"="&amp;$A3,Concentrado!$B$2:$B333, "=Zacatecas")</f>
        <v>373</v>
      </c>
      <c r="G3" s="11">
        <f>SUMIFS(Concentrado!H$2:H333,Concentrado!$A$2:$A333,"="&amp;$A3,Concentrado!$B$2:$B333, "=Zacatecas")</f>
        <v>1402</v>
      </c>
      <c r="H3" s="11">
        <f>SUMIFS(Concentrado!I$2:I333,Concentrado!$A$2:$A333,"="&amp;$A3,Concentrado!$B$2:$B333, "=Zacatecas")</f>
        <v>157</v>
      </c>
      <c r="I3" s="11">
        <f>SUMIFS(Concentrado!J$2:J333,Concentrado!$A$2:$A333,"="&amp;$A3,Concentrado!$B$2:$B333, "=Zacatecas")</f>
        <v>639</v>
      </c>
      <c r="J3" s="11">
        <f>SUMIFS(Concentrado!K$2:K333,Concentrado!$A$2:$A333,"="&amp;$A3,Concentrado!$B$2:$B333, "=Zacatecas")</f>
        <v>595</v>
      </c>
      <c r="K3" s="11">
        <f>SUMIFS(Concentrado!L$2:L333,Concentrado!$A$2:$A333,"="&amp;$A3,Concentrado!$B$2:$B333, "=Zacatecas")</f>
        <v>2432</v>
      </c>
      <c r="L3" s="11">
        <f>SUMIFS(Concentrado!M$2:M333,Concentrado!$A$2:$A333,"="&amp;$A3,Concentrado!$B$2:$B333, "=Zacatecas")</f>
        <v>10329</v>
      </c>
    </row>
    <row r="4" spans="1:12" x14ac:dyDescent="0.3">
      <c r="A4" s="8">
        <v>2014</v>
      </c>
      <c r="B4" s="11">
        <f>SUMIFS(Concentrado!C$2:C334,Concentrado!$A$2:$A334,"="&amp;$A4,Concentrado!$B$2:$B334, "=Zacatecas")</f>
        <v>2150</v>
      </c>
      <c r="C4" s="11">
        <f>SUMIFS(Concentrado!D$2:D334,Concentrado!$A$2:$A334,"="&amp;$A4,Concentrado!$B$2:$B334, "=Zacatecas")</f>
        <v>663</v>
      </c>
      <c r="D4" s="11">
        <f>SUMIFS(Concentrado!E$2:E334,Concentrado!$A$2:$A334,"="&amp;$A4,Concentrado!$B$2:$B334, "=Zacatecas")</f>
        <v>176</v>
      </c>
      <c r="E4" s="11">
        <f>SUMIFS(Concentrado!F$2:F334,Concentrado!$A$2:$A334,"="&amp;$A4,Concentrado!$B$2:$B334, "=Zacatecas")</f>
        <v>2166</v>
      </c>
      <c r="F4" s="11">
        <f>SUMIFS(Concentrado!G$2:G334,Concentrado!$A$2:$A334,"="&amp;$A4,Concentrado!$B$2:$B334, "=Zacatecas")</f>
        <v>458</v>
      </c>
      <c r="G4" s="11">
        <f>SUMIFS(Concentrado!H$2:H334,Concentrado!$A$2:$A334,"="&amp;$A4,Concentrado!$B$2:$B334, "=Zacatecas")</f>
        <v>1579</v>
      </c>
      <c r="H4" s="11">
        <f>SUMIFS(Concentrado!I$2:I334,Concentrado!$A$2:$A334,"="&amp;$A4,Concentrado!$B$2:$B334, "=Zacatecas")</f>
        <v>158</v>
      </c>
      <c r="I4" s="11">
        <f>SUMIFS(Concentrado!J$2:J334,Concentrado!$A$2:$A334,"="&amp;$A4,Concentrado!$B$2:$B334, "=Zacatecas")</f>
        <v>684</v>
      </c>
      <c r="J4" s="11">
        <f>SUMIFS(Concentrado!K$2:K334,Concentrado!$A$2:$A334,"="&amp;$A4,Concentrado!$B$2:$B334, "=Zacatecas")</f>
        <v>656</v>
      </c>
      <c r="K4" s="11">
        <f>SUMIFS(Concentrado!L$2:L334,Concentrado!$A$2:$A334,"="&amp;$A4,Concentrado!$B$2:$B334, "=Zacatecas")</f>
        <v>2621</v>
      </c>
      <c r="L4" s="11">
        <f>SUMIFS(Concentrado!M$2:M334,Concentrado!$A$2:$A334,"="&amp;$A4,Concentrado!$B$2:$B334, "=Zacatecas")</f>
        <v>11311</v>
      </c>
    </row>
    <row r="5" spans="1:12" x14ac:dyDescent="0.3">
      <c r="A5" s="8">
        <v>2015</v>
      </c>
      <c r="B5" s="11">
        <f>SUMIFS(Concentrado!C$2:C335,Concentrado!$A$2:$A335,"="&amp;$A5,Concentrado!$B$2:$B335, "=Zacatecas")</f>
        <v>2231</v>
      </c>
      <c r="C5" s="11">
        <f>SUMIFS(Concentrado!D$2:D335,Concentrado!$A$2:$A335,"="&amp;$A5,Concentrado!$B$2:$B335, "=Zacatecas")</f>
        <v>760</v>
      </c>
      <c r="D5" s="11">
        <f>SUMIFS(Concentrado!E$2:E335,Concentrado!$A$2:$A335,"="&amp;$A5,Concentrado!$B$2:$B335, "=Zacatecas")</f>
        <v>257</v>
      </c>
      <c r="E5" s="11">
        <f>SUMIFS(Concentrado!F$2:F335,Concentrado!$A$2:$A335,"="&amp;$A5,Concentrado!$B$2:$B335, "=Zacatecas")</f>
        <v>2033</v>
      </c>
      <c r="F5" s="11">
        <f>SUMIFS(Concentrado!G$2:G335,Concentrado!$A$2:$A335,"="&amp;$A5,Concentrado!$B$2:$B335, "=Zacatecas")</f>
        <v>455</v>
      </c>
      <c r="G5" s="11">
        <f>SUMIFS(Concentrado!H$2:H335,Concentrado!$A$2:$A335,"="&amp;$A5,Concentrado!$B$2:$B335, "=Zacatecas")</f>
        <v>1769</v>
      </c>
      <c r="H5" s="11">
        <f>SUMIFS(Concentrado!I$2:I335,Concentrado!$A$2:$A335,"="&amp;$A5,Concentrado!$B$2:$B335, "=Zacatecas")</f>
        <v>157</v>
      </c>
      <c r="I5" s="11">
        <f>SUMIFS(Concentrado!J$2:J335,Concentrado!$A$2:$A335,"="&amp;$A5,Concentrado!$B$2:$B335, "=Zacatecas")</f>
        <v>514</v>
      </c>
      <c r="J5" s="11">
        <f>SUMIFS(Concentrado!K$2:K335,Concentrado!$A$2:$A335,"="&amp;$A5,Concentrado!$B$2:$B335, "=Zacatecas")</f>
        <v>777</v>
      </c>
      <c r="K5" s="11">
        <f>SUMIFS(Concentrado!L$2:L335,Concentrado!$A$2:$A335,"="&amp;$A5,Concentrado!$B$2:$B335, "=Zacatecas")</f>
        <v>2538</v>
      </c>
      <c r="L5" s="11">
        <f>SUMIFS(Concentrado!M$2:M335,Concentrado!$A$2:$A335,"="&amp;$A5,Concentrado!$B$2:$B335, "=Zacatecas")</f>
        <v>11491</v>
      </c>
    </row>
    <row r="6" spans="1:12" x14ac:dyDescent="0.3">
      <c r="A6" s="8">
        <v>2016</v>
      </c>
      <c r="B6" s="11">
        <f>SUMIFS(Concentrado!C$2:C336,Concentrado!$A$2:$A336,"="&amp;$A6,Concentrado!$B$2:$B336, "=Zacatecas")</f>
        <v>2267</v>
      </c>
      <c r="C6" s="11">
        <f>SUMIFS(Concentrado!D$2:D336,Concentrado!$A$2:$A336,"="&amp;$A6,Concentrado!$B$2:$B336, "=Zacatecas")</f>
        <v>744</v>
      </c>
      <c r="D6" s="11">
        <f>SUMIFS(Concentrado!E$2:E336,Concentrado!$A$2:$A336,"="&amp;$A6,Concentrado!$B$2:$B336, "=Zacatecas")</f>
        <v>173</v>
      </c>
      <c r="E6" s="11">
        <f>SUMIFS(Concentrado!F$2:F336,Concentrado!$A$2:$A336,"="&amp;$A6,Concentrado!$B$2:$B336, "=Zacatecas")</f>
        <v>2104</v>
      </c>
      <c r="F6" s="11">
        <f>SUMIFS(Concentrado!G$2:G336,Concentrado!$A$2:$A336,"="&amp;$A6,Concentrado!$B$2:$B336, "=Zacatecas")</f>
        <v>419</v>
      </c>
      <c r="G6" s="11">
        <f>SUMIFS(Concentrado!H$2:H336,Concentrado!$A$2:$A336,"="&amp;$A6,Concentrado!$B$2:$B336, "=Zacatecas")</f>
        <v>1782</v>
      </c>
      <c r="H6" s="11">
        <f>SUMIFS(Concentrado!I$2:I336,Concentrado!$A$2:$A336,"="&amp;$A6,Concentrado!$B$2:$B336, "=Zacatecas")</f>
        <v>160</v>
      </c>
      <c r="I6" s="11">
        <f>SUMIFS(Concentrado!J$2:J336,Concentrado!$A$2:$A336,"="&amp;$A6,Concentrado!$B$2:$B336, "=Zacatecas")</f>
        <v>566</v>
      </c>
      <c r="J6" s="11">
        <f>SUMIFS(Concentrado!K$2:K336,Concentrado!$A$2:$A336,"="&amp;$A6,Concentrado!$B$2:$B336, "=Zacatecas")</f>
        <v>991</v>
      </c>
      <c r="K6" s="11">
        <f>SUMIFS(Concentrado!L$2:L336,Concentrado!$A$2:$A336,"="&amp;$A6,Concentrado!$B$2:$B336, "=Zacatecas")</f>
        <v>2459</v>
      </c>
      <c r="L6" s="11">
        <f>SUMIFS(Concentrado!M$2:M336,Concentrado!$A$2:$A336,"="&amp;$A6,Concentrado!$B$2:$B336, "=Zacatecas")</f>
        <v>11665</v>
      </c>
    </row>
    <row r="7" spans="1:12" x14ac:dyDescent="0.3">
      <c r="A7" s="8">
        <v>2017</v>
      </c>
      <c r="B7" s="11">
        <f>SUMIFS(Concentrado!C$2:C337,Concentrado!$A$2:$A337,"="&amp;$A7,Concentrado!$B$2:$B337, "=Zacatecas")</f>
        <v>2352</v>
      </c>
      <c r="C7" s="11">
        <f>SUMIFS(Concentrado!D$2:D337,Concentrado!$A$2:$A337,"="&amp;$A7,Concentrado!$B$2:$B337, "=Zacatecas")</f>
        <v>711</v>
      </c>
      <c r="D7" s="11">
        <f>SUMIFS(Concentrado!E$2:E337,Concentrado!$A$2:$A337,"="&amp;$A7,Concentrado!$B$2:$B337, "=Zacatecas")</f>
        <v>195</v>
      </c>
      <c r="E7" s="11">
        <f>SUMIFS(Concentrado!F$2:F337,Concentrado!$A$2:$A337,"="&amp;$A7,Concentrado!$B$2:$B337, "=Zacatecas")</f>
        <v>1972</v>
      </c>
      <c r="F7" s="11">
        <f>SUMIFS(Concentrado!G$2:G337,Concentrado!$A$2:$A337,"="&amp;$A7,Concentrado!$B$2:$B337, "=Zacatecas")</f>
        <v>474</v>
      </c>
      <c r="G7" s="11">
        <f>SUMIFS(Concentrado!H$2:H337,Concentrado!$A$2:$A337,"="&amp;$A7,Concentrado!$B$2:$B337, "=Zacatecas")</f>
        <v>2005</v>
      </c>
      <c r="H7" s="11">
        <f>SUMIFS(Concentrado!I$2:I337,Concentrado!$A$2:$A337,"="&amp;$A7,Concentrado!$B$2:$B337, "=Zacatecas")</f>
        <v>157</v>
      </c>
      <c r="I7" s="11">
        <f>SUMIFS(Concentrado!J$2:J337,Concentrado!$A$2:$A337,"="&amp;$A7,Concentrado!$B$2:$B337, "=Zacatecas")</f>
        <v>578</v>
      </c>
      <c r="J7" s="11">
        <f>SUMIFS(Concentrado!K$2:K337,Concentrado!$A$2:$A337,"="&amp;$A7,Concentrado!$B$2:$B337, "=Zacatecas")</f>
        <v>1013</v>
      </c>
      <c r="K7" s="11">
        <f>SUMIFS(Concentrado!L$2:L337,Concentrado!$A$2:$A337,"="&amp;$A7,Concentrado!$B$2:$B337, "=Zacatecas")</f>
        <v>2553</v>
      </c>
      <c r="L7" s="11">
        <f>SUMIFS(Concentrado!M$2:M337,Concentrado!$A$2:$A337,"="&amp;$A7,Concentrado!$B$2:$B337, "=Zacatecas")</f>
        <v>12010</v>
      </c>
    </row>
    <row r="8" spans="1:12" x14ac:dyDescent="0.3">
      <c r="A8" s="8">
        <v>2018</v>
      </c>
      <c r="B8" s="11">
        <f>SUMIFS(Concentrado!C$2:C338,Concentrado!$A$2:$A338,"="&amp;$A8,Concentrado!$B$2:$B338, "=Zacatecas")</f>
        <v>2401</v>
      </c>
      <c r="C8" s="11">
        <f>SUMIFS(Concentrado!D$2:D338,Concentrado!$A$2:$A338,"="&amp;$A8,Concentrado!$B$2:$B338, "=Zacatecas")</f>
        <v>766</v>
      </c>
      <c r="D8" s="11">
        <f>SUMIFS(Concentrado!E$2:E338,Concentrado!$A$2:$A338,"="&amp;$A8,Concentrado!$B$2:$B338, "=Zacatecas")</f>
        <v>196</v>
      </c>
      <c r="E8" s="11">
        <f>SUMIFS(Concentrado!F$2:F338,Concentrado!$A$2:$A338,"="&amp;$A8,Concentrado!$B$2:$B338, "=Zacatecas")</f>
        <v>2140</v>
      </c>
      <c r="F8" s="11">
        <f>SUMIFS(Concentrado!G$2:G338,Concentrado!$A$2:$A338,"="&amp;$A8,Concentrado!$B$2:$B338, "=Zacatecas")</f>
        <v>511</v>
      </c>
      <c r="G8" s="11">
        <f>SUMIFS(Concentrado!H$2:H338,Concentrado!$A$2:$A338,"="&amp;$A8,Concentrado!$B$2:$B338, "=Zacatecas")</f>
        <v>2141</v>
      </c>
      <c r="H8" s="11">
        <f>SUMIFS(Concentrado!I$2:I338,Concentrado!$A$2:$A338,"="&amp;$A8,Concentrado!$B$2:$B338, "=Zacatecas")</f>
        <v>177</v>
      </c>
      <c r="I8" s="11">
        <f>SUMIFS(Concentrado!J$2:J338,Concentrado!$A$2:$A338,"="&amp;$A8,Concentrado!$B$2:$B338, "=Zacatecas")</f>
        <v>591</v>
      </c>
      <c r="J8" s="11">
        <f>SUMIFS(Concentrado!K$2:K338,Concentrado!$A$2:$A338,"="&amp;$A8,Concentrado!$B$2:$B338, "=Zacatecas")</f>
        <v>1027</v>
      </c>
      <c r="K8" s="11">
        <f>SUMIFS(Concentrado!L$2:L338,Concentrado!$A$2:$A338,"="&amp;$A8,Concentrado!$B$2:$B338, "=Zacatecas")</f>
        <v>2574</v>
      </c>
      <c r="L8" s="11">
        <f>SUMIFS(Concentrado!M$2:M338,Concentrado!$A$2:$A338,"="&amp;$A8,Concentrado!$B$2:$B338, "=Zacatecas")</f>
        <v>12524</v>
      </c>
    </row>
    <row r="9" spans="1:12" x14ac:dyDescent="0.3">
      <c r="A9" s="8">
        <v>2019</v>
      </c>
      <c r="B9" s="11">
        <f>SUMIFS(Concentrado!C$2:C339,Concentrado!$A$2:$A339,"="&amp;$A9,Concentrado!$B$2:$B339, "=Zacatecas")</f>
        <v>2464</v>
      </c>
      <c r="C9" s="11">
        <f>SUMIFS(Concentrado!D$2:D339,Concentrado!$A$2:$A339,"="&amp;$A9,Concentrado!$B$2:$B339, "=Zacatecas")</f>
        <v>687</v>
      </c>
      <c r="D9" s="11">
        <f>SUMIFS(Concentrado!E$2:E339,Concentrado!$A$2:$A339,"="&amp;$A9,Concentrado!$B$2:$B339, "=Zacatecas")</f>
        <v>171</v>
      </c>
      <c r="E9" s="11">
        <f>SUMIFS(Concentrado!F$2:F339,Concentrado!$A$2:$A339,"="&amp;$A9,Concentrado!$B$2:$B339, "=Zacatecas")</f>
        <v>2172</v>
      </c>
      <c r="F9" s="11">
        <f>SUMIFS(Concentrado!G$2:G339,Concentrado!$A$2:$A339,"="&amp;$A9,Concentrado!$B$2:$B339, "=Zacatecas")</f>
        <v>488</v>
      </c>
      <c r="G9" s="11">
        <f>SUMIFS(Concentrado!H$2:H339,Concentrado!$A$2:$A339,"="&amp;$A9,Concentrado!$B$2:$B339, "=Zacatecas")</f>
        <v>2102</v>
      </c>
      <c r="H9" s="11">
        <f>SUMIFS(Concentrado!I$2:I339,Concentrado!$A$2:$A339,"="&amp;$A9,Concentrado!$B$2:$B339, "=Zacatecas")</f>
        <v>197</v>
      </c>
      <c r="I9" s="11">
        <f>SUMIFS(Concentrado!J$2:J339,Concentrado!$A$2:$A339,"="&amp;$A9,Concentrado!$B$2:$B339, "=Zacatecas")</f>
        <v>636</v>
      </c>
      <c r="J9" s="11">
        <f>SUMIFS(Concentrado!K$2:K339,Concentrado!$A$2:$A339,"="&amp;$A9,Concentrado!$B$2:$B339, "=Zacatecas")</f>
        <v>1042</v>
      </c>
      <c r="K9" s="11">
        <f>SUMIFS(Concentrado!L$2:L339,Concentrado!$A$2:$A339,"="&amp;$A9,Concentrado!$B$2:$B339, "=Zacatecas")</f>
        <v>2579</v>
      </c>
      <c r="L9" s="11">
        <f>SUMIFS(Concentrado!M$2:M339,Concentrado!$A$2:$A339,"="&amp;$A9,Concentrado!$B$2:$B339, "=Zacatecas")</f>
        <v>12538</v>
      </c>
    </row>
    <row r="10" spans="1:12" x14ac:dyDescent="0.3">
      <c r="A10" s="8">
        <v>2020</v>
      </c>
      <c r="B10" s="11">
        <f>SUMIFS(Concentrado!C$2:C340,Concentrado!$A$2:$A340,"="&amp;$A10,Concentrado!$B$2:$B340, "=Zacatecas")</f>
        <v>2469</v>
      </c>
      <c r="C10" s="11">
        <f>SUMIFS(Concentrado!D$2:D340,Concentrado!$A$2:$A340,"="&amp;$A10,Concentrado!$B$2:$B340, "=Zacatecas")</f>
        <v>690</v>
      </c>
      <c r="D10" s="11">
        <f>SUMIFS(Concentrado!E$2:E340,Concentrado!$A$2:$A340,"="&amp;$A10,Concentrado!$B$2:$B340, "=Zacatecas")</f>
        <v>179</v>
      </c>
      <c r="E10" s="11">
        <f>SUMIFS(Concentrado!F$2:F340,Concentrado!$A$2:$A340,"="&amp;$A10,Concentrado!$B$2:$B340, "=Zacatecas")</f>
        <v>2216</v>
      </c>
      <c r="F10" s="11">
        <f>SUMIFS(Concentrado!G$2:G340,Concentrado!$A$2:$A340,"="&amp;$A10,Concentrado!$B$2:$B340, "=Zacatecas")</f>
        <v>471</v>
      </c>
      <c r="G10" s="11">
        <f>SUMIFS(Concentrado!H$2:H340,Concentrado!$A$2:$A340,"="&amp;$A10,Concentrado!$B$2:$B340, "=Zacatecas")</f>
        <v>2219</v>
      </c>
      <c r="H10" s="11">
        <f>SUMIFS(Concentrado!I$2:I340,Concentrado!$A$2:$A340,"="&amp;$A10,Concentrado!$B$2:$B340, "=Zacatecas")</f>
        <v>202</v>
      </c>
      <c r="I10" s="11">
        <f>SUMIFS(Concentrado!J$2:J340,Concentrado!$A$2:$A340,"="&amp;$A10,Concentrado!$B$2:$B340, "=Zacatecas")</f>
        <v>626</v>
      </c>
      <c r="J10" s="11">
        <f>SUMIFS(Concentrado!K$2:K340,Concentrado!$A$2:$A340,"="&amp;$A10,Concentrado!$B$2:$B340, "=Zacatecas")</f>
        <v>1133</v>
      </c>
      <c r="K10" s="11">
        <f>SUMIFS(Concentrado!L$2:L340,Concentrado!$A$2:$A340,"="&amp;$A10,Concentrado!$B$2:$B340, "=Zacatecas")</f>
        <v>2600</v>
      </c>
      <c r="L10" s="11">
        <f>SUMIFS(Concentrado!M$2:M340,Concentrado!$A$2:$A340,"="&amp;$A10,Concentrado!$B$2:$B340, "=Zacatecas")</f>
        <v>12805</v>
      </c>
    </row>
    <row r="11" spans="1:12" x14ac:dyDescent="0.3">
      <c r="A11" s="8">
        <v>2021</v>
      </c>
      <c r="B11" s="11">
        <f>SUMIFS(Concentrado!C$2:C341,Concentrado!$A$2:$A341,"="&amp;$A11,Concentrado!$B$2:$B341, "=Zacatecas")</f>
        <v>2516</v>
      </c>
      <c r="C11" s="11">
        <f>SUMIFS(Concentrado!D$2:D341,Concentrado!$A$2:$A341,"="&amp;$A11,Concentrado!$B$2:$B341, "=Zacatecas")</f>
        <v>795</v>
      </c>
      <c r="D11" s="11">
        <f>SUMIFS(Concentrado!E$2:E341,Concentrado!$A$2:$A341,"="&amp;$A11,Concentrado!$B$2:$B341, "=Zacatecas")</f>
        <v>196</v>
      </c>
      <c r="E11" s="11">
        <f>SUMIFS(Concentrado!F$2:F341,Concentrado!$A$2:$A341,"="&amp;$A11,Concentrado!$B$2:$B341, "=Zacatecas")</f>
        <v>2350</v>
      </c>
      <c r="F11" s="11">
        <f>SUMIFS(Concentrado!G$2:G341,Concentrado!$A$2:$A341,"="&amp;$A11,Concentrado!$B$2:$B341, "=Zacatecas")</f>
        <v>372</v>
      </c>
      <c r="G11" s="11">
        <f>SUMIFS(Concentrado!H$2:H341,Concentrado!$A$2:$A341,"="&amp;$A11,Concentrado!$B$2:$B341, "=Zacatecas")</f>
        <v>2198</v>
      </c>
      <c r="H11" s="11">
        <f>SUMIFS(Concentrado!I$2:I341,Concentrado!$A$2:$A341,"="&amp;$A11,Concentrado!$B$2:$B341, "=Zacatecas")</f>
        <v>218</v>
      </c>
      <c r="I11" s="11">
        <f>SUMIFS(Concentrado!J$2:J341,Concentrado!$A$2:$A341,"="&amp;$A11,Concentrado!$B$2:$B341, "=Zacatecas")</f>
        <v>637</v>
      </c>
      <c r="J11" s="11">
        <f>SUMIFS(Concentrado!K$2:K341,Concentrado!$A$2:$A341,"="&amp;$A11,Concentrado!$B$2:$B341, "=Zacatecas")</f>
        <v>1226</v>
      </c>
      <c r="K11" s="11">
        <f>SUMIFS(Concentrado!L$2:L341,Concentrado!$A$2:$A341,"="&amp;$A11,Concentrado!$B$2:$B341, "=Zacatecas")</f>
        <v>2679</v>
      </c>
      <c r="L11" s="11">
        <f>SUMIFS(Concentrado!M$2:M341,Concentrado!$A$2:$A341,"="&amp;$A11,Concentrado!$B$2:$B341, "=Zacatecas")</f>
        <v>13187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L11"/>
  <sheetViews>
    <sheetView zoomScale="112" zoomScaleNormal="112" workbookViewId="0">
      <selection activeCell="L11" sqref="L11"/>
    </sheetView>
  </sheetViews>
  <sheetFormatPr baseColWidth="10" defaultRowHeight="14.4" x14ac:dyDescent="0.3"/>
  <cols>
    <col min="1" max="1" width="12.109375" customWidth="1"/>
    <col min="2" max="2" width="13.33203125" bestFit="1" customWidth="1"/>
    <col min="3" max="3" width="12.44140625" bestFit="1" customWidth="1"/>
    <col min="4" max="4" width="12.44140625" customWidth="1"/>
    <col min="5" max="5" width="12.33203125" bestFit="1" customWidth="1"/>
    <col min="6" max="6" width="12" bestFit="1" customWidth="1"/>
    <col min="7" max="7" width="11.44140625" customWidth="1"/>
    <col min="8" max="8" width="11.88671875" bestFit="1" customWidth="1"/>
    <col min="9" max="11" width="12.5546875" bestFit="1" customWidth="1"/>
  </cols>
  <sheetData>
    <row r="1" spans="1:12" s="4" customFormat="1" ht="69" x14ac:dyDescent="0.25">
      <c r="A1" s="1" t="s">
        <v>0</v>
      </c>
      <c r="B1" s="1" t="s">
        <v>35</v>
      </c>
      <c r="C1" s="1" t="s">
        <v>36</v>
      </c>
      <c r="D1" s="1" t="s">
        <v>45</v>
      </c>
      <c r="E1" s="1" t="s">
        <v>44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</row>
    <row r="2" spans="1:12" x14ac:dyDescent="0.3">
      <c r="A2" s="8">
        <v>2012</v>
      </c>
      <c r="B2" s="11">
        <f>SUMIFS(Concentrado!C$2:C332,Concentrado!$A$2:$A332,"="&amp;$A2,Concentrado!$B$2:$B332, "=Baja California")</f>
        <v>3758</v>
      </c>
      <c r="C2" s="11">
        <f>SUMIFS(Concentrado!D$2:D332,Concentrado!$A$2:$A332,"="&amp;$A2,Concentrado!$B$2:$B332, "=Baja California")</f>
        <v>986</v>
      </c>
      <c r="D2" s="11">
        <f>SUMIFS(Concentrado!E$2:E332,Concentrado!$A$2:$A332,"="&amp;$A2,Concentrado!$B$2:$B332, "=Baja California")</f>
        <v>508</v>
      </c>
      <c r="E2" s="11">
        <f>SUMIFS(Concentrado!F$2:F332,Concentrado!$A$2:$A332,"="&amp;$A2,Concentrado!$B$2:$B332, "=Baja California")</f>
        <v>4199</v>
      </c>
      <c r="F2" s="11">
        <f>SUMIFS(Concentrado!G$2:G332,Concentrado!$A$2:$A332,"="&amp;$A2,Concentrado!$B$2:$B332, "=Baja California")</f>
        <v>288</v>
      </c>
      <c r="G2" s="11">
        <f>SUMIFS(Concentrado!H$2:H332,Concentrado!$A$2:$A332,"="&amp;$A2,Concentrado!$B$2:$B332, "=Baja California")</f>
        <v>2209</v>
      </c>
      <c r="H2" s="11">
        <f>SUMIFS(Concentrado!I$2:I332,Concentrado!$A$2:$A332,"="&amp;$A2,Concentrado!$B$2:$B332, "=Baja California")</f>
        <v>506</v>
      </c>
      <c r="I2" s="11">
        <f>SUMIFS(Concentrado!J$2:J332,Concentrado!$A$2:$A332,"="&amp;$A2,Concentrado!$B$2:$B332, "=Baja California")</f>
        <v>1443</v>
      </c>
      <c r="J2" s="11">
        <f>SUMIFS(Concentrado!K$2:K332,Concentrado!$A$2:$A332,"="&amp;$A2,Concentrado!$B$2:$B332, "=Baja California")</f>
        <v>1358</v>
      </c>
      <c r="K2" s="11">
        <f>SUMIFS(Concentrado!L$2:L332,Concentrado!$A$2:$A332,"="&amp;$A2,Concentrado!$B$2:$B332, "=Baja California")</f>
        <v>5238</v>
      </c>
      <c r="L2" s="11">
        <f>SUMIFS(Concentrado!M$2:M332,Concentrado!$A$2:$A332,"="&amp;$A2,Concentrado!$B$2:$B332, "=Baja California")</f>
        <v>20493</v>
      </c>
    </row>
    <row r="3" spans="1:12" x14ac:dyDescent="0.3">
      <c r="A3" s="8">
        <v>2013</v>
      </c>
      <c r="B3" s="11">
        <f>SUMIFS(Concentrado!C$2:C333,Concentrado!$A$2:$A333,"="&amp;$A3,Concentrado!$B$2:$B333, "=Baja California")</f>
        <v>3781</v>
      </c>
      <c r="C3" s="11">
        <f>SUMIFS(Concentrado!D$2:D333,Concentrado!$A$2:$A333,"="&amp;$A3,Concentrado!$B$2:$B333, "=Baja California")</f>
        <v>1057</v>
      </c>
      <c r="D3" s="11">
        <f>SUMIFS(Concentrado!E$2:E333,Concentrado!$A$2:$A333,"="&amp;$A3,Concentrado!$B$2:$B333, "=Baja California")</f>
        <v>515</v>
      </c>
      <c r="E3" s="11">
        <f>SUMIFS(Concentrado!F$2:F333,Concentrado!$A$2:$A333,"="&amp;$A3,Concentrado!$B$2:$B333, "=Baja California")</f>
        <v>4175</v>
      </c>
      <c r="F3" s="11">
        <f>SUMIFS(Concentrado!G$2:G333,Concentrado!$A$2:$A333,"="&amp;$A3,Concentrado!$B$2:$B333, "=Baja California")</f>
        <v>287</v>
      </c>
      <c r="G3" s="11">
        <f>SUMIFS(Concentrado!H$2:H333,Concentrado!$A$2:$A333,"="&amp;$A3,Concentrado!$B$2:$B333, "=Baja California")</f>
        <v>2212</v>
      </c>
      <c r="H3" s="11">
        <f>SUMIFS(Concentrado!I$2:I333,Concentrado!$A$2:$A333,"="&amp;$A3,Concentrado!$B$2:$B333, "=Baja California")</f>
        <v>497</v>
      </c>
      <c r="I3" s="11">
        <f>SUMIFS(Concentrado!J$2:J333,Concentrado!$A$2:$A333,"="&amp;$A3,Concentrado!$B$2:$B333, "=Baja California")</f>
        <v>1428</v>
      </c>
      <c r="J3" s="11">
        <f>SUMIFS(Concentrado!K$2:K333,Concentrado!$A$2:$A333,"="&amp;$A3,Concentrado!$B$2:$B333, "=Baja California")</f>
        <v>1350</v>
      </c>
      <c r="K3" s="11">
        <f>SUMIFS(Concentrado!L$2:L333,Concentrado!$A$2:$A333,"="&amp;$A3,Concentrado!$B$2:$B333, "=Baja California")</f>
        <v>5100</v>
      </c>
      <c r="L3" s="11">
        <f>SUMIFS(Concentrado!M$2:M333,Concentrado!$A$2:$A333,"="&amp;$A3,Concentrado!$B$2:$B333, "=Baja California")</f>
        <v>20402</v>
      </c>
    </row>
    <row r="4" spans="1:12" x14ac:dyDescent="0.3">
      <c r="A4" s="8">
        <v>2014</v>
      </c>
      <c r="B4" s="11">
        <f>SUMIFS(Concentrado!C$2:C334,Concentrado!$A$2:$A334,"="&amp;$A4,Concentrado!$B$2:$B334, "=Baja California")</f>
        <v>3795</v>
      </c>
      <c r="C4" s="11">
        <f>SUMIFS(Concentrado!D$2:D334,Concentrado!$A$2:$A334,"="&amp;$A4,Concentrado!$B$2:$B334, "=Baja California")</f>
        <v>1148</v>
      </c>
      <c r="D4" s="11">
        <f>SUMIFS(Concentrado!E$2:E334,Concentrado!$A$2:$A334,"="&amp;$A4,Concentrado!$B$2:$B334, "=Baja California")</f>
        <v>517</v>
      </c>
      <c r="E4" s="11">
        <f>SUMIFS(Concentrado!F$2:F334,Concentrado!$A$2:$A334,"="&amp;$A4,Concentrado!$B$2:$B334, "=Baja California")</f>
        <v>4147</v>
      </c>
      <c r="F4" s="11">
        <f>SUMIFS(Concentrado!G$2:G334,Concentrado!$A$2:$A334,"="&amp;$A4,Concentrado!$B$2:$B334, "=Baja California")</f>
        <v>397</v>
      </c>
      <c r="G4" s="11">
        <f>SUMIFS(Concentrado!H$2:H334,Concentrado!$A$2:$A334,"="&amp;$A4,Concentrado!$B$2:$B334, "=Baja California")</f>
        <v>2312</v>
      </c>
      <c r="H4" s="11">
        <f>SUMIFS(Concentrado!I$2:I334,Concentrado!$A$2:$A334,"="&amp;$A4,Concentrado!$B$2:$B334, "=Baja California")</f>
        <v>502</v>
      </c>
      <c r="I4" s="11">
        <f>SUMIFS(Concentrado!J$2:J334,Concentrado!$A$2:$A334,"="&amp;$A4,Concentrado!$B$2:$B334, "=Baja California")</f>
        <v>1416</v>
      </c>
      <c r="J4" s="11">
        <f>SUMIFS(Concentrado!K$2:K334,Concentrado!$A$2:$A334,"="&amp;$A4,Concentrado!$B$2:$B334, "=Baja California")</f>
        <v>1415</v>
      </c>
      <c r="K4" s="11">
        <f>SUMIFS(Concentrado!L$2:L334,Concentrado!$A$2:$A334,"="&amp;$A4,Concentrado!$B$2:$B334, "=Baja California")</f>
        <v>5274</v>
      </c>
      <c r="L4" s="11">
        <f>SUMIFS(Concentrado!M$2:M334,Concentrado!$A$2:$A334,"="&amp;$A4,Concentrado!$B$2:$B334, "=Baja California")</f>
        <v>20923</v>
      </c>
    </row>
    <row r="5" spans="1:12" x14ac:dyDescent="0.3">
      <c r="A5" s="8">
        <v>2015</v>
      </c>
      <c r="B5" s="11">
        <f>SUMIFS(Concentrado!C$2:C335,Concentrado!$A$2:$A335,"="&amp;$A5,Concentrado!$B$2:$B335, "=Baja California")</f>
        <v>4156</v>
      </c>
      <c r="C5" s="11">
        <f>SUMIFS(Concentrado!D$2:D335,Concentrado!$A$2:$A335,"="&amp;$A5,Concentrado!$B$2:$B335, "=Baja California")</f>
        <v>1240</v>
      </c>
      <c r="D5" s="11">
        <f>SUMIFS(Concentrado!E$2:E335,Concentrado!$A$2:$A335,"="&amp;$A5,Concentrado!$B$2:$B335, "=Baja California")</f>
        <v>751</v>
      </c>
      <c r="E5" s="11">
        <f>SUMIFS(Concentrado!F$2:F335,Concentrado!$A$2:$A335,"="&amp;$A5,Concentrado!$B$2:$B335, "=Baja California")</f>
        <v>4326</v>
      </c>
      <c r="F5" s="11">
        <f>SUMIFS(Concentrado!G$2:G335,Concentrado!$A$2:$A335,"="&amp;$A5,Concentrado!$B$2:$B335, "=Baja California")</f>
        <v>448</v>
      </c>
      <c r="G5" s="11">
        <f>SUMIFS(Concentrado!H$2:H335,Concentrado!$A$2:$A335,"="&amp;$A5,Concentrado!$B$2:$B335, "=Baja California")</f>
        <v>2351</v>
      </c>
      <c r="H5" s="11">
        <f>SUMIFS(Concentrado!I$2:I335,Concentrado!$A$2:$A335,"="&amp;$A5,Concentrado!$B$2:$B335, "=Baja California")</f>
        <v>555</v>
      </c>
      <c r="I5" s="11">
        <f>SUMIFS(Concentrado!J$2:J335,Concentrado!$A$2:$A335,"="&amp;$A5,Concentrado!$B$2:$B335, "=Baja California")</f>
        <v>642</v>
      </c>
      <c r="J5" s="11">
        <f>SUMIFS(Concentrado!K$2:K335,Concentrado!$A$2:$A335,"="&amp;$A5,Concentrado!$B$2:$B335, "=Baja California")</f>
        <v>1841</v>
      </c>
      <c r="K5" s="11">
        <f>SUMIFS(Concentrado!L$2:L335,Concentrado!$A$2:$A335,"="&amp;$A5,Concentrado!$B$2:$B335, "=Baja California")</f>
        <v>5316</v>
      </c>
      <c r="L5" s="11">
        <f>SUMIFS(Concentrado!M$2:M335,Concentrado!$A$2:$A335,"="&amp;$A5,Concentrado!$B$2:$B335, "=Baja California")</f>
        <v>21626</v>
      </c>
    </row>
    <row r="6" spans="1:12" x14ac:dyDescent="0.3">
      <c r="A6" s="8">
        <v>2016</v>
      </c>
      <c r="B6" s="11">
        <f>SUMIFS(Concentrado!C$2:C336,Concentrado!$A$2:$A336,"="&amp;$A6,Concentrado!$B$2:$B336, "=Baja California")</f>
        <v>4103</v>
      </c>
      <c r="C6" s="11">
        <f>SUMIFS(Concentrado!D$2:D336,Concentrado!$A$2:$A336,"="&amp;$A6,Concentrado!$B$2:$B336, "=Baja California")</f>
        <v>1466</v>
      </c>
      <c r="D6" s="11">
        <f>SUMIFS(Concentrado!E$2:E336,Concentrado!$A$2:$A336,"="&amp;$A6,Concentrado!$B$2:$B336, "=Baja California")</f>
        <v>419</v>
      </c>
      <c r="E6" s="11">
        <f>SUMIFS(Concentrado!F$2:F336,Concentrado!$A$2:$A336,"="&amp;$A6,Concentrado!$B$2:$B336, "=Baja California")</f>
        <v>4262</v>
      </c>
      <c r="F6" s="11">
        <f>SUMIFS(Concentrado!G$2:G336,Concentrado!$A$2:$A336,"="&amp;$A6,Concentrado!$B$2:$B336, "=Baja California")</f>
        <v>498</v>
      </c>
      <c r="G6" s="11">
        <f>SUMIFS(Concentrado!H$2:H336,Concentrado!$A$2:$A336,"="&amp;$A6,Concentrado!$B$2:$B336, "=Baja California")</f>
        <v>2367</v>
      </c>
      <c r="H6" s="11">
        <f>SUMIFS(Concentrado!I$2:I336,Concentrado!$A$2:$A336,"="&amp;$A6,Concentrado!$B$2:$B336, "=Baja California")</f>
        <v>559</v>
      </c>
      <c r="I6" s="11">
        <f>SUMIFS(Concentrado!J$2:J336,Concentrado!$A$2:$A336,"="&amp;$A6,Concentrado!$B$2:$B336, "=Baja California")</f>
        <v>704</v>
      </c>
      <c r="J6" s="11">
        <f>SUMIFS(Concentrado!K$2:K336,Concentrado!$A$2:$A336,"="&amp;$A6,Concentrado!$B$2:$B336, "=Baja California")</f>
        <v>2731</v>
      </c>
      <c r="K6" s="11">
        <f>SUMIFS(Concentrado!L$2:L336,Concentrado!$A$2:$A336,"="&amp;$A6,Concentrado!$B$2:$B336, "=Baja California")</f>
        <v>5060</v>
      </c>
      <c r="L6" s="11">
        <f>SUMIFS(Concentrado!M$2:M336,Concentrado!$A$2:$A336,"="&amp;$A6,Concentrado!$B$2:$B336, "=Baja California")</f>
        <v>22169</v>
      </c>
    </row>
    <row r="7" spans="1:12" x14ac:dyDescent="0.3">
      <c r="A7" s="8">
        <v>2017</v>
      </c>
      <c r="B7" s="11">
        <f>SUMIFS(Concentrado!C$2:C337,Concentrado!$A$2:$A337,"="&amp;$A7,Concentrado!$B$2:$B337, "=Baja California")</f>
        <v>4090</v>
      </c>
      <c r="C7" s="11">
        <f>SUMIFS(Concentrado!D$2:D337,Concentrado!$A$2:$A337,"="&amp;$A7,Concentrado!$B$2:$B337, "=Baja California")</f>
        <v>1574</v>
      </c>
      <c r="D7" s="11">
        <f>SUMIFS(Concentrado!E$2:E337,Concentrado!$A$2:$A337,"="&amp;$A7,Concentrado!$B$2:$B337, "=Baja California")</f>
        <v>442</v>
      </c>
      <c r="E7" s="11">
        <f>SUMIFS(Concentrado!F$2:F337,Concentrado!$A$2:$A337,"="&amp;$A7,Concentrado!$B$2:$B337, "=Baja California")</f>
        <v>4299</v>
      </c>
      <c r="F7" s="11">
        <f>SUMIFS(Concentrado!G$2:G337,Concentrado!$A$2:$A337,"="&amp;$A7,Concentrado!$B$2:$B337, "=Baja California")</f>
        <v>650</v>
      </c>
      <c r="G7" s="11">
        <f>SUMIFS(Concentrado!H$2:H337,Concentrado!$A$2:$A337,"="&amp;$A7,Concentrado!$B$2:$B337, "=Baja California")</f>
        <v>2442</v>
      </c>
      <c r="H7" s="11">
        <f>SUMIFS(Concentrado!I$2:I337,Concentrado!$A$2:$A337,"="&amp;$A7,Concentrado!$B$2:$B337, "=Baja California")</f>
        <v>523</v>
      </c>
      <c r="I7" s="11">
        <f>SUMIFS(Concentrado!J$2:J337,Concentrado!$A$2:$A337,"="&amp;$A7,Concentrado!$B$2:$B337, "=Baja California")</f>
        <v>701</v>
      </c>
      <c r="J7" s="11">
        <f>SUMIFS(Concentrado!K$2:K337,Concentrado!$A$2:$A337,"="&amp;$A7,Concentrado!$B$2:$B337, "=Baja California")</f>
        <v>2720</v>
      </c>
      <c r="K7" s="11">
        <f>SUMIFS(Concentrado!L$2:L337,Concentrado!$A$2:$A337,"="&amp;$A7,Concentrado!$B$2:$B337, "=Baja California")</f>
        <v>4983</v>
      </c>
      <c r="L7" s="11">
        <f>SUMIFS(Concentrado!M$2:M337,Concentrado!$A$2:$A337,"="&amp;$A7,Concentrado!$B$2:$B337, "=Baja California")</f>
        <v>22424</v>
      </c>
    </row>
    <row r="8" spans="1:12" x14ac:dyDescent="0.3">
      <c r="A8" s="8">
        <v>2018</v>
      </c>
      <c r="B8" s="11">
        <f>SUMIFS(Concentrado!C$2:C338,Concentrado!$A$2:$A338,"="&amp;$A8,Concentrado!$B$2:$B338, "=Baja California")</f>
        <v>3923</v>
      </c>
      <c r="C8" s="11">
        <f>SUMIFS(Concentrado!D$2:D338,Concentrado!$A$2:$A338,"="&amp;$A8,Concentrado!$B$2:$B338, "=Baja California")</f>
        <v>1575</v>
      </c>
      <c r="D8" s="11">
        <f>SUMIFS(Concentrado!E$2:E338,Concentrado!$A$2:$A338,"="&amp;$A8,Concentrado!$B$2:$B338, "=Baja California")</f>
        <v>446</v>
      </c>
      <c r="E8" s="11">
        <f>SUMIFS(Concentrado!F$2:F338,Concentrado!$A$2:$A338,"="&amp;$A8,Concentrado!$B$2:$B338, "=Baja California")</f>
        <v>4241</v>
      </c>
      <c r="F8" s="11">
        <f>SUMIFS(Concentrado!G$2:G338,Concentrado!$A$2:$A338,"="&amp;$A8,Concentrado!$B$2:$B338, "=Baja California")</f>
        <v>614</v>
      </c>
      <c r="G8" s="11">
        <f>SUMIFS(Concentrado!H$2:H338,Concentrado!$A$2:$A338,"="&amp;$A8,Concentrado!$B$2:$B338, "=Baja California")</f>
        <v>2328</v>
      </c>
      <c r="H8" s="11">
        <f>SUMIFS(Concentrado!I$2:I338,Concentrado!$A$2:$A338,"="&amp;$A8,Concentrado!$B$2:$B338, "=Baja California")</f>
        <v>508</v>
      </c>
      <c r="I8" s="11">
        <f>SUMIFS(Concentrado!J$2:J338,Concentrado!$A$2:$A338,"="&amp;$A8,Concentrado!$B$2:$B338, "=Baja California")</f>
        <v>623</v>
      </c>
      <c r="J8" s="11">
        <f>SUMIFS(Concentrado!K$2:K338,Concentrado!$A$2:$A338,"="&amp;$A8,Concentrado!$B$2:$B338, "=Baja California")</f>
        <v>2721</v>
      </c>
      <c r="K8" s="11">
        <f>SUMIFS(Concentrado!L$2:L338,Concentrado!$A$2:$A338,"="&amp;$A8,Concentrado!$B$2:$B338, "=Baja California")</f>
        <v>4753</v>
      </c>
      <c r="L8" s="11">
        <f>SUMIFS(Concentrado!M$2:M338,Concentrado!$A$2:$A338,"="&amp;$A8,Concentrado!$B$2:$B338, "=Baja California")</f>
        <v>21732</v>
      </c>
    </row>
    <row r="9" spans="1:12" x14ac:dyDescent="0.3">
      <c r="A9" s="8">
        <v>2019</v>
      </c>
      <c r="B9" s="11">
        <f>SUMIFS(Concentrado!C$2:C339,Concentrado!$A$2:$A339,"="&amp;$A9,Concentrado!$B$2:$B339, "=Baja California")</f>
        <v>4090</v>
      </c>
      <c r="C9" s="11">
        <f>SUMIFS(Concentrado!D$2:D339,Concentrado!$A$2:$A339,"="&amp;$A9,Concentrado!$B$2:$B339, "=Baja California")</f>
        <v>1651</v>
      </c>
      <c r="D9" s="11">
        <f>SUMIFS(Concentrado!E$2:E339,Concentrado!$A$2:$A339,"="&amp;$A9,Concentrado!$B$2:$B339, "=Baja California")</f>
        <v>448</v>
      </c>
      <c r="E9" s="11">
        <f>SUMIFS(Concentrado!F$2:F339,Concentrado!$A$2:$A339,"="&amp;$A9,Concentrado!$B$2:$B339, "=Baja California")</f>
        <v>4490</v>
      </c>
      <c r="F9" s="11">
        <f>SUMIFS(Concentrado!G$2:G339,Concentrado!$A$2:$A339,"="&amp;$A9,Concentrado!$B$2:$B339, "=Baja California")</f>
        <v>633</v>
      </c>
      <c r="G9" s="11">
        <f>SUMIFS(Concentrado!H$2:H339,Concentrado!$A$2:$A339,"="&amp;$A9,Concentrado!$B$2:$B339, "=Baja California")</f>
        <v>2263</v>
      </c>
      <c r="H9" s="11">
        <f>SUMIFS(Concentrado!I$2:I339,Concentrado!$A$2:$A339,"="&amp;$A9,Concentrado!$B$2:$B339, "=Baja California")</f>
        <v>517</v>
      </c>
      <c r="I9" s="11">
        <f>SUMIFS(Concentrado!J$2:J339,Concentrado!$A$2:$A339,"="&amp;$A9,Concentrado!$B$2:$B339, "=Baja California")</f>
        <v>700</v>
      </c>
      <c r="J9" s="11">
        <f>SUMIFS(Concentrado!K$2:K339,Concentrado!$A$2:$A339,"="&amp;$A9,Concentrado!$B$2:$B339, "=Baja California")</f>
        <v>2793</v>
      </c>
      <c r="K9" s="11">
        <f>SUMIFS(Concentrado!L$2:L339,Concentrado!$A$2:$A339,"="&amp;$A9,Concentrado!$B$2:$B339, "=Baja California")</f>
        <v>4970</v>
      </c>
      <c r="L9" s="11">
        <f>SUMIFS(Concentrado!M$2:M339,Concentrado!$A$2:$A339,"="&amp;$A9,Concentrado!$B$2:$B339, "=Baja California")</f>
        <v>22555</v>
      </c>
    </row>
    <row r="10" spans="1:12" x14ac:dyDescent="0.3">
      <c r="A10" s="8">
        <v>2020</v>
      </c>
      <c r="B10" s="11">
        <f>SUMIFS(Concentrado!C$2:C340,Concentrado!$A$2:$A340,"="&amp;$A10,Concentrado!$B$2:$B340, "=Baja California")</f>
        <v>4187</v>
      </c>
      <c r="C10" s="11">
        <f>SUMIFS(Concentrado!D$2:D340,Concentrado!$A$2:$A340,"="&amp;$A10,Concentrado!$B$2:$B340, "=Baja California")</f>
        <v>1797</v>
      </c>
      <c r="D10" s="11">
        <f>SUMIFS(Concentrado!E$2:E340,Concentrado!$A$2:$A340,"="&amp;$A10,Concentrado!$B$2:$B340, "=Baja California")</f>
        <v>462</v>
      </c>
      <c r="E10" s="11">
        <f>SUMIFS(Concentrado!F$2:F340,Concentrado!$A$2:$A340,"="&amp;$A10,Concentrado!$B$2:$B340, "=Baja California")</f>
        <v>4692</v>
      </c>
      <c r="F10" s="11">
        <f>SUMIFS(Concentrado!G$2:G340,Concentrado!$A$2:$A340,"="&amp;$A10,Concentrado!$B$2:$B340, "=Baja California")</f>
        <v>570</v>
      </c>
      <c r="G10" s="11">
        <f>SUMIFS(Concentrado!H$2:H340,Concentrado!$A$2:$A340,"="&amp;$A10,Concentrado!$B$2:$B340, "=Baja California")</f>
        <v>2409</v>
      </c>
      <c r="H10" s="11">
        <f>SUMIFS(Concentrado!I$2:I340,Concentrado!$A$2:$A340,"="&amp;$A10,Concentrado!$B$2:$B340, "=Baja California")</f>
        <v>530</v>
      </c>
      <c r="I10" s="11">
        <f>SUMIFS(Concentrado!J$2:J340,Concentrado!$A$2:$A340,"="&amp;$A10,Concentrado!$B$2:$B340, "=Baja California")</f>
        <v>743</v>
      </c>
      <c r="J10" s="11">
        <f>SUMIFS(Concentrado!K$2:K340,Concentrado!$A$2:$A340,"="&amp;$A10,Concentrado!$B$2:$B340, "=Baja California")</f>
        <v>2888</v>
      </c>
      <c r="K10" s="11">
        <f>SUMIFS(Concentrado!L$2:L340,Concentrado!$A$2:$A340,"="&amp;$A10,Concentrado!$B$2:$B340, "=Baja California")</f>
        <v>5051</v>
      </c>
      <c r="L10" s="11">
        <f>SUMIFS(Concentrado!M$2:M340,Concentrado!$A$2:$A340,"="&amp;$A10,Concentrado!$B$2:$B340, "=Baja California")</f>
        <v>23329</v>
      </c>
    </row>
    <row r="11" spans="1:12" x14ac:dyDescent="0.3">
      <c r="A11" s="8">
        <v>2021</v>
      </c>
      <c r="B11" s="11">
        <f>SUMIFS(Concentrado!C$2:C341,Concentrado!$A$2:$A341,"="&amp;$A11,Concentrado!$B$2:$B341, "=Baja California")</f>
        <v>4241</v>
      </c>
      <c r="C11" s="11">
        <f>SUMIFS(Concentrado!D$2:D341,Concentrado!$A$2:$A341,"="&amp;$A11,Concentrado!$B$2:$B341, "=Baja California")</f>
        <v>1763</v>
      </c>
      <c r="D11" s="11">
        <f>SUMIFS(Concentrado!E$2:E341,Concentrado!$A$2:$A341,"="&amp;$A11,Concentrado!$B$2:$B341, "=Baja California")</f>
        <v>477</v>
      </c>
      <c r="E11" s="11">
        <f>SUMIFS(Concentrado!F$2:F341,Concentrado!$A$2:$A341,"="&amp;$A11,Concentrado!$B$2:$B341, "=Baja California")</f>
        <v>4531</v>
      </c>
      <c r="F11" s="11">
        <f>SUMIFS(Concentrado!G$2:G341,Concentrado!$A$2:$A341,"="&amp;$A11,Concentrado!$B$2:$B341, "=Baja California")</f>
        <v>388</v>
      </c>
      <c r="G11" s="11">
        <f>SUMIFS(Concentrado!H$2:H341,Concentrado!$A$2:$A341,"="&amp;$A11,Concentrado!$B$2:$B341, "=Baja California")</f>
        <v>2659</v>
      </c>
      <c r="H11" s="11">
        <f>SUMIFS(Concentrado!I$2:I341,Concentrado!$A$2:$A341,"="&amp;$A11,Concentrado!$B$2:$B341, "=Baja California")</f>
        <v>553</v>
      </c>
      <c r="I11" s="11">
        <f>SUMIFS(Concentrado!J$2:J341,Concentrado!$A$2:$A341,"="&amp;$A11,Concentrado!$B$2:$B341, "=Baja California")</f>
        <v>760</v>
      </c>
      <c r="J11" s="11">
        <f>SUMIFS(Concentrado!K$2:K341,Concentrado!$A$2:$A341,"="&amp;$A11,Concentrado!$B$2:$B341, "=Baja California")</f>
        <v>2860</v>
      </c>
      <c r="K11" s="11">
        <f>SUMIFS(Concentrado!L$2:L341,Concentrado!$A$2:$A341,"="&amp;$A11,Concentrado!$B$2:$B341, "=Baja California")</f>
        <v>4990</v>
      </c>
      <c r="L11" s="11">
        <f>SUMIFS(Concentrado!M$2:M341,Concentrado!$A$2:$A341,"="&amp;$A11,Concentrado!$B$2:$B341, "=Baja California")</f>
        <v>23222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L11"/>
  <sheetViews>
    <sheetView zoomScale="112" zoomScaleNormal="112" workbookViewId="0">
      <selection activeCell="L11" sqref="L11"/>
    </sheetView>
  </sheetViews>
  <sheetFormatPr baseColWidth="10" defaultRowHeight="14.4" x14ac:dyDescent="0.3"/>
  <cols>
    <col min="1" max="1" width="12.109375" customWidth="1"/>
    <col min="2" max="2" width="13.33203125" bestFit="1" customWidth="1"/>
    <col min="3" max="3" width="12.44140625" bestFit="1" customWidth="1"/>
    <col min="4" max="4" width="12.44140625" customWidth="1"/>
    <col min="5" max="5" width="12.33203125" bestFit="1" customWidth="1"/>
    <col min="6" max="6" width="12" bestFit="1" customWidth="1"/>
    <col min="7" max="7" width="11.44140625" customWidth="1"/>
    <col min="8" max="8" width="11.88671875" bestFit="1" customWidth="1"/>
    <col min="9" max="11" width="12.5546875" bestFit="1" customWidth="1"/>
  </cols>
  <sheetData>
    <row r="1" spans="1:12" s="4" customFormat="1" ht="69" x14ac:dyDescent="0.25">
      <c r="A1" s="1" t="s">
        <v>0</v>
      </c>
      <c r="B1" s="1" t="s">
        <v>35</v>
      </c>
      <c r="C1" s="1" t="s">
        <v>36</v>
      </c>
      <c r="D1" s="1" t="s">
        <v>45</v>
      </c>
      <c r="E1" s="1" t="s">
        <v>44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</row>
    <row r="2" spans="1:12" x14ac:dyDescent="0.3">
      <c r="A2" s="8">
        <v>2012</v>
      </c>
      <c r="B2" s="11">
        <f>SUMIFS(Concentrado!C$2:C332,Concentrado!$A$2:$A332,"="&amp;$A2,Concentrado!$B$2:$B332, "=Baja California Sur")</f>
        <v>1326</v>
      </c>
      <c r="C2" s="11">
        <f>SUMIFS(Concentrado!D$2:D332,Concentrado!$A$2:$A332,"="&amp;$A2,Concentrado!$B$2:$B332, "=Baja California Sur")</f>
        <v>187</v>
      </c>
      <c r="D2" s="11">
        <f>SUMIFS(Concentrado!E$2:E332,Concentrado!$A$2:$A332,"="&amp;$A2,Concentrado!$B$2:$B332, "=Baja California Sur")</f>
        <v>145</v>
      </c>
      <c r="E2" s="11">
        <f>SUMIFS(Concentrado!F$2:F332,Concentrado!$A$2:$A332,"="&amp;$A2,Concentrado!$B$2:$B332, "=Baja California Sur")</f>
        <v>848</v>
      </c>
      <c r="F2" s="11">
        <f>SUMIFS(Concentrado!G$2:G332,Concentrado!$A$2:$A332,"="&amp;$A2,Concentrado!$B$2:$B332, "=Baja California Sur")</f>
        <v>66</v>
      </c>
      <c r="G2" s="11">
        <f>SUMIFS(Concentrado!H$2:H332,Concentrado!$A$2:$A332,"="&amp;$A2,Concentrado!$B$2:$B332, "=Baja California Sur")</f>
        <v>1097</v>
      </c>
      <c r="H2" s="11">
        <f>SUMIFS(Concentrado!I$2:I332,Concentrado!$A$2:$A332,"="&amp;$A2,Concentrado!$B$2:$B332, "=Baja California Sur")</f>
        <v>111</v>
      </c>
      <c r="I2" s="11">
        <f>SUMIFS(Concentrado!J$2:J332,Concentrado!$A$2:$A332,"="&amp;$A2,Concentrado!$B$2:$B332, "=Baja California Sur")</f>
        <v>459</v>
      </c>
      <c r="J2" s="11">
        <f>SUMIFS(Concentrado!K$2:K332,Concentrado!$A$2:$A332,"="&amp;$A2,Concentrado!$B$2:$B332, "=Baja California Sur")</f>
        <v>487</v>
      </c>
      <c r="K2" s="11">
        <f>SUMIFS(Concentrado!L$2:L332,Concentrado!$A$2:$A332,"="&amp;$A2,Concentrado!$B$2:$B332, "=Baja California Sur")</f>
        <v>1910</v>
      </c>
      <c r="L2" s="11">
        <f>SUMIFS(Concentrado!M$2:M332,Concentrado!$A$2:$A332,"="&amp;$A2,Concentrado!$B$2:$B332, "=Baja California Sur")</f>
        <v>6636</v>
      </c>
    </row>
    <row r="3" spans="1:12" x14ac:dyDescent="0.3">
      <c r="A3" s="8">
        <v>2013</v>
      </c>
      <c r="B3" s="11">
        <f>SUMIFS(Concentrado!C$2:C333,Concentrado!$A$2:$A333,"="&amp;$A3,Concentrado!$B$2:$B333, "=Baja California Sur")</f>
        <v>1347</v>
      </c>
      <c r="C3" s="11">
        <f>SUMIFS(Concentrado!D$2:D333,Concentrado!$A$2:$A333,"="&amp;$A3,Concentrado!$B$2:$B333, "=Baja California Sur")</f>
        <v>198</v>
      </c>
      <c r="D3" s="11">
        <f>SUMIFS(Concentrado!E$2:E333,Concentrado!$A$2:$A333,"="&amp;$A3,Concentrado!$B$2:$B333, "=Baja California Sur")</f>
        <v>155</v>
      </c>
      <c r="E3" s="11">
        <f>SUMIFS(Concentrado!F$2:F333,Concentrado!$A$2:$A333,"="&amp;$A3,Concentrado!$B$2:$B333, "=Baja California Sur")</f>
        <v>909</v>
      </c>
      <c r="F3" s="11">
        <f>SUMIFS(Concentrado!G$2:G333,Concentrado!$A$2:$A333,"="&amp;$A3,Concentrado!$B$2:$B333, "=Baja California Sur")</f>
        <v>62</v>
      </c>
      <c r="G3" s="11">
        <f>SUMIFS(Concentrado!H$2:H333,Concentrado!$A$2:$A333,"="&amp;$A3,Concentrado!$B$2:$B333, "=Baja California Sur")</f>
        <v>1060</v>
      </c>
      <c r="H3" s="11">
        <f>SUMIFS(Concentrado!I$2:I333,Concentrado!$A$2:$A333,"="&amp;$A3,Concentrado!$B$2:$B333, "=Baja California Sur")</f>
        <v>105</v>
      </c>
      <c r="I3" s="11">
        <f>SUMIFS(Concentrado!J$2:J333,Concentrado!$A$2:$A333,"="&amp;$A3,Concentrado!$B$2:$B333, "=Baja California Sur")</f>
        <v>443</v>
      </c>
      <c r="J3" s="11">
        <f>SUMIFS(Concentrado!K$2:K333,Concentrado!$A$2:$A333,"="&amp;$A3,Concentrado!$B$2:$B333, "=Baja California Sur")</f>
        <v>505</v>
      </c>
      <c r="K3" s="11">
        <f>SUMIFS(Concentrado!L$2:L333,Concentrado!$A$2:$A333,"="&amp;$A3,Concentrado!$B$2:$B333, "=Baja California Sur")</f>
        <v>1888</v>
      </c>
      <c r="L3" s="11">
        <f>SUMIFS(Concentrado!M$2:M333,Concentrado!$A$2:$A333,"="&amp;$A3,Concentrado!$B$2:$B333, "=Baja California Sur")</f>
        <v>6672</v>
      </c>
    </row>
    <row r="4" spans="1:12" x14ac:dyDescent="0.3">
      <c r="A4" s="8">
        <v>2014</v>
      </c>
      <c r="B4" s="11">
        <f>SUMIFS(Concentrado!C$2:C334,Concentrado!$A$2:$A334,"="&amp;$A4,Concentrado!$B$2:$B334, "=Baja California Sur")</f>
        <v>1404</v>
      </c>
      <c r="C4" s="11">
        <f>SUMIFS(Concentrado!D$2:D334,Concentrado!$A$2:$A334,"="&amp;$A4,Concentrado!$B$2:$B334, "=Baja California Sur")</f>
        <v>211</v>
      </c>
      <c r="D4" s="11">
        <f>SUMIFS(Concentrado!E$2:E334,Concentrado!$A$2:$A334,"="&amp;$A4,Concentrado!$B$2:$B334, "=Baja California Sur")</f>
        <v>133</v>
      </c>
      <c r="E4" s="11">
        <f>SUMIFS(Concentrado!F$2:F334,Concentrado!$A$2:$A334,"="&amp;$A4,Concentrado!$B$2:$B334, "=Baja California Sur")</f>
        <v>1247</v>
      </c>
      <c r="F4" s="11">
        <f>SUMIFS(Concentrado!G$2:G334,Concentrado!$A$2:$A334,"="&amp;$A4,Concentrado!$B$2:$B334, "=Baja California Sur")</f>
        <v>84</v>
      </c>
      <c r="G4" s="11">
        <f>SUMIFS(Concentrado!H$2:H334,Concentrado!$A$2:$A334,"="&amp;$A4,Concentrado!$B$2:$B334, "=Baja California Sur")</f>
        <v>771</v>
      </c>
      <c r="H4" s="11">
        <f>SUMIFS(Concentrado!I$2:I334,Concentrado!$A$2:$A334,"="&amp;$A4,Concentrado!$B$2:$B334, "=Baja California Sur")</f>
        <v>78</v>
      </c>
      <c r="I4" s="11">
        <f>SUMIFS(Concentrado!J$2:J334,Concentrado!$A$2:$A334,"="&amp;$A4,Concentrado!$B$2:$B334, "=Baja California Sur")</f>
        <v>512</v>
      </c>
      <c r="J4" s="11">
        <f>SUMIFS(Concentrado!K$2:K334,Concentrado!$A$2:$A334,"="&amp;$A4,Concentrado!$B$2:$B334, "=Baja California Sur")</f>
        <v>476</v>
      </c>
      <c r="K4" s="11">
        <f>SUMIFS(Concentrado!L$2:L334,Concentrado!$A$2:$A334,"="&amp;$A4,Concentrado!$B$2:$B334, "=Baja California Sur")</f>
        <v>1997</v>
      </c>
      <c r="L4" s="11">
        <f>SUMIFS(Concentrado!M$2:M334,Concentrado!$A$2:$A334,"="&amp;$A4,Concentrado!$B$2:$B334, "=Baja California Sur")</f>
        <v>6913</v>
      </c>
    </row>
    <row r="5" spans="1:12" x14ac:dyDescent="0.3">
      <c r="A5" s="8">
        <v>2015</v>
      </c>
      <c r="B5" s="11">
        <f>SUMIFS(Concentrado!C$2:C335,Concentrado!$A$2:$A335,"="&amp;$A5,Concentrado!$B$2:$B335, "=Baja California Sur")</f>
        <v>1507</v>
      </c>
      <c r="C5" s="11">
        <f>SUMIFS(Concentrado!D$2:D335,Concentrado!$A$2:$A335,"="&amp;$A5,Concentrado!$B$2:$B335, "=Baja California Sur")</f>
        <v>197</v>
      </c>
      <c r="D5" s="11">
        <f>SUMIFS(Concentrado!E$2:E335,Concentrado!$A$2:$A335,"="&amp;$A5,Concentrado!$B$2:$B335, "=Baja California Sur")</f>
        <v>243</v>
      </c>
      <c r="E5" s="11">
        <f>SUMIFS(Concentrado!F$2:F335,Concentrado!$A$2:$A335,"="&amp;$A5,Concentrado!$B$2:$B335, "=Baja California Sur")</f>
        <v>1397</v>
      </c>
      <c r="F5" s="11">
        <f>SUMIFS(Concentrado!G$2:G335,Concentrado!$A$2:$A335,"="&amp;$A5,Concentrado!$B$2:$B335, "=Baja California Sur")</f>
        <v>86</v>
      </c>
      <c r="G5" s="11">
        <f>SUMIFS(Concentrado!H$2:H335,Concentrado!$A$2:$A335,"="&amp;$A5,Concentrado!$B$2:$B335, "=Baja California Sur")</f>
        <v>725</v>
      </c>
      <c r="H5" s="11">
        <f>SUMIFS(Concentrado!I$2:I335,Concentrado!$A$2:$A335,"="&amp;$A5,Concentrado!$B$2:$B335, "=Baja California Sur")</f>
        <v>98</v>
      </c>
      <c r="I5" s="11">
        <f>SUMIFS(Concentrado!J$2:J335,Concentrado!$A$2:$A335,"="&amp;$A5,Concentrado!$B$2:$B335, "=Baja California Sur")</f>
        <v>317</v>
      </c>
      <c r="J5" s="11">
        <f>SUMIFS(Concentrado!K$2:K335,Concentrado!$A$2:$A335,"="&amp;$A5,Concentrado!$B$2:$B335, "=Baja California Sur")</f>
        <v>658</v>
      </c>
      <c r="K5" s="11">
        <f>SUMIFS(Concentrado!L$2:L335,Concentrado!$A$2:$A335,"="&amp;$A5,Concentrado!$B$2:$B335, "=Baja California Sur")</f>
        <v>1905</v>
      </c>
      <c r="L5" s="11">
        <f>SUMIFS(Concentrado!M$2:M335,Concentrado!$A$2:$A335,"="&amp;$A5,Concentrado!$B$2:$B335, "=Baja California Sur")</f>
        <v>7133</v>
      </c>
    </row>
    <row r="6" spans="1:12" x14ac:dyDescent="0.3">
      <c r="A6" s="8">
        <v>2016</v>
      </c>
      <c r="B6" s="11">
        <f>SUMIFS(Concentrado!C$2:C336,Concentrado!$A$2:$A336,"="&amp;$A6,Concentrado!$B$2:$B336, "=Baja California Sur")</f>
        <v>1528</v>
      </c>
      <c r="C6" s="11">
        <f>SUMIFS(Concentrado!D$2:D336,Concentrado!$A$2:$A336,"="&amp;$A6,Concentrado!$B$2:$B336, "=Baja California Sur")</f>
        <v>289</v>
      </c>
      <c r="D6" s="11">
        <f>SUMIFS(Concentrado!E$2:E336,Concentrado!$A$2:$A336,"="&amp;$A6,Concentrado!$B$2:$B336, "=Baja California Sur")</f>
        <v>143</v>
      </c>
      <c r="E6" s="11">
        <f>SUMIFS(Concentrado!F$2:F336,Concentrado!$A$2:$A336,"="&amp;$A6,Concentrado!$B$2:$B336, "=Baja California Sur")</f>
        <v>1382</v>
      </c>
      <c r="F6" s="11">
        <f>SUMIFS(Concentrado!G$2:G336,Concentrado!$A$2:$A336,"="&amp;$A6,Concentrado!$B$2:$B336, "=Baja California Sur")</f>
        <v>111</v>
      </c>
      <c r="G6" s="11">
        <f>SUMIFS(Concentrado!H$2:H336,Concentrado!$A$2:$A336,"="&amp;$A6,Concentrado!$B$2:$B336, "=Baja California Sur")</f>
        <v>925</v>
      </c>
      <c r="H6" s="11">
        <f>SUMIFS(Concentrado!I$2:I336,Concentrado!$A$2:$A336,"="&amp;$A6,Concentrado!$B$2:$B336, "=Baja California Sur")</f>
        <v>85</v>
      </c>
      <c r="I6" s="11">
        <f>SUMIFS(Concentrado!J$2:J336,Concentrado!$A$2:$A336,"="&amp;$A6,Concentrado!$B$2:$B336, "=Baja California Sur")</f>
        <v>290</v>
      </c>
      <c r="J6" s="11">
        <f>SUMIFS(Concentrado!K$2:K336,Concentrado!$A$2:$A336,"="&amp;$A6,Concentrado!$B$2:$B336, "=Baja California Sur")</f>
        <v>897</v>
      </c>
      <c r="K6" s="11">
        <f>SUMIFS(Concentrado!L$2:L336,Concentrado!$A$2:$A336,"="&amp;$A6,Concentrado!$B$2:$B336, "=Baja California Sur")</f>
        <v>2000</v>
      </c>
      <c r="L6" s="11">
        <f>SUMIFS(Concentrado!M$2:M336,Concentrado!$A$2:$A336,"="&amp;$A6,Concentrado!$B$2:$B336, "=Baja California Sur")</f>
        <v>7650</v>
      </c>
    </row>
    <row r="7" spans="1:12" x14ac:dyDescent="0.3">
      <c r="A7" s="8">
        <v>2017</v>
      </c>
      <c r="B7" s="11">
        <f>SUMIFS(Concentrado!C$2:C337,Concentrado!$A$2:$A337,"="&amp;$A7,Concentrado!$B$2:$B337, "=Baja California Sur")</f>
        <v>1523</v>
      </c>
      <c r="C7" s="11">
        <f>SUMIFS(Concentrado!D$2:D337,Concentrado!$A$2:$A337,"="&amp;$A7,Concentrado!$B$2:$B337, "=Baja California Sur")</f>
        <v>286</v>
      </c>
      <c r="D7" s="11">
        <f>SUMIFS(Concentrado!E$2:E337,Concentrado!$A$2:$A337,"="&amp;$A7,Concentrado!$B$2:$B337, "=Baja California Sur")</f>
        <v>136</v>
      </c>
      <c r="E7" s="11">
        <f>SUMIFS(Concentrado!F$2:F337,Concentrado!$A$2:$A337,"="&amp;$A7,Concentrado!$B$2:$B337, "=Baja California Sur")</f>
        <v>1348</v>
      </c>
      <c r="F7" s="11">
        <f>SUMIFS(Concentrado!G$2:G337,Concentrado!$A$2:$A337,"="&amp;$A7,Concentrado!$B$2:$B337, "=Baja California Sur")</f>
        <v>136</v>
      </c>
      <c r="G7" s="11">
        <f>SUMIFS(Concentrado!H$2:H337,Concentrado!$A$2:$A337,"="&amp;$A7,Concentrado!$B$2:$B337, "=Baja California Sur")</f>
        <v>872</v>
      </c>
      <c r="H7" s="11">
        <f>SUMIFS(Concentrado!I$2:I337,Concentrado!$A$2:$A337,"="&amp;$A7,Concentrado!$B$2:$B337, "=Baja California Sur")</f>
        <v>105</v>
      </c>
      <c r="I7" s="11">
        <f>SUMIFS(Concentrado!J$2:J337,Concentrado!$A$2:$A337,"="&amp;$A7,Concentrado!$B$2:$B337, "=Baja California Sur")</f>
        <v>294</v>
      </c>
      <c r="J7" s="11">
        <f>SUMIFS(Concentrado!K$2:K337,Concentrado!$A$2:$A337,"="&amp;$A7,Concentrado!$B$2:$B337, "=Baja California Sur")</f>
        <v>901</v>
      </c>
      <c r="K7" s="11">
        <f>SUMIFS(Concentrado!L$2:L337,Concentrado!$A$2:$A337,"="&amp;$A7,Concentrado!$B$2:$B337, "=Baja California Sur")</f>
        <v>1951</v>
      </c>
      <c r="L7" s="11">
        <f>SUMIFS(Concentrado!M$2:M337,Concentrado!$A$2:$A337,"="&amp;$A7,Concentrado!$B$2:$B337, "=Baja California Sur")</f>
        <v>7552</v>
      </c>
    </row>
    <row r="8" spans="1:12" x14ac:dyDescent="0.3">
      <c r="A8" s="8">
        <v>2018</v>
      </c>
      <c r="B8" s="11">
        <f>SUMIFS(Concentrado!C$2:C338,Concentrado!$A$2:$A338,"="&amp;$A8,Concentrado!$B$2:$B338, "=Baja California Sur")</f>
        <v>1544</v>
      </c>
      <c r="C8" s="11">
        <f>SUMIFS(Concentrado!D$2:D338,Concentrado!$A$2:$A338,"="&amp;$A8,Concentrado!$B$2:$B338, "=Baja California Sur")</f>
        <v>303</v>
      </c>
      <c r="D8" s="11">
        <f>SUMIFS(Concentrado!E$2:E338,Concentrado!$A$2:$A338,"="&amp;$A8,Concentrado!$B$2:$B338, "=Baja California Sur")</f>
        <v>151</v>
      </c>
      <c r="E8" s="11">
        <f>SUMIFS(Concentrado!F$2:F338,Concentrado!$A$2:$A338,"="&amp;$A8,Concentrado!$B$2:$B338, "=Baja California Sur")</f>
        <v>1382</v>
      </c>
      <c r="F8" s="11">
        <f>SUMIFS(Concentrado!G$2:G338,Concentrado!$A$2:$A338,"="&amp;$A8,Concentrado!$B$2:$B338, "=Baja California Sur")</f>
        <v>135</v>
      </c>
      <c r="G8" s="11">
        <f>SUMIFS(Concentrado!H$2:H338,Concentrado!$A$2:$A338,"="&amp;$A8,Concentrado!$B$2:$B338, "=Baja California Sur")</f>
        <v>849</v>
      </c>
      <c r="H8" s="11">
        <f>SUMIFS(Concentrado!I$2:I338,Concentrado!$A$2:$A338,"="&amp;$A8,Concentrado!$B$2:$B338, "=Baja California Sur")</f>
        <v>110</v>
      </c>
      <c r="I8" s="11">
        <f>SUMIFS(Concentrado!J$2:J338,Concentrado!$A$2:$A338,"="&amp;$A8,Concentrado!$B$2:$B338, "=Baja California Sur")</f>
        <v>295</v>
      </c>
      <c r="J8" s="11">
        <f>SUMIFS(Concentrado!K$2:K338,Concentrado!$A$2:$A338,"="&amp;$A8,Concentrado!$B$2:$B338, "=Baja California Sur")</f>
        <v>956</v>
      </c>
      <c r="K8" s="11">
        <f>SUMIFS(Concentrado!L$2:L338,Concentrado!$A$2:$A338,"="&amp;$A8,Concentrado!$B$2:$B338, "=Baja California Sur")</f>
        <v>1911</v>
      </c>
      <c r="L8" s="11">
        <f>SUMIFS(Concentrado!M$2:M338,Concentrado!$A$2:$A338,"="&amp;$A8,Concentrado!$B$2:$B338, "=Baja California Sur")</f>
        <v>7636</v>
      </c>
    </row>
    <row r="9" spans="1:12" x14ac:dyDescent="0.3">
      <c r="A9" s="8">
        <v>2019</v>
      </c>
      <c r="B9" s="11">
        <f>SUMIFS(Concentrado!C$2:C339,Concentrado!$A$2:$A339,"="&amp;$A9,Concentrado!$B$2:$B339, "=Baja California Sur")</f>
        <v>1605</v>
      </c>
      <c r="C9" s="11">
        <f>SUMIFS(Concentrado!D$2:D339,Concentrado!$A$2:$A339,"="&amp;$A9,Concentrado!$B$2:$B339, "=Baja California Sur")</f>
        <v>347</v>
      </c>
      <c r="D9" s="11">
        <f>SUMIFS(Concentrado!E$2:E339,Concentrado!$A$2:$A339,"="&amp;$A9,Concentrado!$B$2:$B339, "=Baja California Sur")</f>
        <v>133</v>
      </c>
      <c r="E9" s="11">
        <f>SUMIFS(Concentrado!F$2:F339,Concentrado!$A$2:$A339,"="&amp;$A9,Concentrado!$B$2:$B339, "=Baja California Sur")</f>
        <v>1383</v>
      </c>
      <c r="F9" s="11">
        <f>SUMIFS(Concentrado!G$2:G339,Concentrado!$A$2:$A339,"="&amp;$A9,Concentrado!$B$2:$B339, "=Baja California Sur")</f>
        <v>126</v>
      </c>
      <c r="G9" s="11">
        <f>SUMIFS(Concentrado!H$2:H339,Concentrado!$A$2:$A339,"="&amp;$A9,Concentrado!$B$2:$B339, "=Baja California Sur")</f>
        <v>886</v>
      </c>
      <c r="H9" s="11">
        <f>SUMIFS(Concentrado!I$2:I339,Concentrado!$A$2:$A339,"="&amp;$A9,Concentrado!$B$2:$B339, "=Baja California Sur")</f>
        <v>136</v>
      </c>
      <c r="I9" s="11">
        <f>SUMIFS(Concentrado!J$2:J339,Concentrado!$A$2:$A339,"="&amp;$A9,Concentrado!$B$2:$B339, "=Baja California Sur")</f>
        <v>298</v>
      </c>
      <c r="J9" s="11">
        <f>SUMIFS(Concentrado!K$2:K339,Concentrado!$A$2:$A339,"="&amp;$A9,Concentrado!$B$2:$B339, "=Baja California Sur")</f>
        <v>1042</v>
      </c>
      <c r="K9" s="11">
        <f>SUMIFS(Concentrado!L$2:L339,Concentrado!$A$2:$A339,"="&amp;$A9,Concentrado!$B$2:$B339, "=Baja California Sur")</f>
        <v>1978</v>
      </c>
      <c r="L9" s="11">
        <f>SUMIFS(Concentrado!M$2:M339,Concentrado!$A$2:$A339,"="&amp;$A9,Concentrado!$B$2:$B339, "=Baja California Sur")</f>
        <v>7934</v>
      </c>
    </row>
    <row r="10" spans="1:12" x14ac:dyDescent="0.3">
      <c r="A10" s="8">
        <v>2020</v>
      </c>
      <c r="B10" s="11">
        <f>SUMIFS(Concentrado!C$2:C340,Concentrado!$A$2:$A340,"="&amp;$A10,Concentrado!$B$2:$B340, "=Baja California Sur")</f>
        <v>1703</v>
      </c>
      <c r="C10" s="11">
        <f>SUMIFS(Concentrado!D$2:D340,Concentrado!$A$2:$A340,"="&amp;$A10,Concentrado!$B$2:$B340, "=Baja California Sur")</f>
        <v>253</v>
      </c>
      <c r="D10" s="11">
        <f>SUMIFS(Concentrado!E$2:E340,Concentrado!$A$2:$A340,"="&amp;$A10,Concentrado!$B$2:$B340, "=Baja California Sur")</f>
        <v>138</v>
      </c>
      <c r="E10" s="11">
        <f>SUMIFS(Concentrado!F$2:F340,Concentrado!$A$2:$A340,"="&amp;$A10,Concentrado!$B$2:$B340, "=Baja California Sur")</f>
        <v>1494</v>
      </c>
      <c r="F10" s="11">
        <f>SUMIFS(Concentrado!G$2:G340,Concentrado!$A$2:$A340,"="&amp;$A10,Concentrado!$B$2:$B340, "=Baja California Sur")</f>
        <v>76</v>
      </c>
      <c r="G10" s="11">
        <f>SUMIFS(Concentrado!H$2:H340,Concentrado!$A$2:$A340,"="&amp;$A10,Concentrado!$B$2:$B340, "=Baja California Sur")</f>
        <v>970</v>
      </c>
      <c r="H10" s="11">
        <f>SUMIFS(Concentrado!I$2:I340,Concentrado!$A$2:$A340,"="&amp;$A10,Concentrado!$B$2:$B340, "=Baja California Sur")</f>
        <v>128</v>
      </c>
      <c r="I10" s="11">
        <f>SUMIFS(Concentrado!J$2:J340,Concentrado!$A$2:$A340,"="&amp;$A10,Concentrado!$B$2:$B340, "=Baja California Sur")</f>
        <v>304</v>
      </c>
      <c r="J10" s="11">
        <f>SUMIFS(Concentrado!K$2:K340,Concentrado!$A$2:$A340,"="&amp;$A10,Concentrado!$B$2:$B340, "=Baja California Sur")</f>
        <v>1075</v>
      </c>
      <c r="K10" s="11">
        <f>SUMIFS(Concentrado!L$2:L340,Concentrado!$A$2:$A340,"="&amp;$A10,Concentrado!$B$2:$B340, "=Baja California Sur")</f>
        <v>2009</v>
      </c>
      <c r="L10" s="11">
        <f>SUMIFS(Concentrado!M$2:M340,Concentrado!$A$2:$A340,"="&amp;$A10,Concentrado!$B$2:$B340, "=Baja California Sur")</f>
        <v>8150</v>
      </c>
    </row>
    <row r="11" spans="1:12" x14ac:dyDescent="0.3">
      <c r="A11" s="8">
        <v>2021</v>
      </c>
      <c r="B11" s="11">
        <f>SUMIFS(Concentrado!C$2:C341,Concentrado!$A$2:$A341,"="&amp;$A11,Concentrado!$B$2:$B341, "=Baja California Sur")</f>
        <v>1668</v>
      </c>
      <c r="C11" s="11">
        <f>SUMIFS(Concentrado!D$2:D341,Concentrado!$A$2:$A341,"="&amp;$A11,Concentrado!$B$2:$B341, "=Baja California Sur")</f>
        <v>341</v>
      </c>
      <c r="D11" s="11">
        <f>SUMIFS(Concentrado!E$2:E341,Concentrado!$A$2:$A341,"="&amp;$A11,Concentrado!$B$2:$B341, "=Baja California Sur")</f>
        <v>165</v>
      </c>
      <c r="E11" s="11">
        <f>SUMIFS(Concentrado!F$2:F341,Concentrado!$A$2:$A341,"="&amp;$A11,Concentrado!$B$2:$B341, "=Baja California Sur")</f>
        <v>1478</v>
      </c>
      <c r="F11" s="11">
        <f>SUMIFS(Concentrado!G$2:G341,Concentrado!$A$2:$A341,"="&amp;$A11,Concentrado!$B$2:$B341, "=Baja California Sur")</f>
        <v>72</v>
      </c>
      <c r="G11" s="11">
        <f>SUMIFS(Concentrado!H$2:H341,Concentrado!$A$2:$A341,"="&amp;$A11,Concentrado!$B$2:$B341, "=Baja California Sur")</f>
        <v>921</v>
      </c>
      <c r="H11" s="11">
        <f>SUMIFS(Concentrado!I$2:I341,Concentrado!$A$2:$A341,"="&amp;$A11,Concentrado!$B$2:$B341, "=Baja California Sur")</f>
        <v>148</v>
      </c>
      <c r="I11" s="11">
        <f>SUMIFS(Concentrado!J$2:J341,Concentrado!$A$2:$A341,"="&amp;$A11,Concentrado!$B$2:$B341, "=Baja California Sur")</f>
        <v>309</v>
      </c>
      <c r="J11" s="11">
        <f>SUMIFS(Concentrado!K$2:K341,Concentrado!$A$2:$A341,"="&amp;$A11,Concentrado!$B$2:$B341, "=Baja California Sur")</f>
        <v>1066</v>
      </c>
      <c r="K11" s="11">
        <f>SUMIFS(Concentrado!L$2:L341,Concentrado!$A$2:$A341,"="&amp;$A11,Concentrado!$B$2:$B341, "=Baja California Sur")</f>
        <v>1930</v>
      </c>
      <c r="L11" s="11">
        <f>SUMIFS(Concentrado!M$2:M341,Concentrado!$A$2:$A341,"="&amp;$A11,Concentrado!$B$2:$B341, "=Baja California Sur")</f>
        <v>8098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L11"/>
  <sheetViews>
    <sheetView zoomScale="112" zoomScaleNormal="112" workbookViewId="0">
      <selection activeCell="L11" sqref="L11"/>
    </sheetView>
  </sheetViews>
  <sheetFormatPr baseColWidth="10" defaultRowHeight="14.4" x14ac:dyDescent="0.3"/>
  <cols>
    <col min="1" max="1" width="12.109375" customWidth="1"/>
    <col min="2" max="2" width="13.33203125" bestFit="1" customWidth="1"/>
    <col min="3" max="3" width="12.44140625" bestFit="1" customWidth="1"/>
    <col min="4" max="4" width="12.44140625" customWidth="1"/>
    <col min="5" max="5" width="12.33203125" bestFit="1" customWidth="1"/>
    <col min="6" max="6" width="12" bestFit="1" customWidth="1"/>
    <col min="7" max="7" width="11.44140625" customWidth="1"/>
    <col min="8" max="8" width="11.88671875" bestFit="1" customWidth="1"/>
    <col min="9" max="11" width="12.5546875" bestFit="1" customWidth="1"/>
  </cols>
  <sheetData>
    <row r="1" spans="1:12" s="4" customFormat="1" ht="69" x14ac:dyDescent="0.25">
      <c r="A1" s="1" t="s">
        <v>0</v>
      </c>
      <c r="B1" s="1" t="s">
        <v>35</v>
      </c>
      <c r="C1" s="1" t="s">
        <v>36</v>
      </c>
      <c r="D1" s="1" t="s">
        <v>45</v>
      </c>
      <c r="E1" s="1" t="s">
        <v>44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</row>
    <row r="2" spans="1:12" x14ac:dyDescent="0.3">
      <c r="A2" s="8">
        <v>2012</v>
      </c>
      <c r="B2" s="11">
        <f>SUMIFS(Concentrado!C$2:C332,Concentrado!$A$2:$A332,"="&amp;$A2,Concentrado!$B$2:$B332, "=Campeche")</f>
        <v>1523</v>
      </c>
      <c r="C2" s="11">
        <f>SUMIFS(Concentrado!D$2:D332,Concentrado!$A$2:$A332,"="&amp;$A2,Concentrado!$B$2:$B332, "=Campeche")</f>
        <v>329</v>
      </c>
      <c r="D2" s="11">
        <f>SUMIFS(Concentrado!E$2:E332,Concentrado!$A$2:$A332,"="&amp;$A2,Concentrado!$B$2:$B332, "=Campeche")</f>
        <v>165</v>
      </c>
      <c r="E2" s="11">
        <f>SUMIFS(Concentrado!F$2:F332,Concentrado!$A$2:$A332,"="&amp;$A2,Concentrado!$B$2:$B332, "=Campeche")</f>
        <v>1383</v>
      </c>
      <c r="F2" s="11">
        <f>SUMIFS(Concentrado!G$2:G332,Concentrado!$A$2:$A332,"="&amp;$A2,Concentrado!$B$2:$B332, "=Campeche")</f>
        <v>118</v>
      </c>
      <c r="G2" s="11">
        <f>SUMIFS(Concentrado!H$2:H332,Concentrado!$A$2:$A332,"="&amp;$A2,Concentrado!$B$2:$B332, "=Campeche")</f>
        <v>938</v>
      </c>
      <c r="H2" s="11">
        <f>SUMIFS(Concentrado!I$2:I332,Concentrado!$A$2:$A332,"="&amp;$A2,Concentrado!$B$2:$B332, "=Campeche")</f>
        <v>122</v>
      </c>
      <c r="I2" s="11">
        <f>SUMIFS(Concentrado!J$2:J332,Concentrado!$A$2:$A332,"="&amp;$A2,Concentrado!$B$2:$B332, "=Campeche")</f>
        <v>511</v>
      </c>
      <c r="J2" s="11">
        <f>SUMIFS(Concentrado!K$2:K332,Concentrado!$A$2:$A332,"="&amp;$A2,Concentrado!$B$2:$B332, "=Campeche")</f>
        <v>426</v>
      </c>
      <c r="K2" s="11">
        <f>SUMIFS(Concentrado!L$2:L332,Concentrado!$A$2:$A332,"="&amp;$A2,Concentrado!$B$2:$B332, "=Campeche")</f>
        <v>1493</v>
      </c>
      <c r="L2" s="11">
        <f>SUMIFS(Concentrado!M$2:M332,Concentrado!$A$2:$A332,"="&amp;$A2,Concentrado!$B$2:$B332, "=Campeche")</f>
        <v>7008</v>
      </c>
    </row>
    <row r="3" spans="1:12" x14ac:dyDescent="0.3">
      <c r="A3" s="8">
        <v>2013</v>
      </c>
      <c r="B3" s="11">
        <f>SUMIFS(Concentrado!C$2:C333,Concentrado!$A$2:$A333,"="&amp;$A3,Concentrado!$B$2:$B333, "=Campeche")</f>
        <v>1588</v>
      </c>
      <c r="C3" s="11">
        <f>SUMIFS(Concentrado!D$2:D333,Concentrado!$A$2:$A333,"="&amp;$A3,Concentrado!$B$2:$B333, "=Campeche")</f>
        <v>307</v>
      </c>
      <c r="D3" s="11">
        <f>SUMIFS(Concentrado!E$2:E333,Concentrado!$A$2:$A333,"="&amp;$A3,Concentrado!$B$2:$B333, "=Campeche")</f>
        <v>176</v>
      </c>
      <c r="E3" s="11">
        <f>SUMIFS(Concentrado!F$2:F333,Concentrado!$A$2:$A333,"="&amp;$A3,Concentrado!$B$2:$B333, "=Campeche")</f>
        <v>1434</v>
      </c>
      <c r="F3" s="11">
        <f>SUMIFS(Concentrado!G$2:G333,Concentrado!$A$2:$A333,"="&amp;$A3,Concentrado!$B$2:$B333, "=Campeche")</f>
        <v>92</v>
      </c>
      <c r="G3" s="11">
        <f>SUMIFS(Concentrado!H$2:H333,Concentrado!$A$2:$A333,"="&amp;$A3,Concentrado!$B$2:$B333, "=Campeche")</f>
        <v>1019</v>
      </c>
      <c r="H3" s="11">
        <f>SUMIFS(Concentrado!I$2:I333,Concentrado!$A$2:$A333,"="&amp;$A3,Concentrado!$B$2:$B333, "=Campeche")</f>
        <v>122</v>
      </c>
      <c r="I3" s="11">
        <f>SUMIFS(Concentrado!J$2:J333,Concentrado!$A$2:$A333,"="&amp;$A3,Concentrado!$B$2:$B333, "=Campeche")</f>
        <v>515</v>
      </c>
      <c r="J3" s="11">
        <f>SUMIFS(Concentrado!K$2:K333,Concentrado!$A$2:$A333,"="&amp;$A3,Concentrado!$B$2:$B333, "=Campeche")</f>
        <v>452</v>
      </c>
      <c r="K3" s="11">
        <f>SUMIFS(Concentrado!L$2:L333,Concentrado!$A$2:$A333,"="&amp;$A3,Concentrado!$B$2:$B333, "=Campeche")</f>
        <v>1561</v>
      </c>
      <c r="L3" s="11">
        <f>SUMIFS(Concentrado!M$2:M333,Concentrado!$A$2:$A333,"="&amp;$A3,Concentrado!$B$2:$B333, "=Campeche")</f>
        <v>7266</v>
      </c>
    </row>
    <row r="4" spans="1:12" x14ac:dyDescent="0.3">
      <c r="A4" s="8">
        <v>2014</v>
      </c>
      <c r="B4" s="11">
        <f>SUMIFS(Concentrado!C$2:C334,Concentrado!$A$2:$A334,"="&amp;$A4,Concentrado!$B$2:$B334, "=Campeche")</f>
        <v>1601</v>
      </c>
      <c r="C4" s="11">
        <f>SUMIFS(Concentrado!D$2:D334,Concentrado!$A$2:$A334,"="&amp;$A4,Concentrado!$B$2:$B334, "=Campeche")</f>
        <v>311</v>
      </c>
      <c r="D4" s="11">
        <f>SUMIFS(Concentrado!E$2:E334,Concentrado!$A$2:$A334,"="&amp;$A4,Concentrado!$B$2:$B334, "=Campeche")</f>
        <v>181</v>
      </c>
      <c r="E4" s="11">
        <f>SUMIFS(Concentrado!F$2:F334,Concentrado!$A$2:$A334,"="&amp;$A4,Concentrado!$B$2:$B334, "=Campeche")</f>
        <v>1406</v>
      </c>
      <c r="F4" s="11">
        <f>SUMIFS(Concentrado!G$2:G334,Concentrado!$A$2:$A334,"="&amp;$A4,Concentrado!$B$2:$B334, "=Campeche")</f>
        <v>87</v>
      </c>
      <c r="G4" s="11">
        <f>SUMIFS(Concentrado!H$2:H334,Concentrado!$A$2:$A334,"="&amp;$A4,Concentrado!$B$2:$B334, "=Campeche")</f>
        <v>1038</v>
      </c>
      <c r="H4" s="11">
        <f>SUMIFS(Concentrado!I$2:I334,Concentrado!$A$2:$A334,"="&amp;$A4,Concentrado!$B$2:$B334, "=Campeche")</f>
        <v>126</v>
      </c>
      <c r="I4" s="11">
        <f>SUMIFS(Concentrado!J$2:J334,Concentrado!$A$2:$A334,"="&amp;$A4,Concentrado!$B$2:$B334, "=Campeche")</f>
        <v>537</v>
      </c>
      <c r="J4" s="11">
        <f>SUMIFS(Concentrado!K$2:K334,Concentrado!$A$2:$A334,"="&amp;$A4,Concentrado!$B$2:$B334, "=Campeche")</f>
        <v>493</v>
      </c>
      <c r="K4" s="11">
        <f>SUMIFS(Concentrado!L$2:L334,Concentrado!$A$2:$A334,"="&amp;$A4,Concentrado!$B$2:$B334, "=Campeche")</f>
        <v>1690</v>
      </c>
      <c r="L4" s="11">
        <f>SUMIFS(Concentrado!M$2:M334,Concentrado!$A$2:$A334,"="&amp;$A4,Concentrado!$B$2:$B334, "=Campeche")</f>
        <v>7470</v>
      </c>
    </row>
    <row r="5" spans="1:12" x14ac:dyDescent="0.3">
      <c r="A5" s="8">
        <v>2015</v>
      </c>
      <c r="B5" s="11">
        <f>SUMIFS(Concentrado!C$2:C335,Concentrado!$A$2:$A335,"="&amp;$A5,Concentrado!$B$2:$B335, "=Campeche")</f>
        <v>1531</v>
      </c>
      <c r="C5" s="11">
        <f>SUMIFS(Concentrado!D$2:D335,Concentrado!$A$2:$A335,"="&amp;$A5,Concentrado!$B$2:$B335, "=Campeche")</f>
        <v>352</v>
      </c>
      <c r="D5" s="11">
        <f>SUMIFS(Concentrado!E$2:E335,Concentrado!$A$2:$A335,"="&amp;$A5,Concentrado!$B$2:$B335, "=Campeche")</f>
        <v>226</v>
      </c>
      <c r="E5" s="11">
        <f>SUMIFS(Concentrado!F$2:F335,Concentrado!$A$2:$A335,"="&amp;$A5,Concentrado!$B$2:$B335, "=Campeche")</f>
        <v>1501</v>
      </c>
      <c r="F5" s="11">
        <f>SUMIFS(Concentrado!G$2:G335,Concentrado!$A$2:$A335,"="&amp;$A5,Concentrado!$B$2:$B335, "=Campeche")</f>
        <v>82</v>
      </c>
      <c r="G5" s="11">
        <f>SUMIFS(Concentrado!H$2:H335,Concentrado!$A$2:$A335,"="&amp;$A5,Concentrado!$B$2:$B335, "=Campeche")</f>
        <v>1071</v>
      </c>
      <c r="H5" s="11">
        <f>SUMIFS(Concentrado!I$2:I335,Concentrado!$A$2:$A335,"="&amp;$A5,Concentrado!$B$2:$B335, "=Campeche")</f>
        <v>126</v>
      </c>
      <c r="I5" s="11">
        <f>SUMIFS(Concentrado!J$2:J335,Concentrado!$A$2:$A335,"="&amp;$A5,Concentrado!$B$2:$B335, "=Campeche")</f>
        <v>397</v>
      </c>
      <c r="J5" s="11">
        <f>SUMIFS(Concentrado!K$2:K335,Concentrado!$A$2:$A335,"="&amp;$A5,Concentrado!$B$2:$B335, "=Campeche")</f>
        <v>562</v>
      </c>
      <c r="K5" s="11">
        <f>SUMIFS(Concentrado!L$2:L335,Concentrado!$A$2:$A335,"="&amp;$A5,Concentrado!$B$2:$B335, "=Campeche")</f>
        <v>2026</v>
      </c>
      <c r="L5" s="11">
        <f>SUMIFS(Concentrado!M$2:M335,Concentrado!$A$2:$A335,"="&amp;$A5,Concentrado!$B$2:$B335, "=Campeche")</f>
        <v>7874</v>
      </c>
    </row>
    <row r="6" spans="1:12" x14ac:dyDescent="0.3">
      <c r="A6" s="8">
        <v>2016</v>
      </c>
      <c r="B6" s="11">
        <f>SUMIFS(Concentrado!C$2:C336,Concentrado!$A$2:$A336,"="&amp;$A6,Concentrado!$B$2:$B336, "=Campeche")</f>
        <v>1618</v>
      </c>
      <c r="C6" s="11">
        <f>SUMIFS(Concentrado!D$2:D336,Concentrado!$A$2:$A336,"="&amp;$A6,Concentrado!$B$2:$B336, "=Campeche")</f>
        <v>372</v>
      </c>
      <c r="D6" s="11">
        <f>SUMIFS(Concentrado!E$2:E336,Concentrado!$A$2:$A336,"="&amp;$A6,Concentrado!$B$2:$B336, "=Campeche")</f>
        <v>159</v>
      </c>
      <c r="E6" s="11">
        <f>SUMIFS(Concentrado!F$2:F336,Concentrado!$A$2:$A336,"="&amp;$A6,Concentrado!$B$2:$B336, "=Campeche")</f>
        <v>1534</v>
      </c>
      <c r="F6" s="11">
        <f>SUMIFS(Concentrado!G$2:G336,Concentrado!$A$2:$A336,"="&amp;$A6,Concentrado!$B$2:$B336, "=Campeche")</f>
        <v>148</v>
      </c>
      <c r="G6" s="11">
        <f>SUMIFS(Concentrado!H$2:H336,Concentrado!$A$2:$A336,"="&amp;$A6,Concentrado!$B$2:$B336, "=Campeche")</f>
        <v>993</v>
      </c>
      <c r="H6" s="11">
        <f>SUMIFS(Concentrado!I$2:I336,Concentrado!$A$2:$A336,"="&amp;$A6,Concentrado!$B$2:$B336, "=Campeche")</f>
        <v>139</v>
      </c>
      <c r="I6" s="11">
        <f>SUMIFS(Concentrado!J$2:J336,Concentrado!$A$2:$A336,"="&amp;$A6,Concentrado!$B$2:$B336, "=Campeche")</f>
        <v>442</v>
      </c>
      <c r="J6" s="11">
        <f>SUMIFS(Concentrado!K$2:K336,Concentrado!$A$2:$A336,"="&amp;$A6,Concentrado!$B$2:$B336, "=Campeche")</f>
        <v>787</v>
      </c>
      <c r="K6" s="11">
        <f>SUMIFS(Concentrado!L$2:L336,Concentrado!$A$2:$A336,"="&amp;$A6,Concentrado!$B$2:$B336, "=Campeche")</f>
        <v>2089</v>
      </c>
      <c r="L6" s="11">
        <f>SUMIFS(Concentrado!M$2:M336,Concentrado!$A$2:$A336,"="&amp;$A6,Concentrado!$B$2:$B336, "=Campeche")</f>
        <v>8281</v>
      </c>
    </row>
    <row r="7" spans="1:12" x14ac:dyDescent="0.3">
      <c r="A7" s="8">
        <v>2017</v>
      </c>
      <c r="B7" s="11">
        <f>SUMIFS(Concentrado!C$2:C337,Concentrado!$A$2:$A337,"="&amp;$A7,Concentrado!$B$2:$B337, "=Campeche")</f>
        <v>1582</v>
      </c>
      <c r="C7" s="11">
        <f>SUMIFS(Concentrado!D$2:D337,Concentrado!$A$2:$A337,"="&amp;$A7,Concentrado!$B$2:$B337, "=Campeche")</f>
        <v>404</v>
      </c>
      <c r="D7" s="11">
        <f>SUMIFS(Concentrado!E$2:E337,Concentrado!$A$2:$A337,"="&amp;$A7,Concentrado!$B$2:$B337, "=Campeche")</f>
        <v>147</v>
      </c>
      <c r="E7" s="11">
        <f>SUMIFS(Concentrado!F$2:F337,Concentrado!$A$2:$A337,"="&amp;$A7,Concentrado!$B$2:$B337, "=Campeche")</f>
        <v>1608</v>
      </c>
      <c r="F7" s="11">
        <f>SUMIFS(Concentrado!G$2:G337,Concentrado!$A$2:$A337,"="&amp;$A7,Concentrado!$B$2:$B337, "=Campeche")</f>
        <v>139</v>
      </c>
      <c r="G7" s="11">
        <f>SUMIFS(Concentrado!H$2:H337,Concentrado!$A$2:$A337,"="&amp;$A7,Concentrado!$B$2:$B337, "=Campeche")</f>
        <v>996</v>
      </c>
      <c r="H7" s="11">
        <f>SUMIFS(Concentrado!I$2:I337,Concentrado!$A$2:$A337,"="&amp;$A7,Concentrado!$B$2:$B337, "=Campeche")</f>
        <v>136</v>
      </c>
      <c r="I7" s="11">
        <f>SUMIFS(Concentrado!J$2:J337,Concentrado!$A$2:$A337,"="&amp;$A7,Concentrado!$B$2:$B337, "=Campeche")</f>
        <v>442</v>
      </c>
      <c r="J7" s="11">
        <f>SUMIFS(Concentrado!K$2:K337,Concentrado!$A$2:$A337,"="&amp;$A7,Concentrado!$B$2:$B337, "=Campeche")</f>
        <v>773</v>
      </c>
      <c r="K7" s="11">
        <f>SUMIFS(Concentrado!L$2:L337,Concentrado!$A$2:$A337,"="&amp;$A7,Concentrado!$B$2:$B337, "=Campeche")</f>
        <v>2075</v>
      </c>
      <c r="L7" s="11">
        <f>SUMIFS(Concentrado!M$2:M337,Concentrado!$A$2:$A337,"="&amp;$A7,Concentrado!$B$2:$B337, "=Campeche")</f>
        <v>8302</v>
      </c>
    </row>
    <row r="8" spans="1:12" x14ac:dyDescent="0.3">
      <c r="A8" s="8">
        <v>2018</v>
      </c>
      <c r="B8" s="11">
        <f>SUMIFS(Concentrado!C$2:C338,Concentrado!$A$2:$A338,"="&amp;$A8,Concentrado!$B$2:$B338, "=Campeche")</f>
        <v>1931</v>
      </c>
      <c r="C8" s="11">
        <f>SUMIFS(Concentrado!D$2:D338,Concentrado!$A$2:$A338,"="&amp;$A8,Concentrado!$B$2:$B338, "=Campeche")</f>
        <v>391</v>
      </c>
      <c r="D8" s="11">
        <f>SUMIFS(Concentrado!E$2:E338,Concentrado!$A$2:$A338,"="&amp;$A8,Concentrado!$B$2:$B338, "=Campeche")</f>
        <v>177</v>
      </c>
      <c r="E8" s="11">
        <f>SUMIFS(Concentrado!F$2:F338,Concentrado!$A$2:$A338,"="&amp;$A8,Concentrado!$B$2:$B338, "=Campeche")</f>
        <v>1638</v>
      </c>
      <c r="F8" s="11">
        <f>SUMIFS(Concentrado!G$2:G338,Concentrado!$A$2:$A338,"="&amp;$A8,Concentrado!$B$2:$B338, "=Campeche")</f>
        <v>145</v>
      </c>
      <c r="G8" s="11">
        <f>SUMIFS(Concentrado!H$2:H338,Concentrado!$A$2:$A338,"="&amp;$A8,Concentrado!$B$2:$B338, "=Campeche")</f>
        <v>1018</v>
      </c>
      <c r="H8" s="11">
        <f>SUMIFS(Concentrado!I$2:I338,Concentrado!$A$2:$A338,"="&amp;$A8,Concentrado!$B$2:$B338, "=Campeche")</f>
        <v>128</v>
      </c>
      <c r="I8" s="11">
        <f>SUMIFS(Concentrado!J$2:J338,Concentrado!$A$2:$A338,"="&amp;$A8,Concentrado!$B$2:$B338, "=Campeche")</f>
        <v>526</v>
      </c>
      <c r="J8" s="11">
        <f>SUMIFS(Concentrado!K$2:K338,Concentrado!$A$2:$A338,"="&amp;$A8,Concentrado!$B$2:$B338, "=Campeche")</f>
        <v>796</v>
      </c>
      <c r="K8" s="11">
        <f>SUMIFS(Concentrado!L$2:L338,Concentrado!$A$2:$A338,"="&amp;$A8,Concentrado!$B$2:$B338, "=Campeche")</f>
        <v>2048</v>
      </c>
      <c r="L8" s="11">
        <f>SUMIFS(Concentrado!M$2:M338,Concentrado!$A$2:$A338,"="&amp;$A8,Concentrado!$B$2:$B338, "=Campeche")</f>
        <v>8798</v>
      </c>
    </row>
    <row r="9" spans="1:12" x14ac:dyDescent="0.3">
      <c r="A9" s="8">
        <v>2019</v>
      </c>
      <c r="B9" s="11">
        <f>SUMIFS(Concentrado!C$2:C339,Concentrado!$A$2:$A339,"="&amp;$A9,Concentrado!$B$2:$B339, "=Campeche")</f>
        <v>1879</v>
      </c>
      <c r="C9" s="11">
        <f>SUMIFS(Concentrado!D$2:D339,Concentrado!$A$2:$A339,"="&amp;$A9,Concentrado!$B$2:$B339, "=Campeche")</f>
        <v>374</v>
      </c>
      <c r="D9" s="11">
        <f>SUMIFS(Concentrado!E$2:E339,Concentrado!$A$2:$A339,"="&amp;$A9,Concentrado!$B$2:$B339, "=Campeche")</f>
        <v>217</v>
      </c>
      <c r="E9" s="11">
        <f>SUMIFS(Concentrado!F$2:F339,Concentrado!$A$2:$A339,"="&amp;$A9,Concentrado!$B$2:$B339, "=Campeche")</f>
        <v>1636</v>
      </c>
      <c r="F9" s="11">
        <f>SUMIFS(Concentrado!G$2:G339,Concentrado!$A$2:$A339,"="&amp;$A9,Concentrado!$B$2:$B339, "=Campeche")</f>
        <v>147</v>
      </c>
      <c r="G9" s="11">
        <f>SUMIFS(Concentrado!H$2:H339,Concentrado!$A$2:$A339,"="&amp;$A9,Concentrado!$B$2:$B339, "=Campeche")</f>
        <v>1022</v>
      </c>
      <c r="H9" s="11">
        <f>SUMIFS(Concentrado!I$2:I339,Concentrado!$A$2:$A339,"="&amp;$A9,Concentrado!$B$2:$B339, "=Campeche")</f>
        <v>199</v>
      </c>
      <c r="I9" s="11">
        <f>SUMIFS(Concentrado!J$2:J339,Concentrado!$A$2:$A339,"="&amp;$A9,Concentrado!$B$2:$B339, "=Campeche")</f>
        <v>508</v>
      </c>
      <c r="J9" s="11">
        <f>SUMIFS(Concentrado!K$2:K339,Concentrado!$A$2:$A339,"="&amp;$A9,Concentrado!$B$2:$B339, "=Campeche")</f>
        <v>729</v>
      </c>
      <c r="K9" s="11">
        <f>SUMIFS(Concentrado!L$2:L339,Concentrado!$A$2:$A339,"="&amp;$A9,Concentrado!$B$2:$B339, "=Campeche")</f>
        <v>2075</v>
      </c>
      <c r="L9" s="11">
        <f>SUMIFS(Concentrado!M$2:M339,Concentrado!$A$2:$A339,"="&amp;$A9,Concentrado!$B$2:$B339, "=Campeche")</f>
        <v>8786</v>
      </c>
    </row>
    <row r="10" spans="1:12" x14ac:dyDescent="0.3">
      <c r="A10" s="8">
        <v>2020</v>
      </c>
      <c r="B10" s="11">
        <f>SUMIFS(Concentrado!C$2:C340,Concentrado!$A$2:$A340,"="&amp;$A10,Concentrado!$B$2:$B340, "=Campeche")</f>
        <v>1900</v>
      </c>
      <c r="C10" s="11">
        <f>SUMIFS(Concentrado!D$2:D340,Concentrado!$A$2:$A340,"="&amp;$A10,Concentrado!$B$2:$B340, "=Campeche")</f>
        <v>375</v>
      </c>
      <c r="D10" s="11">
        <f>SUMIFS(Concentrado!E$2:E340,Concentrado!$A$2:$A340,"="&amp;$A10,Concentrado!$B$2:$B340, "=Campeche")</f>
        <v>217</v>
      </c>
      <c r="E10" s="11">
        <f>SUMIFS(Concentrado!F$2:F340,Concentrado!$A$2:$A340,"="&amp;$A10,Concentrado!$B$2:$B340, "=Campeche")</f>
        <v>1730</v>
      </c>
      <c r="F10" s="11">
        <f>SUMIFS(Concentrado!G$2:G340,Concentrado!$A$2:$A340,"="&amp;$A10,Concentrado!$B$2:$B340, "=Campeche")</f>
        <v>130</v>
      </c>
      <c r="G10" s="11">
        <f>SUMIFS(Concentrado!H$2:H340,Concentrado!$A$2:$A340,"="&amp;$A10,Concentrado!$B$2:$B340, "=Campeche")</f>
        <v>1107</v>
      </c>
      <c r="H10" s="11">
        <f>SUMIFS(Concentrado!I$2:I340,Concentrado!$A$2:$A340,"="&amp;$A10,Concentrado!$B$2:$B340, "=Campeche")</f>
        <v>179</v>
      </c>
      <c r="I10" s="11">
        <f>SUMIFS(Concentrado!J$2:J340,Concentrado!$A$2:$A340,"="&amp;$A10,Concentrado!$B$2:$B340, "=Campeche")</f>
        <v>525</v>
      </c>
      <c r="J10" s="11">
        <f>SUMIFS(Concentrado!K$2:K340,Concentrado!$A$2:$A340,"="&amp;$A10,Concentrado!$B$2:$B340, "=Campeche")</f>
        <v>791</v>
      </c>
      <c r="K10" s="11">
        <f>SUMIFS(Concentrado!L$2:L340,Concentrado!$A$2:$A340,"="&amp;$A10,Concentrado!$B$2:$B340, "=Campeche")</f>
        <v>2142</v>
      </c>
      <c r="L10" s="11">
        <f>SUMIFS(Concentrado!M$2:M340,Concentrado!$A$2:$A340,"="&amp;$A10,Concentrado!$B$2:$B340, "=Campeche")</f>
        <v>9096</v>
      </c>
    </row>
    <row r="11" spans="1:12" x14ac:dyDescent="0.3">
      <c r="A11" s="8">
        <v>2021</v>
      </c>
      <c r="B11" s="11">
        <f>SUMIFS(Concentrado!C$2:C341,Concentrado!$A$2:$A341,"="&amp;$A11,Concentrado!$B$2:$B341, "=Campeche")</f>
        <v>1738</v>
      </c>
      <c r="C11" s="11">
        <f>SUMIFS(Concentrado!D$2:D341,Concentrado!$A$2:$A341,"="&amp;$A11,Concentrado!$B$2:$B341, "=Campeche")</f>
        <v>457</v>
      </c>
      <c r="D11" s="11">
        <f>SUMIFS(Concentrado!E$2:E341,Concentrado!$A$2:$A341,"="&amp;$A11,Concentrado!$B$2:$B341, "=Campeche")</f>
        <v>306</v>
      </c>
      <c r="E11" s="11">
        <f>SUMIFS(Concentrado!F$2:F341,Concentrado!$A$2:$A341,"="&amp;$A11,Concentrado!$B$2:$B341, "=Campeche")</f>
        <v>1647</v>
      </c>
      <c r="F11" s="11">
        <f>SUMIFS(Concentrado!G$2:G341,Concentrado!$A$2:$A341,"="&amp;$A11,Concentrado!$B$2:$B341, "=Campeche")</f>
        <v>121</v>
      </c>
      <c r="G11" s="11">
        <f>SUMIFS(Concentrado!H$2:H341,Concentrado!$A$2:$A341,"="&amp;$A11,Concentrado!$B$2:$B341, "=Campeche")</f>
        <v>1196</v>
      </c>
      <c r="H11" s="11">
        <f>SUMIFS(Concentrado!I$2:I341,Concentrado!$A$2:$A341,"="&amp;$A11,Concentrado!$B$2:$B341, "=Campeche")</f>
        <v>195</v>
      </c>
      <c r="I11" s="11">
        <f>SUMIFS(Concentrado!J$2:J341,Concentrado!$A$2:$A341,"="&amp;$A11,Concentrado!$B$2:$B341, "=Campeche")</f>
        <v>566</v>
      </c>
      <c r="J11" s="11">
        <f>SUMIFS(Concentrado!K$2:K341,Concentrado!$A$2:$A341,"="&amp;$A11,Concentrado!$B$2:$B341, "=Campeche")</f>
        <v>843</v>
      </c>
      <c r="K11" s="11">
        <f>SUMIFS(Concentrado!L$2:L341,Concentrado!$A$2:$A341,"="&amp;$A11,Concentrado!$B$2:$B341, "=Campeche")</f>
        <v>2052</v>
      </c>
      <c r="L11" s="11">
        <f>SUMIFS(Concentrado!M$2:M341,Concentrado!$A$2:$A341,"="&amp;$A11,Concentrado!$B$2:$B341, "=Campeche")</f>
        <v>9121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L11"/>
  <sheetViews>
    <sheetView zoomScale="112" zoomScaleNormal="112" workbookViewId="0">
      <selection activeCell="L11" sqref="L11"/>
    </sheetView>
  </sheetViews>
  <sheetFormatPr baseColWidth="10" defaultRowHeight="14.4" x14ac:dyDescent="0.3"/>
  <cols>
    <col min="1" max="1" width="12.109375" customWidth="1"/>
    <col min="2" max="2" width="13.33203125" bestFit="1" customWidth="1"/>
    <col min="3" max="3" width="12.44140625" bestFit="1" customWidth="1"/>
    <col min="4" max="4" width="12.44140625" customWidth="1"/>
    <col min="5" max="5" width="12.33203125" bestFit="1" customWidth="1"/>
    <col min="6" max="6" width="12" bestFit="1" customWidth="1"/>
    <col min="7" max="7" width="11.44140625" customWidth="1"/>
    <col min="8" max="8" width="11.88671875" bestFit="1" customWidth="1"/>
    <col min="9" max="11" width="12.5546875" bestFit="1" customWidth="1"/>
  </cols>
  <sheetData>
    <row r="1" spans="1:12" s="4" customFormat="1" ht="69" x14ac:dyDescent="0.25">
      <c r="A1" s="1" t="s">
        <v>0</v>
      </c>
      <c r="B1" s="1" t="s">
        <v>35</v>
      </c>
      <c r="C1" s="1" t="s">
        <v>36</v>
      </c>
      <c r="D1" s="1" t="s">
        <v>45</v>
      </c>
      <c r="E1" s="1" t="s">
        <v>44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</row>
    <row r="2" spans="1:12" x14ac:dyDescent="0.3">
      <c r="A2" s="8">
        <v>2012</v>
      </c>
      <c r="B2" s="11">
        <f>SUMIFS(Concentrado!C$2:C332,Concentrado!$A$2:$A332,"="&amp;$A2,Concentrado!$B$2:$B332, "=Chiapas")</f>
        <v>4835</v>
      </c>
      <c r="C2" s="11">
        <f>SUMIFS(Concentrado!D$2:D332,Concentrado!$A$2:$A332,"="&amp;$A2,Concentrado!$B$2:$B332, "=Chiapas")</f>
        <v>731</v>
      </c>
      <c r="D2" s="11">
        <f>SUMIFS(Concentrado!E$2:E332,Concentrado!$A$2:$A332,"="&amp;$A2,Concentrado!$B$2:$B332, "=Chiapas")</f>
        <v>354</v>
      </c>
      <c r="E2" s="11">
        <f>SUMIFS(Concentrado!F$2:F332,Concentrado!$A$2:$A332,"="&amp;$A2,Concentrado!$B$2:$B332, "=Chiapas")</f>
        <v>4369</v>
      </c>
      <c r="F2" s="11">
        <f>SUMIFS(Concentrado!G$2:G332,Concentrado!$A$2:$A332,"="&amp;$A2,Concentrado!$B$2:$B332, "=Chiapas")</f>
        <v>623</v>
      </c>
      <c r="G2" s="11">
        <f>SUMIFS(Concentrado!H$2:H332,Concentrado!$A$2:$A332,"="&amp;$A2,Concentrado!$B$2:$B332, "=Chiapas")</f>
        <v>3469</v>
      </c>
      <c r="H2" s="11">
        <f>SUMIFS(Concentrado!I$2:I332,Concentrado!$A$2:$A332,"="&amp;$A2,Concentrado!$B$2:$B332, "=Chiapas")</f>
        <v>520</v>
      </c>
      <c r="I2" s="11">
        <f>SUMIFS(Concentrado!J$2:J332,Concentrado!$A$2:$A332,"="&amp;$A2,Concentrado!$B$2:$B332, "=Chiapas")</f>
        <v>1313</v>
      </c>
      <c r="J2" s="11">
        <f>SUMIFS(Concentrado!K$2:K332,Concentrado!$A$2:$A332,"="&amp;$A2,Concentrado!$B$2:$B332, "=Chiapas")</f>
        <v>1883</v>
      </c>
      <c r="K2" s="11">
        <f>SUMIFS(Concentrado!L$2:L332,Concentrado!$A$2:$A332,"="&amp;$A2,Concentrado!$B$2:$B332, "=Chiapas")</f>
        <v>5167</v>
      </c>
      <c r="L2" s="11">
        <f>SUMIFS(Concentrado!M$2:M332,Concentrado!$A$2:$A332,"="&amp;$A2,Concentrado!$B$2:$B332, "=Chiapas")</f>
        <v>23264</v>
      </c>
    </row>
    <row r="3" spans="1:12" x14ac:dyDescent="0.3">
      <c r="A3" s="8">
        <v>2013</v>
      </c>
      <c r="B3" s="11">
        <f>SUMIFS(Concentrado!C$2:C333,Concentrado!$A$2:$A333,"="&amp;$A3,Concentrado!$B$2:$B333, "=Chiapas")</f>
        <v>5486</v>
      </c>
      <c r="C3" s="11">
        <f>SUMIFS(Concentrado!D$2:D333,Concentrado!$A$2:$A333,"="&amp;$A3,Concentrado!$B$2:$B333, "=Chiapas")</f>
        <v>791</v>
      </c>
      <c r="D3" s="11">
        <f>SUMIFS(Concentrado!E$2:E333,Concentrado!$A$2:$A333,"="&amp;$A3,Concentrado!$B$2:$B333, "=Chiapas")</f>
        <v>375</v>
      </c>
      <c r="E3" s="11">
        <f>SUMIFS(Concentrado!F$2:F333,Concentrado!$A$2:$A333,"="&amp;$A3,Concentrado!$B$2:$B333, "=Chiapas")</f>
        <v>5542</v>
      </c>
      <c r="F3" s="11">
        <f>SUMIFS(Concentrado!G$2:G333,Concentrado!$A$2:$A333,"="&amp;$A3,Concentrado!$B$2:$B333, "=Chiapas")</f>
        <v>705</v>
      </c>
      <c r="G3" s="11">
        <f>SUMIFS(Concentrado!H$2:H333,Concentrado!$A$2:$A333,"="&amp;$A3,Concentrado!$B$2:$B333, "=Chiapas")</f>
        <v>3636</v>
      </c>
      <c r="H3" s="11">
        <f>SUMIFS(Concentrado!I$2:I333,Concentrado!$A$2:$A333,"="&amp;$A3,Concentrado!$B$2:$B333, "=Chiapas")</f>
        <v>359</v>
      </c>
      <c r="I3" s="11">
        <f>SUMIFS(Concentrado!J$2:J333,Concentrado!$A$2:$A333,"="&amp;$A3,Concentrado!$B$2:$B333, "=Chiapas")</f>
        <v>1639</v>
      </c>
      <c r="J3" s="11">
        <f>SUMIFS(Concentrado!K$2:K333,Concentrado!$A$2:$A333,"="&amp;$A3,Concentrado!$B$2:$B333, "=Chiapas")</f>
        <v>2399</v>
      </c>
      <c r="K3" s="11">
        <f>SUMIFS(Concentrado!L$2:L333,Concentrado!$A$2:$A333,"="&amp;$A3,Concentrado!$B$2:$B333, "=Chiapas")</f>
        <v>5885</v>
      </c>
      <c r="L3" s="11">
        <f>SUMIFS(Concentrado!M$2:M333,Concentrado!$A$2:$A333,"="&amp;$A3,Concentrado!$B$2:$B333, "=Chiapas")</f>
        <v>26817</v>
      </c>
    </row>
    <row r="4" spans="1:12" x14ac:dyDescent="0.3">
      <c r="A4" s="8">
        <v>2014</v>
      </c>
      <c r="B4" s="11">
        <f>SUMIFS(Concentrado!C$2:C334,Concentrado!$A$2:$A334,"="&amp;$A4,Concentrado!$B$2:$B334, "=Chiapas")</f>
        <v>5672</v>
      </c>
      <c r="C4" s="11">
        <f>SUMIFS(Concentrado!D$2:D334,Concentrado!$A$2:$A334,"="&amp;$A4,Concentrado!$B$2:$B334, "=Chiapas")</f>
        <v>830</v>
      </c>
      <c r="D4" s="11">
        <f>SUMIFS(Concentrado!E$2:E334,Concentrado!$A$2:$A334,"="&amp;$A4,Concentrado!$B$2:$B334, "=Chiapas")</f>
        <v>379</v>
      </c>
      <c r="E4" s="11">
        <f>SUMIFS(Concentrado!F$2:F334,Concentrado!$A$2:$A334,"="&amp;$A4,Concentrado!$B$2:$B334, "=Chiapas")</f>
        <v>5871</v>
      </c>
      <c r="F4" s="11">
        <f>SUMIFS(Concentrado!G$2:G334,Concentrado!$A$2:$A334,"="&amp;$A4,Concentrado!$B$2:$B334, "=Chiapas")</f>
        <v>812</v>
      </c>
      <c r="G4" s="11">
        <f>SUMIFS(Concentrado!H$2:H334,Concentrado!$A$2:$A334,"="&amp;$A4,Concentrado!$B$2:$B334, "=Chiapas")</f>
        <v>3673</v>
      </c>
      <c r="H4" s="11">
        <f>SUMIFS(Concentrado!I$2:I334,Concentrado!$A$2:$A334,"="&amp;$A4,Concentrado!$B$2:$B334, "=Chiapas")</f>
        <v>378</v>
      </c>
      <c r="I4" s="11">
        <f>SUMIFS(Concentrado!J$2:J334,Concentrado!$A$2:$A334,"="&amp;$A4,Concentrado!$B$2:$B334, "=Chiapas")</f>
        <v>1656</v>
      </c>
      <c r="J4" s="11">
        <f>SUMIFS(Concentrado!K$2:K334,Concentrado!$A$2:$A334,"="&amp;$A4,Concentrado!$B$2:$B334, "=Chiapas")</f>
        <v>2426</v>
      </c>
      <c r="K4" s="11">
        <f>SUMIFS(Concentrado!L$2:L334,Concentrado!$A$2:$A334,"="&amp;$A4,Concentrado!$B$2:$B334, "=Chiapas")</f>
        <v>6178</v>
      </c>
      <c r="L4" s="11">
        <f>SUMIFS(Concentrado!M$2:M334,Concentrado!$A$2:$A334,"="&amp;$A4,Concentrado!$B$2:$B334, "=Chiapas")</f>
        <v>27875</v>
      </c>
    </row>
    <row r="5" spans="1:12" x14ac:dyDescent="0.3">
      <c r="A5" s="8">
        <v>2015</v>
      </c>
      <c r="B5" s="11">
        <f>SUMIFS(Concentrado!C$2:C335,Concentrado!$A$2:$A335,"="&amp;$A5,Concentrado!$B$2:$B335, "=Chiapas")</f>
        <v>5901</v>
      </c>
      <c r="C5" s="11">
        <f>SUMIFS(Concentrado!D$2:D335,Concentrado!$A$2:$A335,"="&amp;$A5,Concentrado!$B$2:$B335, "=Chiapas")</f>
        <v>892</v>
      </c>
      <c r="D5" s="11">
        <f>SUMIFS(Concentrado!E$2:E335,Concentrado!$A$2:$A335,"="&amp;$A5,Concentrado!$B$2:$B335, "=Chiapas")</f>
        <v>489</v>
      </c>
      <c r="E5" s="11">
        <f>SUMIFS(Concentrado!F$2:F335,Concentrado!$A$2:$A335,"="&amp;$A5,Concentrado!$B$2:$B335, "=Chiapas")</f>
        <v>5978</v>
      </c>
      <c r="F5" s="11">
        <f>SUMIFS(Concentrado!G$2:G335,Concentrado!$A$2:$A335,"="&amp;$A5,Concentrado!$B$2:$B335, "=Chiapas")</f>
        <v>1119</v>
      </c>
      <c r="G5" s="11">
        <f>SUMIFS(Concentrado!H$2:H335,Concentrado!$A$2:$A335,"="&amp;$A5,Concentrado!$B$2:$B335, "=Chiapas")</f>
        <v>3552</v>
      </c>
      <c r="H5" s="11">
        <f>SUMIFS(Concentrado!I$2:I335,Concentrado!$A$2:$A335,"="&amp;$A5,Concentrado!$B$2:$B335, "=Chiapas")</f>
        <v>400</v>
      </c>
      <c r="I5" s="11">
        <f>SUMIFS(Concentrado!J$2:J335,Concentrado!$A$2:$A335,"="&amp;$A5,Concentrado!$B$2:$B335, "=Chiapas")</f>
        <v>1502</v>
      </c>
      <c r="J5" s="11">
        <f>SUMIFS(Concentrado!K$2:K335,Concentrado!$A$2:$A335,"="&amp;$A5,Concentrado!$B$2:$B335, "=Chiapas")</f>
        <v>2603</v>
      </c>
      <c r="K5" s="11">
        <f>SUMIFS(Concentrado!L$2:L335,Concentrado!$A$2:$A335,"="&amp;$A5,Concentrado!$B$2:$B335, "=Chiapas")</f>
        <v>6181</v>
      </c>
      <c r="L5" s="11">
        <f>SUMIFS(Concentrado!M$2:M335,Concentrado!$A$2:$A335,"="&amp;$A5,Concentrado!$B$2:$B335, "=Chiapas")</f>
        <v>28617</v>
      </c>
    </row>
    <row r="6" spans="1:12" x14ac:dyDescent="0.3">
      <c r="A6" s="8">
        <v>2016</v>
      </c>
      <c r="B6" s="11">
        <f>SUMIFS(Concentrado!C$2:C336,Concentrado!$A$2:$A336,"="&amp;$A6,Concentrado!$B$2:$B336, "=Chiapas")</f>
        <v>6349</v>
      </c>
      <c r="C6" s="11">
        <f>SUMIFS(Concentrado!D$2:D336,Concentrado!$A$2:$A336,"="&amp;$A6,Concentrado!$B$2:$B336, "=Chiapas")</f>
        <v>1104</v>
      </c>
      <c r="D6" s="11">
        <f>SUMIFS(Concentrado!E$2:E336,Concentrado!$A$2:$A336,"="&amp;$A6,Concentrado!$B$2:$B336, "=Chiapas")</f>
        <v>387</v>
      </c>
      <c r="E6" s="11">
        <f>SUMIFS(Concentrado!F$2:F336,Concentrado!$A$2:$A336,"="&amp;$A6,Concentrado!$B$2:$B336, "=Chiapas")</f>
        <v>7150</v>
      </c>
      <c r="F6" s="11">
        <f>SUMIFS(Concentrado!G$2:G336,Concentrado!$A$2:$A336,"="&amp;$A6,Concentrado!$B$2:$B336, "=Chiapas")</f>
        <v>1408</v>
      </c>
      <c r="G6" s="11">
        <f>SUMIFS(Concentrado!H$2:H336,Concentrado!$A$2:$A336,"="&amp;$A6,Concentrado!$B$2:$B336, "=Chiapas")</f>
        <v>3733</v>
      </c>
      <c r="H6" s="11">
        <f>SUMIFS(Concentrado!I$2:I336,Concentrado!$A$2:$A336,"="&amp;$A6,Concentrado!$B$2:$B336, "=Chiapas")</f>
        <v>397</v>
      </c>
      <c r="I6" s="11">
        <f>SUMIFS(Concentrado!J$2:J336,Concentrado!$A$2:$A336,"="&amp;$A6,Concentrado!$B$2:$B336, "=Chiapas")</f>
        <v>1683</v>
      </c>
      <c r="J6" s="11">
        <f>SUMIFS(Concentrado!K$2:K336,Concentrado!$A$2:$A336,"="&amp;$A6,Concentrado!$B$2:$B336, "=Chiapas")</f>
        <v>3112</v>
      </c>
      <c r="K6" s="11">
        <f>SUMIFS(Concentrado!L$2:L336,Concentrado!$A$2:$A336,"="&amp;$A6,Concentrado!$B$2:$B336, "=Chiapas")</f>
        <v>6730</v>
      </c>
      <c r="L6" s="11">
        <f>SUMIFS(Concentrado!M$2:M336,Concentrado!$A$2:$A336,"="&amp;$A6,Concentrado!$B$2:$B336, "=Chiapas")</f>
        <v>32053</v>
      </c>
    </row>
    <row r="7" spans="1:12" x14ac:dyDescent="0.3">
      <c r="A7" s="8">
        <v>2017</v>
      </c>
      <c r="B7" s="11">
        <f>SUMIFS(Concentrado!C$2:C337,Concentrado!$A$2:$A337,"="&amp;$A7,Concentrado!$B$2:$B337, "=Chiapas")</f>
        <v>6705</v>
      </c>
      <c r="C7" s="11">
        <f>SUMIFS(Concentrado!D$2:D337,Concentrado!$A$2:$A337,"="&amp;$A7,Concentrado!$B$2:$B337, "=Chiapas")</f>
        <v>1235</v>
      </c>
      <c r="D7" s="11">
        <f>SUMIFS(Concentrado!E$2:E337,Concentrado!$A$2:$A337,"="&amp;$A7,Concentrado!$B$2:$B337, "=Chiapas")</f>
        <v>418</v>
      </c>
      <c r="E7" s="11">
        <f>SUMIFS(Concentrado!F$2:F337,Concentrado!$A$2:$A337,"="&amp;$A7,Concentrado!$B$2:$B337, "=Chiapas")</f>
        <v>7546</v>
      </c>
      <c r="F7" s="11">
        <f>SUMIFS(Concentrado!G$2:G337,Concentrado!$A$2:$A337,"="&amp;$A7,Concentrado!$B$2:$B337, "=Chiapas")</f>
        <v>1777</v>
      </c>
      <c r="G7" s="11">
        <f>SUMIFS(Concentrado!H$2:H337,Concentrado!$A$2:$A337,"="&amp;$A7,Concentrado!$B$2:$B337, "=Chiapas")</f>
        <v>3770</v>
      </c>
      <c r="H7" s="11">
        <f>SUMIFS(Concentrado!I$2:I337,Concentrado!$A$2:$A337,"="&amp;$A7,Concentrado!$B$2:$B337, "=Chiapas")</f>
        <v>394</v>
      </c>
      <c r="I7" s="11">
        <f>SUMIFS(Concentrado!J$2:J337,Concentrado!$A$2:$A337,"="&amp;$A7,Concentrado!$B$2:$B337, "=Chiapas")</f>
        <v>1741</v>
      </c>
      <c r="J7" s="11">
        <f>SUMIFS(Concentrado!K$2:K337,Concentrado!$A$2:$A337,"="&amp;$A7,Concentrado!$B$2:$B337, "=Chiapas")</f>
        <v>3178</v>
      </c>
      <c r="K7" s="11">
        <f>SUMIFS(Concentrado!L$2:L337,Concentrado!$A$2:$A337,"="&amp;$A7,Concentrado!$B$2:$B337, "=Chiapas")</f>
        <v>6932</v>
      </c>
      <c r="L7" s="11">
        <f>SUMIFS(Concentrado!M$2:M337,Concentrado!$A$2:$A337,"="&amp;$A7,Concentrado!$B$2:$B337, "=Chiapas")</f>
        <v>33696</v>
      </c>
    </row>
    <row r="8" spans="1:12" x14ac:dyDescent="0.3">
      <c r="A8" s="8">
        <v>2018</v>
      </c>
      <c r="B8" s="11">
        <f>SUMIFS(Concentrado!C$2:C338,Concentrado!$A$2:$A338,"="&amp;$A8,Concentrado!$B$2:$B338, "=Chiapas")</f>
        <v>6418</v>
      </c>
      <c r="C8" s="11">
        <f>SUMIFS(Concentrado!D$2:D338,Concentrado!$A$2:$A338,"="&amp;$A8,Concentrado!$B$2:$B338, "=Chiapas")</f>
        <v>1421</v>
      </c>
      <c r="D8" s="11">
        <f>SUMIFS(Concentrado!E$2:E338,Concentrado!$A$2:$A338,"="&amp;$A8,Concentrado!$B$2:$B338, "=Chiapas")</f>
        <v>443</v>
      </c>
      <c r="E8" s="11">
        <f>SUMIFS(Concentrado!F$2:F338,Concentrado!$A$2:$A338,"="&amp;$A8,Concentrado!$B$2:$B338, "=Chiapas")</f>
        <v>7075</v>
      </c>
      <c r="F8" s="11">
        <f>SUMIFS(Concentrado!G$2:G338,Concentrado!$A$2:$A338,"="&amp;$A8,Concentrado!$B$2:$B338, "=Chiapas")</f>
        <v>2166</v>
      </c>
      <c r="G8" s="11">
        <f>SUMIFS(Concentrado!H$2:H338,Concentrado!$A$2:$A338,"="&amp;$A8,Concentrado!$B$2:$B338, "=Chiapas")</f>
        <v>3629</v>
      </c>
      <c r="H8" s="11">
        <f>SUMIFS(Concentrado!I$2:I338,Concentrado!$A$2:$A338,"="&amp;$A8,Concentrado!$B$2:$B338, "=Chiapas")</f>
        <v>415</v>
      </c>
      <c r="I8" s="11">
        <f>SUMIFS(Concentrado!J$2:J338,Concentrado!$A$2:$A338,"="&amp;$A8,Concentrado!$B$2:$B338, "=Chiapas")</f>
        <v>1641</v>
      </c>
      <c r="J8" s="11">
        <f>SUMIFS(Concentrado!K$2:K338,Concentrado!$A$2:$A338,"="&amp;$A8,Concentrado!$B$2:$B338, "=Chiapas")</f>
        <v>3015</v>
      </c>
      <c r="K8" s="11">
        <f>SUMIFS(Concentrado!L$2:L338,Concentrado!$A$2:$A338,"="&amp;$A8,Concentrado!$B$2:$B338, "=Chiapas")</f>
        <v>7030</v>
      </c>
      <c r="L8" s="11">
        <f>SUMIFS(Concentrado!M$2:M338,Concentrado!$A$2:$A338,"="&amp;$A8,Concentrado!$B$2:$B338, "=Chiapas")</f>
        <v>33253</v>
      </c>
    </row>
    <row r="9" spans="1:12" x14ac:dyDescent="0.3">
      <c r="A9" s="8">
        <v>2019</v>
      </c>
      <c r="B9" s="11">
        <f>SUMIFS(Concentrado!C$2:C339,Concentrado!$A$2:$A339,"="&amp;$A9,Concentrado!$B$2:$B339, "=Chiapas")</f>
        <v>5969</v>
      </c>
      <c r="C9" s="11">
        <f>SUMIFS(Concentrado!D$2:D339,Concentrado!$A$2:$A339,"="&amp;$A9,Concentrado!$B$2:$B339, "=Chiapas")</f>
        <v>1443</v>
      </c>
      <c r="D9" s="11">
        <f>SUMIFS(Concentrado!E$2:E339,Concentrado!$A$2:$A339,"="&amp;$A9,Concentrado!$B$2:$B339, "=Chiapas")</f>
        <v>410</v>
      </c>
      <c r="E9" s="11">
        <f>SUMIFS(Concentrado!F$2:F339,Concentrado!$A$2:$A339,"="&amp;$A9,Concentrado!$B$2:$B339, "=Chiapas")</f>
        <v>7166</v>
      </c>
      <c r="F9" s="11">
        <f>SUMIFS(Concentrado!G$2:G339,Concentrado!$A$2:$A339,"="&amp;$A9,Concentrado!$B$2:$B339, "=Chiapas")</f>
        <v>2352</v>
      </c>
      <c r="G9" s="11">
        <f>SUMIFS(Concentrado!H$2:H339,Concentrado!$A$2:$A339,"="&amp;$A9,Concentrado!$B$2:$B339, "=Chiapas")</f>
        <v>3543</v>
      </c>
      <c r="H9" s="11">
        <f>SUMIFS(Concentrado!I$2:I339,Concentrado!$A$2:$A339,"="&amp;$A9,Concentrado!$B$2:$B339, "=Chiapas")</f>
        <v>438</v>
      </c>
      <c r="I9" s="11">
        <f>SUMIFS(Concentrado!J$2:J339,Concentrado!$A$2:$A339,"="&amp;$A9,Concentrado!$B$2:$B339, "=Chiapas")</f>
        <v>1773</v>
      </c>
      <c r="J9" s="11">
        <f>SUMIFS(Concentrado!K$2:K339,Concentrado!$A$2:$A339,"="&amp;$A9,Concentrado!$B$2:$B339, "=Chiapas")</f>
        <v>2938</v>
      </c>
      <c r="K9" s="11">
        <f>SUMIFS(Concentrado!L$2:L339,Concentrado!$A$2:$A339,"="&amp;$A9,Concentrado!$B$2:$B339, "=Chiapas")</f>
        <v>6325</v>
      </c>
      <c r="L9" s="11">
        <f>SUMIFS(Concentrado!M$2:M339,Concentrado!$A$2:$A339,"="&amp;$A9,Concentrado!$B$2:$B339, "=Chiapas")</f>
        <v>32357</v>
      </c>
    </row>
    <row r="10" spans="1:12" x14ac:dyDescent="0.3">
      <c r="A10" s="8">
        <v>2020</v>
      </c>
      <c r="B10" s="11">
        <f>SUMIFS(Concentrado!C$2:C340,Concentrado!$A$2:$A340,"="&amp;$A10,Concentrado!$B$2:$B340, "=Chiapas")</f>
        <v>6473</v>
      </c>
      <c r="C10" s="11">
        <f>SUMIFS(Concentrado!D$2:D340,Concentrado!$A$2:$A340,"="&amp;$A10,Concentrado!$B$2:$B340, "=Chiapas")</f>
        <v>1246</v>
      </c>
      <c r="D10" s="11">
        <f>SUMIFS(Concentrado!E$2:E340,Concentrado!$A$2:$A340,"="&amp;$A10,Concentrado!$B$2:$B340, "=Chiapas")</f>
        <v>471</v>
      </c>
      <c r="E10" s="11">
        <f>SUMIFS(Concentrado!F$2:F340,Concentrado!$A$2:$A340,"="&amp;$A10,Concentrado!$B$2:$B340, "=Chiapas")</f>
        <v>7648</v>
      </c>
      <c r="F10" s="11">
        <f>SUMIFS(Concentrado!G$2:G340,Concentrado!$A$2:$A340,"="&amp;$A10,Concentrado!$B$2:$B340, "=Chiapas")</f>
        <v>1785</v>
      </c>
      <c r="G10" s="11">
        <f>SUMIFS(Concentrado!H$2:H340,Concentrado!$A$2:$A340,"="&amp;$A10,Concentrado!$B$2:$B340, "=Chiapas")</f>
        <v>3705</v>
      </c>
      <c r="H10" s="11">
        <f>SUMIFS(Concentrado!I$2:I340,Concentrado!$A$2:$A340,"="&amp;$A10,Concentrado!$B$2:$B340, "=Chiapas")</f>
        <v>494</v>
      </c>
      <c r="I10" s="11">
        <f>SUMIFS(Concentrado!J$2:J340,Concentrado!$A$2:$A340,"="&amp;$A10,Concentrado!$B$2:$B340, "=Chiapas")</f>
        <v>1785</v>
      </c>
      <c r="J10" s="11">
        <f>SUMIFS(Concentrado!K$2:K340,Concentrado!$A$2:$A340,"="&amp;$A10,Concentrado!$B$2:$B340, "=Chiapas")</f>
        <v>3167</v>
      </c>
      <c r="K10" s="11">
        <f>SUMIFS(Concentrado!L$2:L340,Concentrado!$A$2:$A340,"="&amp;$A10,Concentrado!$B$2:$B340, "=Chiapas")</f>
        <v>7048</v>
      </c>
      <c r="L10" s="11">
        <f>SUMIFS(Concentrado!M$2:M340,Concentrado!$A$2:$A340,"="&amp;$A10,Concentrado!$B$2:$B340, "=Chiapas")</f>
        <v>33822</v>
      </c>
    </row>
    <row r="11" spans="1:12" x14ac:dyDescent="0.3">
      <c r="A11" s="8">
        <v>2021</v>
      </c>
      <c r="B11" s="11">
        <f>SUMIFS(Concentrado!C$2:C341,Concentrado!$A$2:$A341,"="&amp;$A11,Concentrado!$B$2:$B341, "=Chiapas")</f>
        <v>6566</v>
      </c>
      <c r="C11" s="11">
        <f>SUMIFS(Concentrado!D$2:D341,Concentrado!$A$2:$A341,"="&amp;$A11,Concentrado!$B$2:$B341, "=Chiapas")</f>
        <v>1380</v>
      </c>
      <c r="D11" s="11">
        <f>SUMIFS(Concentrado!E$2:E341,Concentrado!$A$2:$A341,"="&amp;$A11,Concentrado!$B$2:$B341, "=Chiapas")</f>
        <v>502</v>
      </c>
      <c r="E11" s="11">
        <f>SUMIFS(Concentrado!F$2:F341,Concentrado!$A$2:$A341,"="&amp;$A11,Concentrado!$B$2:$B341, "=Chiapas")</f>
        <v>7780</v>
      </c>
      <c r="F11" s="11">
        <f>SUMIFS(Concentrado!G$2:G341,Concentrado!$A$2:$A341,"="&amp;$A11,Concentrado!$B$2:$B341, "=Chiapas")</f>
        <v>1985</v>
      </c>
      <c r="G11" s="11">
        <f>SUMIFS(Concentrado!H$2:H341,Concentrado!$A$2:$A341,"="&amp;$A11,Concentrado!$B$2:$B341, "=Chiapas")</f>
        <v>3784</v>
      </c>
      <c r="H11" s="11">
        <f>SUMIFS(Concentrado!I$2:I341,Concentrado!$A$2:$A341,"="&amp;$A11,Concentrado!$B$2:$B341, "=Chiapas")</f>
        <v>527</v>
      </c>
      <c r="I11" s="11">
        <f>SUMIFS(Concentrado!J$2:J341,Concentrado!$A$2:$A341,"="&amp;$A11,Concentrado!$B$2:$B341, "=Chiapas")</f>
        <v>1790</v>
      </c>
      <c r="J11" s="11">
        <f>SUMIFS(Concentrado!K$2:K341,Concentrado!$A$2:$A341,"="&amp;$A11,Concentrado!$B$2:$B341, "=Chiapas")</f>
        <v>3094</v>
      </c>
      <c r="K11" s="11">
        <f>SUMIFS(Concentrado!L$2:L341,Concentrado!$A$2:$A341,"="&amp;$A11,Concentrado!$B$2:$B341, "=Chiapas")</f>
        <v>7280</v>
      </c>
      <c r="L11" s="11">
        <f>SUMIFS(Concentrado!M$2:M341,Concentrado!$A$2:$A341,"="&amp;$A11,Concentrado!$B$2:$B341, "=Chiapas")</f>
        <v>34688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L11"/>
  <sheetViews>
    <sheetView zoomScale="112" zoomScaleNormal="112" workbookViewId="0">
      <selection activeCell="L11" sqref="L11"/>
    </sheetView>
  </sheetViews>
  <sheetFormatPr baseColWidth="10" defaultRowHeight="14.4" x14ac:dyDescent="0.3"/>
  <cols>
    <col min="1" max="1" width="12.109375" customWidth="1"/>
    <col min="2" max="2" width="13.33203125" bestFit="1" customWidth="1"/>
    <col min="3" max="3" width="12.44140625" bestFit="1" customWidth="1"/>
    <col min="4" max="4" width="12.44140625" customWidth="1"/>
    <col min="5" max="5" width="12.33203125" bestFit="1" customWidth="1"/>
    <col min="6" max="6" width="12" bestFit="1" customWidth="1"/>
    <col min="7" max="7" width="11.44140625" customWidth="1"/>
    <col min="8" max="8" width="11.88671875" bestFit="1" customWidth="1"/>
    <col min="9" max="11" width="12.5546875" bestFit="1" customWidth="1"/>
  </cols>
  <sheetData>
    <row r="1" spans="1:12" s="4" customFormat="1" ht="69" x14ac:dyDescent="0.25">
      <c r="A1" s="1" t="s">
        <v>0</v>
      </c>
      <c r="B1" s="1" t="s">
        <v>35</v>
      </c>
      <c r="C1" s="1" t="s">
        <v>36</v>
      </c>
      <c r="D1" s="1" t="s">
        <v>45</v>
      </c>
      <c r="E1" s="1" t="s">
        <v>44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</row>
    <row r="2" spans="1:12" x14ac:dyDescent="0.3">
      <c r="A2" s="8">
        <v>2012</v>
      </c>
      <c r="B2" s="11">
        <f>SUMIFS(Concentrado!C$2:C332,Concentrado!$A$2:$A332,"="&amp;$A2,Concentrado!$B$2:$B332, "=Chihuahua")</f>
        <v>4007</v>
      </c>
      <c r="C2" s="11">
        <f>SUMIFS(Concentrado!D$2:D332,Concentrado!$A$2:$A332,"="&amp;$A2,Concentrado!$B$2:$B332, "=Chihuahua")</f>
        <v>881</v>
      </c>
      <c r="D2" s="11">
        <f>SUMIFS(Concentrado!E$2:E332,Concentrado!$A$2:$A332,"="&amp;$A2,Concentrado!$B$2:$B332, "=Chihuahua")</f>
        <v>504</v>
      </c>
      <c r="E2" s="11">
        <f>SUMIFS(Concentrado!F$2:F332,Concentrado!$A$2:$A332,"="&amp;$A2,Concentrado!$B$2:$B332, "=Chihuahua")</f>
        <v>4306</v>
      </c>
      <c r="F2" s="11">
        <f>SUMIFS(Concentrado!G$2:G332,Concentrado!$A$2:$A332,"="&amp;$A2,Concentrado!$B$2:$B332, "=Chihuahua")</f>
        <v>673</v>
      </c>
      <c r="G2" s="11">
        <f>SUMIFS(Concentrado!H$2:H332,Concentrado!$A$2:$A332,"="&amp;$A2,Concentrado!$B$2:$B332, "=Chihuahua")</f>
        <v>3399</v>
      </c>
      <c r="H2" s="11">
        <f>SUMIFS(Concentrado!I$2:I332,Concentrado!$A$2:$A332,"="&amp;$A2,Concentrado!$B$2:$B332, "=Chihuahua")</f>
        <v>660</v>
      </c>
      <c r="I2" s="11">
        <f>SUMIFS(Concentrado!J$2:J332,Concentrado!$A$2:$A332,"="&amp;$A2,Concentrado!$B$2:$B332, "=Chihuahua")</f>
        <v>2126</v>
      </c>
      <c r="J2" s="11">
        <f>SUMIFS(Concentrado!K$2:K332,Concentrado!$A$2:$A332,"="&amp;$A2,Concentrado!$B$2:$B332, "=Chihuahua")</f>
        <v>1704</v>
      </c>
      <c r="K2" s="11">
        <f>SUMIFS(Concentrado!L$2:L332,Concentrado!$A$2:$A332,"="&amp;$A2,Concentrado!$B$2:$B332, "=Chihuahua")</f>
        <v>6366</v>
      </c>
      <c r="L2" s="11">
        <f>SUMIFS(Concentrado!M$2:M332,Concentrado!$A$2:$A332,"="&amp;$A2,Concentrado!$B$2:$B332, "=Chihuahua")</f>
        <v>24626</v>
      </c>
    </row>
    <row r="3" spans="1:12" x14ac:dyDescent="0.3">
      <c r="A3" s="8">
        <v>2013</v>
      </c>
      <c r="B3" s="11">
        <f>SUMIFS(Concentrado!C$2:C333,Concentrado!$A$2:$A333,"="&amp;$A3,Concentrado!$B$2:$B333, "=Chihuahua")</f>
        <v>4136</v>
      </c>
      <c r="C3" s="11">
        <f>SUMIFS(Concentrado!D$2:D333,Concentrado!$A$2:$A333,"="&amp;$A3,Concentrado!$B$2:$B333, "=Chihuahua")</f>
        <v>803</v>
      </c>
      <c r="D3" s="11">
        <f>SUMIFS(Concentrado!E$2:E333,Concentrado!$A$2:$A333,"="&amp;$A3,Concentrado!$B$2:$B333, "=Chihuahua")</f>
        <v>505</v>
      </c>
      <c r="E3" s="11">
        <f>SUMIFS(Concentrado!F$2:F333,Concentrado!$A$2:$A333,"="&amp;$A3,Concentrado!$B$2:$B333, "=Chihuahua")</f>
        <v>4521</v>
      </c>
      <c r="F3" s="11">
        <f>SUMIFS(Concentrado!G$2:G333,Concentrado!$A$2:$A333,"="&amp;$A3,Concentrado!$B$2:$B333, "=Chihuahua")</f>
        <v>790</v>
      </c>
      <c r="G3" s="11">
        <f>SUMIFS(Concentrado!H$2:H333,Concentrado!$A$2:$A333,"="&amp;$A3,Concentrado!$B$2:$B333, "=Chihuahua")</f>
        <v>3437</v>
      </c>
      <c r="H3" s="11">
        <f>SUMIFS(Concentrado!I$2:I333,Concentrado!$A$2:$A333,"="&amp;$A3,Concentrado!$B$2:$B333, "=Chihuahua")</f>
        <v>630</v>
      </c>
      <c r="I3" s="11">
        <f>SUMIFS(Concentrado!J$2:J333,Concentrado!$A$2:$A333,"="&amp;$A3,Concentrado!$B$2:$B333, "=Chihuahua")</f>
        <v>2143</v>
      </c>
      <c r="J3" s="11">
        <f>SUMIFS(Concentrado!K$2:K333,Concentrado!$A$2:$A333,"="&amp;$A3,Concentrado!$B$2:$B333, "=Chihuahua")</f>
        <v>1752</v>
      </c>
      <c r="K3" s="11">
        <f>SUMIFS(Concentrado!L$2:L333,Concentrado!$A$2:$A333,"="&amp;$A3,Concentrado!$B$2:$B333, "=Chihuahua")</f>
        <v>6453</v>
      </c>
      <c r="L3" s="11">
        <f>SUMIFS(Concentrado!M$2:M333,Concentrado!$A$2:$A333,"="&amp;$A3,Concentrado!$B$2:$B333, "=Chihuahua")</f>
        <v>25170</v>
      </c>
    </row>
    <row r="4" spans="1:12" x14ac:dyDescent="0.3">
      <c r="A4" s="8">
        <v>2014</v>
      </c>
      <c r="B4" s="11">
        <f>SUMIFS(Concentrado!C$2:C334,Concentrado!$A$2:$A334,"="&amp;$A4,Concentrado!$B$2:$B334, "=Chihuahua")</f>
        <v>4203</v>
      </c>
      <c r="C4" s="11">
        <f>SUMIFS(Concentrado!D$2:D334,Concentrado!$A$2:$A334,"="&amp;$A4,Concentrado!$B$2:$B334, "=Chihuahua")</f>
        <v>868</v>
      </c>
      <c r="D4" s="11">
        <f>SUMIFS(Concentrado!E$2:E334,Concentrado!$A$2:$A334,"="&amp;$A4,Concentrado!$B$2:$B334, "=Chihuahua")</f>
        <v>502</v>
      </c>
      <c r="E4" s="11">
        <f>SUMIFS(Concentrado!F$2:F334,Concentrado!$A$2:$A334,"="&amp;$A4,Concentrado!$B$2:$B334, "=Chihuahua")</f>
        <v>4767</v>
      </c>
      <c r="F4" s="11">
        <f>SUMIFS(Concentrado!G$2:G334,Concentrado!$A$2:$A334,"="&amp;$A4,Concentrado!$B$2:$B334, "=Chihuahua")</f>
        <v>975</v>
      </c>
      <c r="G4" s="11">
        <f>SUMIFS(Concentrado!H$2:H334,Concentrado!$A$2:$A334,"="&amp;$A4,Concentrado!$B$2:$B334, "=Chihuahua")</f>
        <v>3467</v>
      </c>
      <c r="H4" s="11">
        <f>SUMIFS(Concentrado!I$2:I334,Concentrado!$A$2:$A334,"="&amp;$A4,Concentrado!$B$2:$B334, "=Chihuahua")</f>
        <v>633</v>
      </c>
      <c r="I4" s="11">
        <f>SUMIFS(Concentrado!J$2:J334,Concentrado!$A$2:$A334,"="&amp;$A4,Concentrado!$B$2:$B334, "=Chihuahua")</f>
        <v>2198</v>
      </c>
      <c r="J4" s="11">
        <f>SUMIFS(Concentrado!K$2:K334,Concentrado!$A$2:$A334,"="&amp;$A4,Concentrado!$B$2:$B334, "=Chihuahua")</f>
        <v>1816</v>
      </c>
      <c r="K4" s="11">
        <f>SUMIFS(Concentrado!L$2:L334,Concentrado!$A$2:$A334,"="&amp;$A4,Concentrado!$B$2:$B334, "=Chihuahua")</f>
        <v>6523</v>
      </c>
      <c r="L4" s="11">
        <f>SUMIFS(Concentrado!M$2:M334,Concentrado!$A$2:$A334,"="&amp;$A4,Concentrado!$B$2:$B334, "=Chihuahua")</f>
        <v>25952</v>
      </c>
    </row>
    <row r="5" spans="1:12" x14ac:dyDescent="0.3">
      <c r="A5" s="8">
        <v>2015</v>
      </c>
      <c r="B5" s="11">
        <f>SUMIFS(Concentrado!C$2:C335,Concentrado!$A$2:$A335,"="&amp;$A5,Concentrado!$B$2:$B335, "=Chihuahua")</f>
        <v>4729</v>
      </c>
      <c r="C5" s="11">
        <f>SUMIFS(Concentrado!D$2:D335,Concentrado!$A$2:$A335,"="&amp;$A5,Concentrado!$B$2:$B335, "=Chihuahua")</f>
        <v>938</v>
      </c>
      <c r="D5" s="11">
        <f>SUMIFS(Concentrado!E$2:E335,Concentrado!$A$2:$A335,"="&amp;$A5,Concentrado!$B$2:$B335, "=Chihuahua")</f>
        <v>811</v>
      </c>
      <c r="E5" s="11">
        <f>SUMIFS(Concentrado!F$2:F335,Concentrado!$A$2:$A335,"="&amp;$A5,Concentrado!$B$2:$B335, "=Chihuahua")</f>
        <v>5137</v>
      </c>
      <c r="F5" s="11">
        <f>SUMIFS(Concentrado!G$2:G335,Concentrado!$A$2:$A335,"="&amp;$A5,Concentrado!$B$2:$B335, "=Chihuahua")</f>
        <v>1033</v>
      </c>
      <c r="G5" s="11">
        <f>SUMIFS(Concentrado!H$2:H335,Concentrado!$A$2:$A335,"="&amp;$A5,Concentrado!$B$2:$B335, "=Chihuahua")</f>
        <v>3625</v>
      </c>
      <c r="H5" s="11">
        <f>SUMIFS(Concentrado!I$2:I335,Concentrado!$A$2:$A335,"="&amp;$A5,Concentrado!$B$2:$B335, "=Chihuahua")</f>
        <v>690</v>
      </c>
      <c r="I5" s="11">
        <f>SUMIFS(Concentrado!J$2:J335,Concentrado!$A$2:$A335,"="&amp;$A5,Concentrado!$B$2:$B335, "=Chihuahua")</f>
        <v>1173</v>
      </c>
      <c r="J5" s="11">
        <f>SUMIFS(Concentrado!K$2:K335,Concentrado!$A$2:$A335,"="&amp;$A5,Concentrado!$B$2:$B335, "=Chihuahua")</f>
        <v>2431</v>
      </c>
      <c r="K5" s="11">
        <f>SUMIFS(Concentrado!L$2:L335,Concentrado!$A$2:$A335,"="&amp;$A5,Concentrado!$B$2:$B335, "=Chihuahua")</f>
        <v>6444</v>
      </c>
      <c r="L5" s="11">
        <f>SUMIFS(Concentrado!M$2:M335,Concentrado!$A$2:$A335,"="&amp;$A5,Concentrado!$B$2:$B335, "=Chihuahua")</f>
        <v>27011</v>
      </c>
    </row>
    <row r="6" spans="1:12" x14ac:dyDescent="0.3">
      <c r="A6" s="8">
        <v>2016</v>
      </c>
      <c r="B6" s="11">
        <f>SUMIFS(Concentrado!C$2:C336,Concentrado!$A$2:$A336,"="&amp;$A6,Concentrado!$B$2:$B336, "=Chihuahua")</f>
        <v>4658</v>
      </c>
      <c r="C6" s="11">
        <f>SUMIFS(Concentrado!D$2:D336,Concentrado!$A$2:$A336,"="&amp;$A6,Concentrado!$B$2:$B336, "=Chihuahua")</f>
        <v>1349</v>
      </c>
      <c r="D6" s="11">
        <f>SUMIFS(Concentrado!E$2:E336,Concentrado!$A$2:$A336,"="&amp;$A6,Concentrado!$B$2:$B336, "=Chihuahua")</f>
        <v>387</v>
      </c>
      <c r="E6" s="11">
        <f>SUMIFS(Concentrado!F$2:F336,Concentrado!$A$2:$A336,"="&amp;$A6,Concentrado!$B$2:$B336, "=Chihuahua")</f>
        <v>5525</v>
      </c>
      <c r="F6" s="11">
        <f>SUMIFS(Concentrado!G$2:G336,Concentrado!$A$2:$A336,"="&amp;$A6,Concentrado!$B$2:$B336, "=Chihuahua")</f>
        <v>976</v>
      </c>
      <c r="G6" s="11">
        <f>SUMIFS(Concentrado!H$2:H336,Concentrado!$A$2:$A336,"="&amp;$A6,Concentrado!$B$2:$B336, "=Chihuahua")</f>
        <v>3697</v>
      </c>
      <c r="H6" s="11">
        <f>SUMIFS(Concentrado!I$2:I336,Concentrado!$A$2:$A336,"="&amp;$A6,Concentrado!$B$2:$B336, "=Chihuahua")</f>
        <v>619</v>
      </c>
      <c r="I6" s="11">
        <f>SUMIFS(Concentrado!J$2:J336,Concentrado!$A$2:$A336,"="&amp;$A6,Concentrado!$B$2:$B336, "=Chihuahua")</f>
        <v>1172</v>
      </c>
      <c r="J6" s="11">
        <f>SUMIFS(Concentrado!K$2:K336,Concentrado!$A$2:$A336,"="&amp;$A6,Concentrado!$B$2:$B336, "=Chihuahua")</f>
        <v>3439</v>
      </c>
      <c r="K6" s="11">
        <f>SUMIFS(Concentrado!L$2:L336,Concentrado!$A$2:$A336,"="&amp;$A6,Concentrado!$B$2:$B336, "=Chihuahua")</f>
        <v>6421</v>
      </c>
      <c r="L6" s="11">
        <f>SUMIFS(Concentrado!M$2:M336,Concentrado!$A$2:$A336,"="&amp;$A6,Concentrado!$B$2:$B336, "=Chihuahua")</f>
        <v>28243</v>
      </c>
    </row>
    <row r="7" spans="1:12" x14ac:dyDescent="0.3">
      <c r="A7" s="8">
        <v>2017</v>
      </c>
      <c r="B7" s="11">
        <f>SUMIFS(Concentrado!C$2:C337,Concentrado!$A$2:$A337,"="&amp;$A7,Concentrado!$B$2:$B337, "=Chihuahua")</f>
        <v>4617</v>
      </c>
      <c r="C7" s="11">
        <f>SUMIFS(Concentrado!D$2:D337,Concentrado!$A$2:$A337,"="&amp;$A7,Concentrado!$B$2:$B337, "=Chihuahua")</f>
        <v>1327</v>
      </c>
      <c r="D7" s="11">
        <f>SUMIFS(Concentrado!E$2:E337,Concentrado!$A$2:$A337,"="&amp;$A7,Concentrado!$B$2:$B337, "=Chihuahua")</f>
        <v>434</v>
      </c>
      <c r="E7" s="11">
        <f>SUMIFS(Concentrado!F$2:F337,Concentrado!$A$2:$A337,"="&amp;$A7,Concentrado!$B$2:$B337, "=Chihuahua")</f>
        <v>5575</v>
      </c>
      <c r="F7" s="11">
        <f>SUMIFS(Concentrado!G$2:G337,Concentrado!$A$2:$A337,"="&amp;$A7,Concentrado!$B$2:$B337, "=Chihuahua")</f>
        <v>1034</v>
      </c>
      <c r="G7" s="11">
        <f>SUMIFS(Concentrado!H$2:H337,Concentrado!$A$2:$A337,"="&amp;$A7,Concentrado!$B$2:$B337, "=Chihuahua")</f>
        <v>3776</v>
      </c>
      <c r="H7" s="11">
        <f>SUMIFS(Concentrado!I$2:I337,Concentrado!$A$2:$A337,"="&amp;$A7,Concentrado!$B$2:$B337, "=Chihuahua")</f>
        <v>668</v>
      </c>
      <c r="I7" s="11">
        <f>SUMIFS(Concentrado!J$2:J337,Concentrado!$A$2:$A337,"="&amp;$A7,Concentrado!$B$2:$B337, "=Chihuahua")</f>
        <v>1212</v>
      </c>
      <c r="J7" s="11">
        <f>SUMIFS(Concentrado!K$2:K337,Concentrado!$A$2:$A337,"="&amp;$A7,Concentrado!$B$2:$B337, "=Chihuahua")</f>
        <v>3424</v>
      </c>
      <c r="K7" s="11">
        <f>SUMIFS(Concentrado!L$2:L337,Concentrado!$A$2:$A337,"="&amp;$A7,Concentrado!$B$2:$B337, "=Chihuahua")</f>
        <v>6428</v>
      </c>
      <c r="L7" s="11">
        <f>SUMIFS(Concentrado!M$2:M337,Concentrado!$A$2:$A337,"="&amp;$A7,Concentrado!$B$2:$B337, "=Chihuahua")</f>
        <v>28495</v>
      </c>
    </row>
    <row r="8" spans="1:12" x14ac:dyDescent="0.3">
      <c r="A8" s="8">
        <v>2018</v>
      </c>
      <c r="B8" s="11">
        <f>SUMIFS(Concentrado!C$2:C338,Concentrado!$A$2:$A338,"="&amp;$A8,Concentrado!$B$2:$B338, "=Chihuahua")</f>
        <v>5140</v>
      </c>
      <c r="C8" s="11">
        <f>SUMIFS(Concentrado!D$2:D338,Concentrado!$A$2:$A338,"="&amp;$A8,Concentrado!$B$2:$B338, "=Chihuahua")</f>
        <v>1335</v>
      </c>
      <c r="D8" s="11">
        <f>SUMIFS(Concentrado!E$2:E338,Concentrado!$A$2:$A338,"="&amp;$A8,Concentrado!$B$2:$B338, "=Chihuahua")</f>
        <v>515</v>
      </c>
      <c r="E8" s="11">
        <f>SUMIFS(Concentrado!F$2:F338,Concentrado!$A$2:$A338,"="&amp;$A8,Concentrado!$B$2:$B338, "=Chihuahua")</f>
        <v>5686</v>
      </c>
      <c r="F8" s="11">
        <f>SUMIFS(Concentrado!G$2:G338,Concentrado!$A$2:$A338,"="&amp;$A8,Concentrado!$B$2:$B338, "=Chihuahua")</f>
        <v>1107</v>
      </c>
      <c r="G8" s="11">
        <f>SUMIFS(Concentrado!H$2:H338,Concentrado!$A$2:$A338,"="&amp;$A8,Concentrado!$B$2:$B338, "=Chihuahua")</f>
        <v>3783</v>
      </c>
      <c r="H8" s="11">
        <f>SUMIFS(Concentrado!I$2:I338,Concentrado!$A$2:$A338,"="&amp;$A8,Concentrado!$B$2:$B338, "=Chihuahua")</f>
        <v>656</v>
      </c>
      <c r="I8" s="11">
        <f>SUMIFS(Concentrado!J$2:J338,Concentrado!$A$2:$A338,"="&amp;$A8,Concentrado!$B$2:$B338, "=Chihuahua")</f>
        <v>1253</v>
      </c>
      <c r="J8" s="11">
        <f>SUMIFS(Concentrado!K$2:K338,Concentrado!$A$2:$A338,"="&amp;$A8,Concentrado!$B$2:$B338, "=Chihuahua")</f>
        <v>3630</v>
      </c>
      <c r="K8" s="11">
        <f>SUMIFS(Concentrado!L$2:L338,Concentrado!$A$2:$A338,"="&amp;$A8,Concentrado!$B$2:$B338, "=Chihuahua")</f>
        <v>6706</v>
      </c>
      <c r="L8" s="11">
        <f>SUMIFS(Concentrado!M$2:M338,Concentrado!$A$2:$A338,"="&amp;$A8,Concentrado!$B$2:$B338, "=Chihuahua")</f>
        <v>29811</v>
      </c>
    </row>
    <row r="9" spans="1:12" x14ac:dyDescent="0.3">
      <c r="A9" s="8">
        <v>2019</v>
      </c>
      <c r="B9" s="11">
        <f>SUMIFS(Concentrado!C$2:C339,Concentrado!$A$2:$A339,"="&amp;$A9,Concentrado!$B$2:$B339, "=Chihuahua")</f>
        <v>4897</v>
      </c>
      <c r="C9" s="11">
        <f>SUMIFS(Concentrado!D$2:D339,Concentrado!$A$2:$A339,"="&amp;$A9,Concentrado!$B$2:$B339, "=Chihuahua")</f>
        <v>1521</v>
      </c>
      <c r="D9" s="11">
        <f>SUMIFS(Concentrado!E$2:E339,Concentrado!$A$2:$A339,"="&amp;$A9,Concentrado!$B$2:$B339, "=Chihuahua")</f>
        <v>431</v>
      </c>
      <c r="E9" s="11">
        <f>SUMIFS(Concentrado!F$2:F339,Concentrado!$A$2:$A339,"="&amp;$A9,Concentrado!$B$2:$B339, "=Chihuahua")</f>
        <v>5714</v>
      </c>
      <c r="F9" s="11">
        <f>SUMIFS(Concentrado!G$2:G339,Concentrado!$A$2:$A339,"="&amp;$A9,Concentrado!$B$2:$B339, "=Chihuahua")</f>
        <v>1012</v>
      </c>
      <c r="G9" s="11">
        <f>SUMIFS(Concentrado!H$2:H339,Concentrado!$A$2:$A339,"="&amp;$A9,Concentrado!$B$2:$B339, "=Chihuahua")</f>
        <v>3720</v>
      </c>
      <c r="H9" s="11">
        <f>SUMIFS(Concentrado!I$2:I339,Concentrado!$A$2:$A339,"="&amp;$A9,Concentrado!$B$2:$B339, "=Chihuahua")</f>
        <v>640</v>
      </c>
      <c r="I9" s="11">
        <f>SUMIFS(Concentrado!J$2:J339,Concentrado!$A$2:$A339,"="&amp;$A9,Concentrado!$B$2:$B339, "=Chihuahua")</f>
        <v>1195</v>
      </c>
      <c r="J9" s="11">
        <f>SUMIFS(Concentrado!K$2:K339,Concentrado!$A$2:$A339,"="&amp;$A9,Concentrado!$B$2:$B339, "=Chihuahua")</f>
        <v>3836</v>
      </c>
      <c r="K9" s="11">
        <f>SUMIFS(Concentrado!L$2:L339,Concentrado!$A$2:$A339,"="&amp;$A9,Concentrado!$B$2:$B339, "=Chihuahua")</f>
        <v>6425</v>
      </c>
      <c r="L9" s="11">
        <f>SUMIFS(Concentrado!M$2:M339,Concentrado!$A$2:$A339,"="&amp;$A9,Concentrado!$B$2:$B339, "=Chihuahua")</f>
        <v>29391</v>
      </c>
    </row>
    <row r="10" spans="1:12" x14ac:dyDescent="0.3">
      <c r="A10" s="8">
        <v>2020</v>
      </c>
      <c r="B10" s="11">
        <f>SUMIFS(Concentrado!C$2:C340,Concentrado!$A$2:$A340,"="&amp;$A10,Concentrado!$B$2:$B340, "=Chihuahua")</f>
        <v>4992</v>
      </c>
      <c r="C10" s="11">
        <f>SUMIFS(Concentrado!D$2:D340,Concentrado!$A$2:$A340,"="&amp;$A10,Concentrado!$B$2:$B340, "=Chihuahua")</f>
        <v>1367</v>
      </c>
      <c r="D10" s="11">
        <f>SUMIFS(Concentrado!E$2:E340,Concentrado!$A$2:$A340,"="&amp;$A10,Concentrado!$B$2:$B340, "=Chihuahua")</f>
        <v>435</v>
      </c>
      <c r="E10" s="11">
        <f>SUMIFS(Concentrado!F$2:F340,Concentrado!$A$2:$A340,"="&amp;$A10,Concentrado!$B$2:$B340, "=Chihuahua")</f>
        <v>6046</v>
      </c>
      <c r="F10" s="11">
        <f>SUMIFS(Concentrado!G$2:G340,Concentrado!$A$2:$A340,"="&amp;$A10,Concentrado!$B$2:$B340, "=Chihuahua")</f>
        <v>900</v>
      </c>
      <c r="G10" s="11">
        <f>SUMIFS(Concentrado!H$2:H340,Concentrado!$A$2:$A340,"="&amp;$A10,Concentrado!$B$2:$B340, "=Chihuahua")</f>
        <v>3701</v>
      </c>
      <c r="H10" s="11">
        <f>SUMIFS(Concentrado!I$2:I340,Concentrado!$A$2:$A340,"="&amp;$A10,Concentrado!$B$2:$B340, "=Chihuahua")</f>
        <v>631</v>
      </c>
      <c r="I10" s="11">
        <f>SUMIFS(Concentrado!J$2:J340,Concentrado!$A$2:$A340,"="&amp;$A10,Concentrado!$B$2:$B340, "=Chihuahua")</f>
        <v>1362</v>
      </c>
      <c r="J10" s="11">
        <f>SUMIFS(Concentrado!K$2:K340,Concentrado!$A$2:$A340,"="&amp;$A10,Concentrado!$B$2:$B340, "=Chihuahua")</f>
        <v>3810</v>
      </c>
      <c r="K10" s="11">
        <f>SUMIFS(Concentrado!L$2:L340,Concentrado!$A$2:$A340,"="&amp;$A10,Concentrado!$B$2:$B340, "=Chihuahua")</f>
        <v>6779</v>
      </c>
      <c r="L10" s="11">
        <f>SUMIFS(Concentrado!M$2:M340,Concentrado!$A$2:$A340,"="&amp;$A10,Concentrado!$B$2:$B340, "=Chihuahua")</f>
        <v>30023</v>
      </c>
    </row>
    <row r="11" spans="1:12" x14ac:dyDescent="0.3">
      <c r="A11" s="8">
        <v>2021</v>
      </c>
      <c r="B11" s="11">
        <f>SUMIFS(Concentrado!C$2:C341,Concentrado!$A$2:$A341,"="&amp;$A11,Concentrado!$B$2:$B341, "=Chihuahua")</f>
        <v>5662</v>
      </c>
      <c r="C11" s="11">
        <f>SUMIFS(Concentrado!D$2:D341,Concentrado!$A$2:$A341,"="&amp;$A11,Concentrado!$B$2:$B341, "=Chihuahua")</f>
        <v>1524</v>
      </c>
      <c r="D11" s="11">
        <f>SUMIFS(Concentrado!E$2:E341,Concentrado!$A$2:$A341,"="&amp;$A11,Concentrado!$B$2:$B341, "=Chihuahua")</f>
        <v>512</v>
      </c>
      <c r="E11" s="11">
        <f>SUMIFS(Concentrado!F$2:F341,Concentrado!$A$2:$A341,"="&amp;$A11,Concentrado!$B$2:$B341, "=Chihuahua")</f>
        <v>6518</v>
      </c>
      <c r="F11" s="11">
        <f>SUMIFS(Concentrado!G$2:G341,Concentrado!$A$2:$A341,"="&amp;$A11,Concentrado!$B$2:$B341, "=Chihuahua")</f>
        <v>913</v>
      </c>
      <c r="G11" s="11">
        <f>SUMIFS(Concentrado!H$2:H341,Concentrado!$A$2:$A341,"="&amp;$A11,Concentrado!$B$2:$B341, "=Chihuahua")</f>
        <v>3594</v>
      </c>
      <c r="H11" s="11">
        <f>SUMIFS(Concentrado!I$2:I341,Concentrado!$A$2:$A341,"="&amp;$A11,Concentrado!$B$2:$B341, "=Chihuahua")</f>
        <v>635</v>
      </c>
      <c r="I11" s="11">
        <f>SUMIFS(Concentrado!J$2:J341,Concentrado!$A$2:$A341,"="&amp;$A11,Concentrado!$B$2:$B341, "=Chihuahua")</f>
        <v>1331</v>
      </c>
      <c r="J11" s="11">
        <f>SUMIFS(Concentrado!K$2:K341,Concentrado!$A$2:$A341,"="&amp;$A11,Concentrado!$B$2:$B341, "=Chihuahua")</f>
        <v>3912</v>
      </c>
      <c r="K11" s="11">
        <f>SUMIFS(Concentrado!L$2:L341,Concentrado!$A$2:$A341,"="&amp;$A11,Concentrado!$B$2:$B341, "=Chihuahua")</f>
        <v>7022</v>
      </c>
      <c r="L11" s="11">
        <f>SUMIFS(Concentrado!M$2:M341,Concentrado!$A$2:$A341,"="&amp;$A11,Concentrado!$B$2:$B341, "=Chihuahua")</f>
        <v>31623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L11"/>
  <sheetViews>
    <sheetView zoomScale="112" zoomScaleNormal="112" workbookViewId="0">
      <selection activeCell="L11" sqref="L11"/>
    </sheetView>
  </sheetViews>
  <sheetFormatPr baseColWidth="10" defaultRowHeight="14.4" x14ac:dyDescent="0.3"/>
  <cols>
    <col min="1" max="1" width="12.109375" customWidth="1"/>
    <col min="2" max="2" width="13.33203125" bestFit="1" customWidth="1"/>
    <col min="3" max="3" width="12.44140625" bestFit="1" customWidth="1"/>
    <col min="4" max="4" width="12.44140625" customWidth="1"/>
    <col min="5" max="5" width="12.33203125" bestFit="1" customWidth="1"/>
    <col min="6" max="6" width="12" bestFit="1" customWidth="1"/>
    <col min="7" max="7" width="11.44140625" customWidth="1"/>
    <col min="8" max="8" width="11.88671875" bestFit="1" customWidth="1"/>
    <col min="9" max="11" width="12.5546875" bestFit="1" customWidth="1"/>
  </cols>
  <sheetData>
    <row r="1" spans="1:12" s="4" customFormat="1" ht="69" x14ac:dyDescent="0.25">
      <c r="A1" s="1" t="s">
        <v>0</v>
      </c>
      <c r="B1" s="1" t="s">
        <v>35</v>
      </c>
      <c r="C1" s="1" t="s">
        <v>36</v>
      </c>
      <c r="D1" s="1" t="s">
        <v>45</v>
      </c>
      <c r="E1" s="1" t="s">
        <v>44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</row>
    <row r="2" spans="1:12" x14ac:dyDescent="0.3">
      <c r="A2" s="8">
        <v>2012</v>
      </c>
      <c r="B2" s="11">
        <f>SUMIFS(Concentrado!C$2:C332,Concentrado!$A$2:$A332,"="&amp;$A2,Concentrado!$B$2:$B332, "=CDMX")</f>
        <v>23197</v>
      </c>
      <c r="C2" s="11">
        <f>SUMIFS(Concentrado!D$2:D332,Concentrado!$A$2:$A332,"="&amp;$A2,Concentrado!$B$2:$B332, "=CDMX")</f>
        <v>7707</v>
      </c>
      <c r="D2" s="11">
        <f>SUMIFS(Concentrado!E$2:E332,Concentrado!$A$2:$A332,"="&amp;$A2,Concentrado!$B$2:$B332, "=CDMX")</f>
        <v>3189</v>
      </c>
      <c r="E2" s="11">
        <f>SUMIFS(Concentrado!F$2:F332,Concentrado!$A$2:$A332,"="&amp;$A2,Concentrado!$B$2:$B332, "=CDMX")</f>
        <v>30673</v>
      </c>
      <c r="F2" s="11">
        <f>SUMIFS(Concentrado!G$2:G332,Concentrado!$A$2:$A332,"="&amp;$A2,Concentrado!$B$2:$B332, "=CDMX")</f>
        <v>483</v>
      </c>
      <c r="G2" s="11">
        <f>SUMIFS(Concentrado!H$2:H332,Concentrado!$A$2:$A332,"="&amp;$A2,Concentrado!$B$2:$B332, "=CDMX")</f>
        <v>12168</v>
      </c>
      <c r="H2" s="11">
        <f>SUMIFS(Concentrado!I$2:I332,Concentrado!$A$2:$A332,"="&amp;$A2,Concentrado!$B$2:$B332, "=CDMX")</f>
        <v>3521</v>
      </c>
      <c r="I2" s="11">
        <f>SUMIFS(Concentrado!J$2:J332,Concentrado!$A$2:$A332,"="&amp;$A2,Concentrado!$B$2:$B332, "=CDMX")</f>
        <v>12299</v>
      </c>
      <c r="J2" s="11">
        <f>SUMIFS(Concentrado!K$2:K332,Concentrado!$A$2:$A332,"="&amp;$A2,Concentrado!$B$2:$B332, "=CDMX")</f>
        <v>13711</v>
      </c>
      <c r="K2" s="11">
        <f>SUMIFS(Concentrado!L$2:L332,Concentrado!$A$2:$A332,"="&amp;$A2,Concentrado!$B$2:$B332, "=CDMX")</f>
        <v>42506</v>
      </c>
      <c r="L2" s="11">
        <f>SUMIFS(Concentrado!M$2:M332,Concentrado!$A$2:$A332,"="&amp;$A2,Concentrado!$B$2:$B332, "=CDMX")</f>
        <v>149454</v>
      </c>
    </row>
    <row r="3" spans="1:12" x14ac:dyDescent="0.3">
      <c r="A3" s="8">
        <v>2013</v>
      </c>
      <c r="B3" s="11">
        <f>SUMIFS(Concentrado!C$2:C333,Concentrado!$A$2:$A333,"="&amp;$A3,Concentrado!$B$2:$B333, "=CDMX")</f>
        <v>24213</v>
      </c>
      <c r="C3" s="11">
        <f>SUMIFS(Concentrado!D$2:D333,Concentrado!$A$2:$A333,"="&amp;$A3,Concentrado!$B$2:$B333, "=CDMX")</f>
        <v>8184</v>
      </c>
      <c r="D3" s="11">
        <f>SUMIFS(Concentrado!E$2:E333,Concentrado!$A$2:$A333,"="&amp;$A3,Concentrado!$B$2:$B333, "=CDMX")</f>
        <v>3223</v>
      </c>
      <c r="E3" s="11">
        <f>SUMIFS(Concentrado!F$2:F333,Concentrado!$A$2:$A333,"="&amp;$A3,Concentrado!$B$2:$B333, "=CDMX")</f>
        <v>31209</v>
      </c>
      <c r="F3" s="11">
        <f>SUMIFS(Concentrado!G$2:G333,Concentrado!$A$2:$A333,"="&amp;$A3,Concentrado!$B$2:$B333, "=CDMX")</f>
        <v>564</v>
      </c>
      <c r="G3" s="11">
        <f>SUMIFS(Concentrado!H$2:H333,Concentrado!$A$2:$A333,"="&amp;$A3,Concentrado!$B$2:$B333, "=CDMX")</f>
        <v>12147</v>
      </c>
      <c r="H3" s="11">
        <f>SUMIFS(Concentrado!I$2:I333,Concentrado!$A$2:$A333,"="&amp;$A3,Concentrado!$B$2:$B333, "=CDMX")</f>
        <v>3506</v>
      </c>
      <c r="I3" s="11">
        <f>SUMIFS(Concentrado!J$2:J333,Concentrado!$A$2:$A333,"="&amp;$A3,Concentrado!$B$2:$B333, "=CDMX")</f>
        <v>12294</v>
      </c>
      <c r="J3" s="11">
        <f>SUMIFS(Concentrado!K$2:K333,Concentrado!$A$2:$A333,"="&amp;$A3,Concentrado!$B$2:$B333, "=CDMX")</f>
        <v>14016</v>
      </c>
      <c r="K3" s="11">
        <f>SUMIFS(Concentrado!L$2:L333,Concentrado!$A$2:$A333,"="&amp;$A3,Concentrado!$B$2:$B333, "=CDMX")</f>
        <v>41778</v>
      </c>
      <c r="L3" s="11">
        <f>SUMIFS(Concentrado!M$2:M333,Concentrado!$A$2:$A333,"="&amp;$A3,Concentrado!$B$2:$B333, "=CDMX")</f>
        <v>151134</v>
      </c>
    </row>
    <row r="4" spans="1:12" x14ac:dyDescent="0.3">
      <c r="A4" s="8">
        <v>2014</v>
      </c>
      <c r="B4" s="11">
        <f>SUMIFS(Concentrado!C$2:C334,Concentrado!$A$2:$A334,"="&amp;$A4,Concentrado!$B$2:$B334, "=CDMX")</f>
        <v>24897</v>
      </c>
      <c r="C4" s="11">
        <f>SUMIFS(Concentrado!D$2:D334,Concentrado!$A$2:$A334,"="&amp;$A4,Concentrado!$B$2:$B334, "=CDMX")</f>
        <v>8211</v>
      </c>
      <c r="D4" s="11">
        <f>SUMIFS(Concentrado!E$2:E334,Concentrado!$A$2:$A334,"="&amp;$A4,Concentrado!$B$2:$B334, "=CDMX")</f>
        <v>3083</v>
      </c>
      <c r="E4" s="11">
        <f>SUMIFS(Concentrado!F$2:F334,Concentrado!$A$2:$A334,"="&amp;$A4,Concentrado!$B$2:$B334, "=CDMX")</f>
        <v>31771</v>
      </c>
      <c r="F4" s="11">
        <f>SUMIFS(Concentrado!G$2:G334,Concentrado!$A$2:$A334,"="&amp;$A4,Concentrado!$B$2:$B334, "=CDMX")</f>
        <v>326</v>
      </c>
      <c r="G4" s="11">
        <f>SUMIFS(Concentrado!H$2:H334,Concentrado!$A$2:$A334,"="&amp;$A4,Concentrado!$B$2:$B334, "=CDMX")</f>
        <v>12233</v>
      </c>
      <c r="H4" s="11">
        <f>SUMIFS(Concentrado!I$2:I334,Concentrado!$A$2:$A334,"="&amp;$A4,Concentrado!$B$2:$B334, "=CDMX")</f>
        <v>3849</v>
      </c>
      <c r="I4" s="11">
        <f>SUMIFS(Concentrado!J$2:J334,Concentrado!$A$2:$A334,"="&amp;$A4,Concentrado!$B$2:$B334, "=CDMX")</f>
        <v>12993</v>
      </c>
      <c r="J4" s="11">
        <f>SUMIFS(Concentrado!K$2:K334,Concentrado!$A$2:$A334,"="&amp;$A4,Concentrado!$B$2:$B334, "=CDMX")</f>
        <v>13809</v>
      </c>
      <c r="K4" s="11">
        <f>SUMIFS(Concentrado!L$2:L334,Concentrado!$A$2:$A334,"="&amp;$A4,Concentrado!$B$2:$B334, "=CDMX")</f>
        <v>43856</v>
      </c>
      <c r="L4" s="11">
        <f>SUMIFS(Concentrado!M$2:M334,Concentrado!$A$2:$A334,"="&amp;$A4,Concentrado!$B$2:$B334, "=CDMX")</f>
        <v>155028</v>
      </c>
    </row>
    <row r="5" spans="1:12" x14ac:dyDescent="0.3">
      <c r="A5" s="8">
        <v>2015</v>
      </c>
      <c r="B5" s="11">
        <f>SUMIFS(Concentrado!C$2:C335,Concentrado!$A$2:$A335,"="&amp;$A5,Concentrado!$B$2:$B335, "=CDMX")</f>
        <v>26179</v>
      </c>
      <c r="C5" s="11">
        <f>SUMIFS(Concentrado!D$2:D335,Concentrado!$A$2:$A335,"="&amp;$A5,Concentrado!$B$2:$B335, "=CDMX")</f>
        <v>8599</v>
      </c>
      <c r="D5" s="11">
        <f>SUMIFS(Concentrado!E$2:E335,Concentrado!$A$2:$A335,"="&amp;$A5,Concentrado!$B$2:$B335, "=CDMX")</f>
        <v>3854</v>
      </c>
      <c r="E5" s="11">
        <f>SUMIFS(Concentrado!F$2:F335,Concentrado!$A$2:$A335,"="&amp;$A5,Concentrado!$B$2:$B335, "=CDMX")</f>
        <v>32666</v>
      </c>
      <c r="F5" s="11">
        <f>SUMIFS(Concentrado!G$2:G335,Concentrado!$A$2:$A335,"="&amp;$A5,Concentrado!$B$2:$B335, "=CDMX")</f>
        <v>366</v>
      </c>
      <c r="G5" s="11">
        <f>SUMIFS(Concentrado!H$2:H335,Concentrado!$A$2:$A335,"="&amp;$A5,Concentrado!$B$2:$B335, "=CDMX")</f>
        <v>12574</v>
      </c>
      <c r="H5" s="11">
        <f>SUMIFS(Concentrado!I$2:I335,Concentrado!$A$2:$A335,"="&amp;$A5,Concentrado!$B$2:$B335, "=CDMX")</f>
        <v>4243</v>
      </c>
      <c r="I5" s="11">
        <f>SUMIFS(Concentrado!J$2:J335,Concentrado!$A$2:$A335,"="&amp;$A5,Concentrado!$B$2:$B335, "=CDMX")</f>
        <v>8837</v>
      </c>
      <c r="J5" s="11">
        <f>SUMIFS(Concentrado!K$2:K335,Concentrado!$A$2:$A335,"="&amp;$A5,Concentrado!$B$2:$B335, "=CDMX")</f>
        <v>16018</v>
      </c>
      <c r="K5" s="11">
        <f>SUMIFS(Concentrado!L$2:L335,Concentrado!$A$2:$A335,"="&amp;$A5,Concentrado!$B$2:$B335, "=CDMX")</f>
        <v>43150</v>
      </c>
      <c r="L5" s="11">
        <f>SUMIFS(Concentrado!M$2:M335,Concentrado!$A$2:$A335,"="&amp;$A5,Concentrado!$B$2:$B335, "=CDMX")</f>
        <v>156486</v>
      </c>
    </row>
    <row r="6" spans="1:12" x14ac:dyDescent="0.3">
      <c r="A6" s="8">
        <v>2016</v>
      </c>
      <c r="B6" s="11">
        <f>SUMIFS(Concentrado!C$2:C336,Concentrado!$A$2:$A336,"="&amp;$A6,Concentrado!$B$2:$B336, "=CDMX")</f>
        <v>26173</v>
      </c>
      <c r="C6" s="11">
        <f>SUMIFS(Concentrado!D$2:D336,Concentrado!$A$2:$A336,"="&amp;$A6,Concentrado!$B$2:$B336, "=CDMX")</f>
        <v>9022</v>
      </c>
      <c r="D6" s="11">
        <f>SUMIFS(Concentrado!E$2:E336,Concentrado!$A$2:$A336,"="&amp;$A6,Concentrado!$B$2:$B336, "=CDMX")</f>
        <v>2571</v>
      </c>
      <c r="E6" s="11">
        <f>SUMIFS(Concentrado!F$2:F336,Concentrado!$A$2:$A336,"="&amp;$A6,Concentrado!$B$2:$B336, "=CDMX")</f>
        <v>34594</v>
      </c>
      <c r="F6" s="11">
        <f>SUMIFS(Concentrado!G$2:G336,Concentrado!$A$2:$A336,"="&amp;$A6,Concentrado!$B$2:$B336, "=CDMX")</f>
        <v>455</v>
      </c>
      <c r="G6" s="11">
        <f>SUMIFS(Concentrado!H$2:H336,Concentrado!$A$2:$A336,"="&amp;$A6,Concentrado!$B$2:$B336, "=CDMX")</f>
        <v>12471</v>
      </c>
      <c r="H6" s="11">
        <f>SUMIFS(Concentrado!I$2:I336,Concentrado!$A$2:$A336,"="&amp;$A6,Concentrado!$B$2:$B336, "=CDMX")</f>
        <v>3866</v>
      </c>
      <c r="I6" s="11">
        <f>SUMIFS(Concentrado!J$2:J336,Concentrado!$A$2:$A336,"="&amp;$A6,Concentrado!$B$2:$B336, "=CDMX")</f>
        <v>8939</v>
      </c>
      <c r="J6" s="11">
        <f>SUMIFS(Concentrado!K$2:K336,Concentrado!$A$2:$A336,"="&amp;$A6,Concentrado!$B$2:$B336, "=CDMX")</f>
        <v>20694</v>
      </c>
      <c r="K6" s="11">
        <f>SUMIFS(Concentrado!L$2:L336,Concentrado!$A$2:$A336,"="&amp;$A6,Concentrado!$B$2:$B336, "=CDMX")</f>
        <v>40347</v>
      </c>
      <c r="L6" s="11">
        <f>SUMIFS(Concentrado!M$2:M336,Concentrado!$A$2:$A336,"="&amp;$A6,Concentrado!$B$2:$B336, "=CDMX")</f>
        <v>159132</v>
      </c>
    </row>
    <row r="7" spans="1:12" x14ac:dyDescent="0.3">
      <c r="A7" s="8">
        <v>2017</v>
      </c>
      <c r="B7" s="11">
        <f>SUMIFS(Concentrado!C$2:C337,Concentrado!$A$2:$A337,"="&amp;$A7,Concentrado!$B$2:$B337, "=CDMX")</f>
        <v>25971</v>
      </c>
      <c r="C7" s="11">
        <f>SUMIFS(Concentrado!D$2:D337,Concentrado!$A$2:$A337,"="&amp;$A7,Concentrado!$B$2:$B337, "=CDMX")</f>
        <v>9904</v>
      </c>
      <c r="D7" s="11">
        <f>SUMIFS(Concentrado!E$2:E337,Concentrado!$A$2:$A337,"="&amp;$A7,Concentrado!$B$2:$B337, "=CDMX")</f>
        <v>2658</v>
      </c>
      <c r="E7" s="11">
        <f>SUMIFS(Concentrado!F$2:F337,Concentrado!$A$2:$A337,"="&amp;$A7,Concentrado!$B$2:$B337, "=CDMX")</f>
        <v>33506</v>
      </c>
      <c r="F7" s="11">
        <f>SUMIFS(Concentrado!G$2:G337,Concentrado!$A$2:$A337,"="&amp;$A7,Concentrado!$B$2:$B337, "=CDMX")</f>
        <v>601</v>
      </c>
      <c r="G7" s="11">
        <f>SUMIFS(Concentrado!H$2:H337,Concentrado!$A$2:$A337,"="&amp;$A7,Concentrado!$B$2:$B337, "=CDMX")</f>
        <v>12390</v>
      </c>
      <c r="H7" s="11">
        <f>SUMIFS(Concentrado!I$2:I337,Concentrado!$A$2:$A337,"="&amp;$A7,Concentrado!$B$2:$B337, "=CDMX")</f>
        <v>9085</v>
      </c>
      <c r="I7" s="11">
        <f>SUMIFS(Concentrado!J$2:J337,Concentrado!$A$2:$A337,"="&amp;$A7,Concentrado!$B$2:$B337, "=CDMX")</f>
        <v>8986</v>
      </c>
      <c r="J7" s="11">
        <f>SUMIFS(Concentrado!K$2:K337,Concentrado!$A$2:$A337,"="&amp;$A7,Concentrado!$B$2:$B337, "=CDMX")</f>
        <v>20901</v>
      </c>
      <c r="K7" s="11">
        <f>SUMIFS(Concentrado!L$2:L337,Concentrado!$A$2:$A337,"="&amp;$A7,Concentrado!$B$2:$B337, "=CDMX")</f>
        <v>40989</v>
      </c>
      <c r="L7" s="11">
        <f>SUMIFS(Concentrado!M$2:M337,Concentrado!$A$2:$A337,"="&amp;$A7,Concentrado!$B$2:$B337, "=CDMX")</f>
        <v>164991</v>
      </c>
    </row>
    <row r="8" spans="1:12" x14ac:dyDescent="0.3">
      <c r="A8" s="8">
        <v>2018</v>
      </c>
      <c r="B8" s="11">
        <f>SUMIFS(Concentrado!C$2:C338,Concentrado!$A$2:$A338,"="&amp;$A8,Concentrado!$B$2:$B338, "=CDMX")</f>
        <v>25896</v>
      </c>
      <c r="C8" s="11">
        <f>SUMIFS(Concentrado!D$2:D338,Concentrado!$A$2:$A338,"="&amp;$A8,Concentrado!$B$2:$B338, "=CDMX")</f>
        <v>9681</v>
      </c>
      <c r="D8" s="11">
        <f>SUMIFS(Concentrado!E$2:E338,Concentrado!$A$2:$A338,"="&amp;$A8,Concentrado!$B$2:$B338, "=CDMX")</f>
        <v>3005</v>
      </c>
      <c r="E8" s="11">
        <f>SUMIFS(Concentrado!F$2:F338,Concentrado!$A$2:$A338,"="&amp;$A8,Concentrado!$B$2:$B338, "=CDMX")</f>
        <v>33539</v>
      </c>
      <c r="F8" s="11">
        <f>SUMIFS(Concentrado!G$2:G338,Concentrado!$A$2:$A338,"="&amp;$A8,Concentrado!$B$2:$B338, "=CDMX")</f>
        <v>884</v>
      </c>
      <c r="G8" s="11">
        <f>SUMIFS(Concentrado!H$2:H338,Concentrado!$A$2:$A338,"="&amp;$A8,Concentrado!$B$2:$B338, "=CDMX")</f>
        <v>12139</v>
      </c>
      <c r="H8" s="11">
        <f>SUMIFS(Concentrado!I$2:I338,Concentrado!$A$2:$A338,"="&amp;$A8,Concentrado!$B$2:$B338, "=CDMX")</f>
        <v>3526</v>
      </c>
      <c r="I8" s="11">
        <f>SUMIFS(Concentrado!J$2:J338,Concentrado!$A$2:$A338,"="&amp;$A8,Concentrado!$B$2:$B338, "=CDMX")</f>
        <v>9255</v>
      </c>
      <c r="J8" s="11">
        <f>SUMIFS(Concentrado!K$2:K338,Concentrado!$A$2:$A338,"="&amp;$A8,Concentrado!$B$2:$B338, "=CDMX")</f>
        <v>21086</v>
      </c>
      <c r="K8" s="11">
        <f>SUMIFS(Concentrado!L$2:L338,Concentrado!$A$2:$A338,"="&amp;$A8,Concentrado!$B$2:$B338, "=CDMX")</f>
        <v>42019</v>
      </c>
      <c r="L8" s="11">
        <f>SUMIFS(Concentrado!M$2:M338,Concentrado!$A$2:$A338,"="&amp;$A8,Concentrado!$B$2:$B338, "=CDMX")</f>
        <v>161030</v>
      </c>
    </row>
    <row r="9" spans="1:12" x14ac:dyDescent="0.3">
      <c r="A9" s="8">
        <v>2019</v>
      </c>
      <c r="B9" s="11">
        <f>SUMIFS(Concentrado!C$2:C339,Concentrado!$A$2:$A339,"="&amp;$A9,Concentrado!$B$2:$B339, "=CDMX")</f>
        <v>25572</v>
      </c>
      <c r="C9" s="11">
        <f>SUMIFS(Concentrado!D$2:D339,Concentrado!$A$2:$A339,"="&amp;$A9,Concentrado!$B$2:$B339, "=CDMX")</f>
        <v>10579</v>
      </c>
      <c r="D9" s="11">
        <f>SUMIFS(Concentrado!E$2:E339,Concentrado!$A$2:$A339,"="&amp;$A9,Concentrado!$B$2:$B339, "=CDMX")</f>
        <v>2555</v>
      </c>
      <c r="E9" s="11">
        <f>SUMIFS(Concentrado!F$2:F339,Concentrado!$A$2:$A339,"="&amp;$A9,Concentrado!$B$2:$B339, "=CDMX")</f>
        <v>32994</v>
      </c>
      <c r="F9" s="11">
        <f>SUMIFS(Concentrado!G$2:G339,Concentrado!$A$2:$A339,"="&amp;$A9,Concentrado!$B$2:$B339, "=CDMX")</f>
        <v>514</v>
      </c>
      <c r="G9" s="11">
        <f>SUMIFS(Concentrado!H$2:H339,Concentrado!$A$2:$A339,"="&amp;$A9,Concentrado!$B$2:$B339, "=CDMX")</f>
        <v>11802</v>
      </c>
      <c r="H9" s="11">
        <f>SUMIFS(Concentrado!I$2:I339,Concentrado!$A$2:$A339,"="&amp;$A9,Concentrado!$B$2:$B339, "=CDMX")</f>
        <v>3715</v>
      </c>
      <c r="I9" s="11">
        <f>SUMIFS(Concentrado!J$2:J339,Concentrado!$A$2:$A339,"="&amp;$A9,Concentrado!$B$2:$B339, "=CDMX")</f>
        <v>9569</v>
      </c>
      <c r="J9" s="11">
        <f>SUMIFS(Concentrado!K$2:K339,Concentrado!$A$2:$A339,"="&amp;$A9,Concentrado!$B$2:$B339, "=CDMX")</f>
        <v>21354</v>
      </c>
      <c r="K9" s="11">
        <f>SUMIFS(Concentrado!L$2:L339,Concentrado!$A$2:$A339,"="&amp;$A9,Concentrado!$B$2:$B339, "=CDMX")</f>
        <v>42926</v>
      </c>
      <c r="L9" s="11">
        <f>SUMIFS(Concentrado!M$2:M339,Concentrado!$A$2:$A339,"="&amp;$A9,Concentrado!$B$2:$B339, "=CDMX")</f>
        <v>161580</v>
      </c>
    </row>
    <row r="10" spans="1:12" x14ac:dyDescent="0.3">
      <c r="A10" s="8">
        <v>2020</v>
      </c>
      <c r="B10" s="11">
        <f>SUMIFS(Concentrado!C$2:C340,Concentrado!$A$2:$A340,"="&amp;$A10,Concentrado!$B$2:$B340, "=CDMX")</f>
        <v>25573</v>
      </c>
      <c r="C10" s="11">
        <f>SUMIFS(Concentrado!D$2:D340,Concentrado!$A$2:$A340,"="&amp;$A10,Concentrado!$B$2:$B340, "=CDMX")</f>
        <v>10692</v>
      </c>
      <c r="D10" s="11">
        <f>SUMIFS(Concentrado!E$2:E340,Concentrado!$A$2:$A340,"="&amp;$A10,Concentrado!$B$2:$B340, "=CDMX")</f>
        <v>2717</v>
      </c>
      <c r="E10" s="11">
        <f>SUMIFS(Concentrado!F$2:F340,Concentrado!$A$2:$A340,"="&amp;$A10,Concentrado!$B$2:$B340, "=CDMX")</f>
        <v>33161</v>
      </c>
      <c r="F10" s="11">
        <f>SUMIFS(Concentrado!G$2:G340,Concentrado!$A$2:$A340,"="&amp;$A10,Concentrado!$B$2:$B340, "=CDMX")</f>
        <v>530</v>
      </c>
      <c r="G10" s="11">
        <f>SUMIFS(Concentrado!H$2:H340,Concentrado!$A$2:$A340,"="&amp;$A10,Concentrado!$B$2:$B340, "=CDMX")</f>
        <v>11985</v>
      </c>
      <c r="H10" s="11">
        <f>SUMIFS(Concentrado!I$2:I340,Concentrado!$A$2:$A340,"="&amp;$A10,Concentrado!$B$2:$B340, "=CDMX")</f>
        <v>3706</v>
      </c>
      <c r="I10" s="11">
        <f>SUMIFS(Concentrado!J$2:J340,Concentrado!$A$2:$A340,"="&amp;$A10,Concentrado!$B$2:$B340, "=CDMX")</f>
        <v>9568</v>
      </c>
      <c r="J10" s="11">
        <f>SUMIFS(Concentrado!K$2:K340,Concentrado!$A$2:$A340,"="&amp;$A10,Concentrado!$B$2:$B340, "=CDMX")</f>
        <v>21458</v>
      </c>
      <c r="K10" s="11">
        <f>SUMIFS(Concentrado!L$2:L340,Concentrado!$A$2:$A340,"="&amp;$A10,Concentrado!$B$2:$B340, "=CDMX")</f>
        <v>42611</v>
      </c>
      <c r="L10" s="11">
        <f>SUMIFS(Concentrado!M$2:M340,Concentrado!$A$2:$A340,"="&amp;$A10,Concentrado!$B$2:$B340, "=CDMX")</f>
        <v>162001</v>
      </c>
    </row>
    <row r="11" spans="1:12" x14ac:dyDescent="0.3">
      <c r="A11" s="8">
        <v>2021</v>
      </c>
      <c r="B11" s="11">
        <f>SUMIFS(Concentrado!C$2:C341,Concentrado!$A$2:$A341,"="&amp;$A11,Concentrado!$B$2:$B341, "=CDMX")</f>
        <v>26578</v>
      </c>
      <c r="C11" s="11">
        <f>SUMIFS(Concentrado!D$2:D341,Concentrado!$A$2:$A341,"="&amp;$A11,Concentrado!$B$2:$B341, "=CDMX")</f>
        <v>10646</v>
      </c>
      <c r="D11" s="11">
        <f>SUMIFS(Concentrado!E$2:E341,Concentrado!$A$2:$A341,"="&amp;$A11,Concentrado!$B$2:$B341, "=CDMX")</f>
        <v>2808</v>
      </c>
      <c r="E11" s="11">
        <f>SUMIFS(Concentrado!F$2:F341,Concentrado!$A$2:$A341,"="&amp;$A11,Concentrado!$B$2:$B341, "=CDMX")</f>
        <v>34908</v>
      </c>
      <c r="F11" s="11">
        <f>SUMIFS(Concentrado!G$2:G341,Concentrado!$A$2:$A341,"="&amp;$A11,Concentrado!$B$2:$B341, "=CDMX")</f>
        <v>419</v>
      </c>
      <c r="G11" s="11">
        <f>SUMIFS(Concentrado!H$2:H341,Concentrado!$A$2:$A341,"="&amp;$A11,Concentrado!$B$2:$B341, "=CDMX")</f>
        <v>12181</v>
      </c>
      <c r="H11" s="11">
        <f>SUMIFS(Concentrado!I$2:I341,Concentrado!$A$2:$A341,"="&amp;$A11,Concentrado!$B$2:$B341, "=CDMX")</f>
        <v>3637</v>
      </c>
      <c r="I11" s="11">
        <f>SUMIFS(Concentrado!J$2:J341,Concentrado!$A$2:$A341,"="&amp;$A11,Concentrado!$B$2:$B341, "=CDMX")</f>
        <v>9596</v>
      </c>
      <c r="J11" s="11">
        <f>SUMIFS(Concentrado!K$2:K341,Concentrado!$A$2:$A341,"="&amp;$A11,Concentrado!$B$2:$B341, "=CDMX")</f>
        <v>22429</v>
      </c>
      <c r="K11" s="11">
        <f>SUMIFS(Concentrado!L$2:L341,Concentrado!$A$2:$A341,"="&amp;$A11,Concentrado!$B$2:$B341, "=CDMX")</f>
        <v>41755</v>
      </c>
      <c r="L11" s="11">
        <f>SUMIFS(Concentrado!M$2:M341,Concentrado!$A$2:$A341,"="&amp;$A11,Concentrado!$B$2:$B341, "=CDMX")</f>
        <v>164957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34</vt:i4>
      </vt:variant>
    </vt:vector>
  </HeadingPairs>
  <TitlesOfParts>
    <vt:vector size="34" baseType="lpstr">
      <vt:lpstr>Concentrado</vt:lpstr>
      <vt:lpstr>NACIONAL</vt:lpstr>
      <vt:lpstr>AGS</vt:lpstr>
      <vt:lpstr>BC</vt:lpstr>
      <vt:lpstr>BCS</vt:lpstr>
      <vt:lpstr>CAMP</vt:lpstr>
      <vt:lpstr>CHIS</vt:lpstr>
      <vt:lpstr>CHI</vt:lpstr>
      <vt:lpstr>CDMX</vt:lpstr>
      <vt:lpstr>COAH</vt:lpstr>
      <vt:lpstr>COL</vt:lpstr>
      <vt:lpstr>DGO</vt:lpstr>
      <vt:lpstr>GTO</vt:lpstr>
      <vt:lpstr>GRO</vt:lpstr>
      <vt:lpstr>HGO</vt:lpstr>
      <vt:lpstr>JAL</vt:lpstr>
      <vt:lpstr>MEX</vt:lpstr>
      <vt:lpstr>MICH</vt:lpstr>
      <vt:lpstr>MOR</vt:lpstr>
      <vt:lpstr>NAY</vt:lpstr>
      <vt:lpstr>NL</vt:lpstr>
      <vt:lpstr>OAX</vt:lpstr>
      <vt:lpstr>PUE</vt:lpstr>
      <vt:lpstr>QRO</vt:lpstr>
      <vt:lpstr>QROO</vt:lpstr>
      <vt:lpstr>SLP</vt:lpstr>
      <vt:lpstr>SIN</vt:lpstr>
      <vt:lpstr>SON</vt:lpstr>
      <vt:lpstr>TAB</vt:lpstr>
      <vt:lpstr>TAMPS</vt:lpstr>
      <vt:lpstr>TLAX</vt:lpstr>
      <vt:lpstr>VER</vt:lpstr>
      <vt:lpstr>YUC</vt:lpstr>
      <vt:lpstr>ZAC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Angel Mondragon</cp:lastModifiedBy>
  <dcterms:created xsi:type="dcterms:W3CDTF">2019-03-12T16:50:24Z</dcterms:created>
  <dcterms:modified xsi:type="dcterms:W3CDTF">2023-07-11T01:15:44Z</dcterms:modified>
</cp:coreProperties>
</file>