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t/Desktop/"/>
    </mc:Choice>
  </mc:AlternateContent>
  <xr:revisionPtr revIDLastSave="0" documentId="13_ncr:40009_{B0F220E3-55DD-7741-BFCC-FC407A3C8459}" xr6:coauthVersionLast="47" xr6:coauthVersionMax="47" xr10:uidLastSave="{00000000-0000-0000-0000-000000000000}"/>
  <bookViews>
    <workbookView xWindow="1000" yWindow="2040" windowWidth="30880" windowHeight="17440"/>
  </bookViews>
  <sheets>
    <sheet name="20200204" sheetId="1" r:id="rId1"/>
    <sheet name="20210610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B51" i="1" l="1"/>
  <c r="AB50" i="1"/>
  <c r="P45" i="1"/>
  <c r="R45" i="1" s="1"/>
  <c r="P44" i="1"/>
  <c r="R44" i="1" s="1"/>
  <c r="AB31" i="1"/>
  <c r="AB26" i="1"/>
  <c r="AB25" i="1"/>
  <c r="AB21" i="1"/>
  <c r="AB8" i="1"/>
  <c r="AB12" i="1"/>
  <c r="AB16" i="1"/>
  <c r="AB4" i="1"/>
  <c r="AB3" i="1"/>
  <c r="P3" i="1"/>
  <c r="R3" i="1" s="1"/>
  <c r="S4" i="1"/>
  <c r="P4" i="1" s="1"/>
  <c r="R4" i="1" s="1"/>
  <c r="L34" i="1"/>
  <c r="M34" i="1"/>
  <c r="N34" i="1" s="1"/>
  <c r="P34" i="1" s="1"/>
  <c r="L35" i="1"/>
  <c r="M35" i="1"/>
  <c r="N35" i="1" s="1"/>
  <c r="L39" i="1"/>
  <c r="M39" i="1"/>
  <c r="L40" i="1"/>
  <c r="N40" i="1" s="1"/>
  <c r="S41" i="1" s="1"/>
  <c r="M40" i="1"/>
  <c r="L44" i="1"/>
  <c r="M44" i="1"/>
  <c r="N44" i="1"/>
  <c r="L45" i="1"/>
  <c r="P46" i="1" s="1"/>
  <c r="M45" i="1"/>
  <c r="N45" i="1"/>
  <c r="L49" i="1"/>
  <c r="M49" i="1"/>
  <c r="N49" i="1" s="1"/>
  <c r="P49" i="1" s="1"/>
  <c r="L50" i="1"/>
  <c r="N50" i="1" s="1"/>
  <c r="P51" i="1" s="1"/>
  <c r="M50" i="1"/>
  <c r="L24" i="1"/>
  <c r="N24" i="1" s="1"/>
  <c r="P24" i="1" s="1"/>
  <c r="M24" i="1"/>
  <c r="L25" i="1"/>
  <c r="N25" i="1" s="1"/>
  <c r="P25" i="1" s="1"/>
  <c r="M25" i="1"/>
  <c r="L29" i="1"/>
  <c r="M29" i="1"/>
  <c r="N29" i="1"/>
  <c r="S29" i="1" s="1"/>
  <c r="L30" i="1"/>
  <c r="M30" i="1"/>
  <c r="L19" i="1"/>
  <c r="M19" i="1"/>
  <c r="L20" i="1"/>
  <c r="N20" i="1" s="1"/>
  <c r="S20" i="1" s="1"/>
  <c r="M20" i="1"/>
  <c r="M15" i="1"/>
  <c r="L15" i="1"/>
  <c r="N15" i="1" s="1"/>
  <c r="M14" i="1"/>
  <c r="L14" i="1"/>
  <c r="S11" i="1"/>
  <c r="M11" i="1"/>
  <c r="L11" i="1"/>
  <c r="M10" i="1"/>
  <c r="L10" i="1"/>
  <c r="R7" i="1"/>
  <c r="V7" i="1" s="1"/>
  <c r="S8" i="1"/>
  <c r="T8" i="1" s="1"/>
  <c r="U8" i="1" s="1"/>
  <c r="R8" i="1"/>
  <c r="S7" i="1"/>
  <c r="P7" i="1"/>
  <c r="P6" i="1"/>
  <c r="S6" i="1" s="1"/>
  <c r="M7" i="1"/>
  <c r="L7" i="1"/>
  <c r="M6" i="1"/>
  <c r="L6" i="1"/>
  <c r="Q4" i="1"/>
  <c r="S3" i="1"/>
  <c r="U3" i="1"/>
  <c r="J2" i="1"/>
  <c r="L3" i="1"/>
  <c r="M3" i="1"/>
  <c r="M2" i="1"/>
  <c r="L2" i="1"/>
  <c r="R24" i="1" l="1"/>
  <c r="V24" i="1" s="1"/>
  <c r="S24" i="1"/>
  <c r="U24" i="1" s="1"/>
  <c r="P36" i="1"/>
  <c r="R36" i="1" s="1"/>
  <c r="P35" i="1"/>
  <c r="R25" i="1"/>
  <c r="P26" i="1"/>
  <c r="S25" i="1"/>
  <c r="U25" i="1" s="1"/>
  <c r="U41" i="1"/>
  <c r="P41" i="1"/>
  <c r="R41" i="1" s="1"/>
  <c r="V41" i="1" s="1"/>
  <c r="S51" i="1"/>
  <c r="U51" i="1" s="1"/>
  <c r="R51" i="1"/>
  <c r="V51" i="1" s="1"/>
  <c r="R49" i="1"/>
  <c r="V49" i="1" s="1"/>
  <c r="S49" i="1"/>
  <c r="U49" i="1" s="1"/>
  <c r="R34" i="1"/>
  <c r="S34" i="1"/>
  <c r="U34" i="1" s="1"/>
  <c r="V44" i="1"/>
  <c r="P20" i="1"/>
  <c r="U20" i="1"/>
  <c r="S21" i="1"/>
  <c r="U21" i="1" s="1"/>
  <c r="P21" i="1"/>
  <c r="R21" i="1" s="1"/>
  <c r="V21" i="1" s="1"/>
  <c r="P29" i="1"/>
  <c r="R29" i="1" s="1"/>
  <c r="U29" i="1"/>
  <c r="P30" i="1"/>
  <c r="R30" i="1" s="1"/>
  <c r="R46" i="1"/>
  <c r="V46" i="1" s="1"/>
  <c r="W46" i="1" s="1"/>
  <c r="S46" i="1"/>
  <c r="U46" i="1" s="1"/>
  <c r="S44" i="1"/>
  <c r="U44" i="1" s="1"/>
  <c r="S45" i="1"/>
  <c r="U45" i="1" s="1"/>
  <c r="V45" i="1" s="1"/>
  <c r="W45" i="1" s="1"/>
  <c r="P50" i="1"/>
  <c r="N30" i="1"/>
  <c r="S40" i="1"/>
  <c r="N39" i="1"/>
  <c r="S39" i="1" s="1"/>
  <c r="R20" i="1"/>
  <c r="V20" i="1" s="1"/>
  <c r="N14" i="1"/>
  <c r="P14" i="1" s="1"/>
  <c r="S14" i="1" s="1"/>
  <c r="U14" i="1" s="1"/>
  <c r="U15" i="1" s="1"/>
  <c r="S15" i="1" s="1"/>
  <c r="N19" i="1"/>
  <c r="S19" i="1" s="1"/>
  <c r="P16" i="1"/>
  <c r="S16" i="1" s="1"/>
  <c r="T16" i="1" s="1"/>
  <c r="U16" i="1" s="1"/>
  <c r="V16" i="1" s="1"/>
  <c r="P15" i="1"/>
  <c r="Q15" i="1" s="1"/>
  <c r="R15" i="1" s="1"/>
  <c r="N10" i="1"/>
  <c r="P10" i="1" s="1"/>
  <c r="S10" i="1" s="1"/>
  <c r="T10" i="1" s="1"/>
  <c r="U10" i="1" s="1"/>
  <c r="N6" i="1"/>
  <c r="N11" i="1"/>
  <c r="P12" i="1" s="1"/>
  <c r="S12" i="1" s="1"/>
  <c r="T12" i="1" s="1"/>
  <c r="U12" i="1" s="1"/>
  <c r="V12" i="1" s="1"/>
  <c r="V8" i="1"/>
  <c r="N7" i="1"/>
  <c r="U6" i="1"/>
  <c r="V6" i="1" s="1"/>
  <c r="W7" i="1" s="1"/>
  <c r="N2" i="1"/>
  <c r="S2" i="1" s="1"/>
  <c r="T2" i="1" s="1"/>
  <c r="U2" i="1" s="1"/>
  <c r="N3" i="1"/>
  <c r="S31" i="1" l="1"/>
  <c r="S30" i="1"/>
  <c r="U30" i="1" s="1"/>
  <c r="R26" i="1"/>
  <c r="S26" i="1"/>
  <c r="U26" i="1" s="1"/>
  <c r="S50" i="1"/>
  <c r="U50" i="1" s="1"/>
  <c r="R50" i="1"/>
  <c r="V50" i="1" s="1"/>
  <c r="W50" i="1" s="1"/>
  <c r="V36" i="1"/>
  <c r="W36" i="1" s="1"/>
  <c r="V30" i="1"/>
  <c r="P39" i="1"/>
  <c r="R39" i="1" s="1"/>
  <c r="V39" i="1" s="1"/>
  <c r="W41" i="1" s="1"/>
  <c r="U39" i="1"/>
  <c r="P40" i="1"/>
  <c r="R40" i="1" s="1"/>
  <c r="V40" i="1" s="1"/>
  <c r="U40" i="1"/>
  <c r="V25" i="1"/>
  <c r="W25" i="1" s="1"/>
  <c r="S36" i="1"/>
  <c r="U36" i="1" s="1"/>
  <c r="R35" i="1"/>
  <c r="S35" i="1"/>
  <c r="U35" i="1" s="1"/>
  <c r="V34" i="1"/>
  <c r="P19" i="1"/>
  <c r="R19" i="1" s="1"/>
  <c r="U19" i="1"/>
  <c r="V19" i="1" s="1"/>
  <c r="W20" i="1" s="1"/>
  <c r="W51" i="1"/>
  <c r="V29" i="1"/>
  <c r="P11" i="1"/>
  <c r="Q11" i="1" s="1"/>
  <c r="R11" i="1" s="1"/>
  <c r="Q14" i="1"/>
  <c r="R14" i="1" s="1"/>
  <c r="V14" i="1" s="1"/>
  <c r="W16" i="1" s="1"/>
  <c r="V15" i="1"/>
  <c r="W15" i="1" s="1"/>
  <c r="W8" i="1"/>
  <c r="Q10" i="1"/>
  <c r="U11" i="1"/>
  <c r="V10" i="1"/>
  <c r="W12" i="1" s="1"/>
  <c r="P2" i="1"/>
  <c r="W30" i="1" l="1"/>
  <c r="V35" i="1"/>
  <c r="W35" i="1" s="1"/>
  <c r="U31" i="1"/>
  <c r="P31" i="1"/>
  <c r="R31" i="1" s="1"/>
  <c r="W21" i="1"/>
  <c r="V26" i="1"/>
  <c r="W26" i="1" s="1"/>
  <c r="W40" i="1"/>
  <c r="V11" i="1"/>
  <c r="W11" i="1" s="1"/>
  <c r="Q2" i="1"/>
  <c r="V3" i="1" s="1"/>
  <c r="T4" i="1"/>
  <c r="U4" i="1" s="1"/>
  <c r="V31" i="1" l="1"/>
  <c r="W31" i="1" s="1"/>
  <c r="R2" i="1"/>
  <c r="V2" i="1" l="1"/>
  <c r="W3" i="1" s="1"/>
  <c r="V4" i="1"/>
  <c r="W4" i="1" l="1"/>
</calcChain>
</file>

<file path=xl/sharedStrings.xml><?xml version="1.0" encoding="utf-8"?>
<sst xmlns="http://purl.oclc.org/ooxml/spreadsheetml/main" count="67" uniqueCount="21">
  <si>
    <t>UpdateTime</t>
  </si>
  <si>
    <t>action</t>
  </si>
  <si>
    <t>shift</t>
  </si>
  <si>
    <t>buy</t>
  </si>
  <si>
    <t>sell</t>
  </si>
  <si>
    <t>Y</t>
    <phoneticPr fontId="18" type="noConversion"/>
  </si>
  <si>
    <t>X</t>
    <phoneticPr fontId="18" type="noConversion"/>
  </si>
  <si>
    <t>ratio(Y = X*ratio)</t>
    <phoneticPr fontId="18" type="noConversion"/>
  </si>
  <si>
    <t>profit</t>
    <phoneticPr fontId="18" type="noConversion"/>
  </si>
  <si>
    <t>vol</t>
    <phoneticPr fontId="18" type="noConversion"/>
  </si>
  <si>
    <t>maxvolume_Y</t>
    <phoneticPr fontId="18" type="noConversion"/>
  </si>
  <si>
    <t>maxvolume_X</t>
    <phoneticPr fontId="18" type="noConversion"/>
  </si>
  <si>
    <t>暴露敞口Y</t>
    <phoneticPr fontId="18" type="noConversion"/>
  </si>
  <si>
    <t>暴露敞口X</t>
    <phoneticPr fontId="18" type="noConversion"/>
  </si>
  <si>
    <t>X有高价卖出机会</t>
    <phoneticPr fontId="18" type="noConversion"/>
  </si>
  <si>
    <t>Y有更好的买入机会</t>
    <phoneticPr fontId="18" type="noConversion"/>
  </si>
  <si>
    <t>vol_ori</t>
    <phoneticPr fontId="18" type="noConversion"/>
  </si>
  <si>
    <t>补足亏损</t>
    <phoneticPr fontId="18" type="noConversion"/>
  </si>
  <si>
    <t>Y_money</t>
    <phoneticPr fontId="18" type="noConversion"/>
  </si>
  <si>
    <t>X_money</t>
    <phoneticPr fontId="18" type="noConversion"/>
  </si>
  <si>
    <t>strategy_money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</si>
</sst>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51"/>
  <sheetViews>
    <sheetView tabSelected="1" topLeftCell="H1" workbookViewId="0">
      <pane ySplit="1" topLeftCell="A2" activePane="bottomLeft" state="frozen"/>
      <selection activeCell="B1" sqref="B1"/>
      <selection pane="bottomLeft" activeCell="L9" sqref="L9"/>
    </sheetView>
  </sheetViews>
  <sheetFormatPr baseColWidth="10" defaultRowHeight="16"/>
  <cols>
    <col min="1" max="1" width="13.1640625" style="1" bestFit="1" customWidth="1"/>
    <col min="6" max="6" width="9" bestFit="1" customWidth="1"/>
    <col min="7" max="7" width="7" bestFit="1" customWidth="1"/>
    <col min="8" max="8" width="9" bestFit="1" customWidth="1"/>
    <col min="9" max="9" width="17.33203125" bestFit="1" customWidth="1"/>
    <col min="10" max="11" width="14.1640625" bestFit="1" customWidth="1"/>
    <col min="14" max="14" width="16.1640625" bestFit="1" customWidth="1"/>
    <col min="16" max="16" width="13" bestFit="1" customWidth="1"/>
    <col min="27" max="27" width="17.6640625" bestFit="1" customWidth="1"/>
  </cols>
  <sheetData>
    <row r="1" spans="1:28">
      <c r="A1" s="1" t="s">
        <v>0</v>
      </c>
      <c r="B1" t="s">
        <v>1</v>
      </c>
      <c r="C1" t="s">
        <v>2</v>
      </c>
      <c r="D1">
        <v>1</v>
      </c>
      <c r="E1" s="2" t="s">
        <v>5</v>
      </c>
      <c r="F1" s="2"/>
      <c r="G1" s="2" t="s">
        <v>6</v>
      </c>
      <c r="H1" s="2"/>
      <c r="I1" s="2" t="s">
        <v>7</v>
      </c>
      <c r="J1" s="2" t="s">
        <v>10</v>
      </c>
      <c r="K1" s="2" t="s">
        <v>11</v>
      </c>
      <c r="L1" s="2" t="s">
        <v>18</v>
      </c>
      <c r="M1" s="2" t="s">
        <v>19</v>
      </c>
      <c r="N1" s="2" t="s">
        <v>20</v>
      </c>
      <c r="P1" s="2" t="s">
        <v>5</v>
      </c>
      <c r="Q1" s="2" t="s">
        <v>16</v>
      </c>
      <c r="R1" s="2" t="s">
        <v>9</v>
      </c>
      <c r="S1" s="2" t="s">
        <v>6</v>
      </c>
      <c r="T1" s="2" t="s">
        <v>16</v>
      </c>
      <c r="U1" s="2" t="s">
        <v>9</v>
      </c>
      <c r="V1" s="2" t="s">
        <v>8</v>
      </c>
      <c r="X1" t="s">
        <v>12</v>
      </c>
      <c r="Z1" t="s">
        <v>13</v>
      </c>
      <c r="AB1" t="s">
        <v>17</v>
      </c>
    </row>
    <row r="2" spans="1:28">
      <c r="A2" s="1" t="d">
        <v>2020-02-04T09:53:18.00000011455267875</v>
      </c>
      <c r="B2" t="s">
        <v>3</v>
      </c>
      <c r="C2" t="s">
        <v>3</v>
      </c>
      <c r="E2" s="2">
        <v>0.66800000000000004</v>
      </c>
      <c r="F2" s="2">
        <v>238700</v>
      </c>
      <c r="G2" s="2">
        <v>5.3449999999999998</v>
      </c>
      <c r="H2" s="2">
        <v>24600</v>
      </c>
      <c r="I2" s="2">
        <v>1.01696013301442</v>
      </c>
      <c r="J2" s="2">
        <f>500000+500000</f>
        <v>1000000</v>
      </c>
      <c r="K2" s="2">
        <v>200000</v>
      </c>
      <c r="L2">
        <f>E2*F2</f>
        <v>159451.6</v>
      </c>
      <c r="M2">
        <f>G2*H2</f>
        <v>131487</v>
      </c>
      <c r="N2">
        <f>MIN(L2,M2)</f>
        <v>131487</v>
      </c>
      <c r="P2">
        <f>IF(N2=M2,M2/I2,L2)</f>
        <v>129294.15395100407</v>
      </c>
      <c r="Q2">
        <f>+ROUND(P2/E2,-2)</f>
        <v>193600</v>
      </c>
      <c r="R2">
        <f>IF(B2="buy",Q2,-Q2)</f>
        <v>193600</v>
      </c>
      <c r="S2">
        <f>IF(N2=M2,M2,L2*I2)</f>
        <v>131487</v>
      </c>
      <c r="T2">
        <f>S2/G2</f>
        <v>24600</v>
      </c>
      <c r="U2">
        <f>IF(B2="buy",-T2,+T2)</f>
        <v>-24600</v>
      </c>
      <c r="V2">
        <f>-R2*E2-U2*G2</f>
        <v>2162.1999999999971</v>
      </c>
    </row>
    <row r="3" spans="1:28">
      <c r="A3" s="1" t="d">
        <v>2020-02-04T09:58:17.99999983515590625</v>
      </c>
      <c r="B3" t="s">
        <v>4</v>
      </c>
      <c r="C3" t="s">
        <v>4</v>
      </c>
      <c r="E3" s="4">
        <v>0.67</v>
      </c>
      <c r="F3" s="2">
        <v>238700</v>
      </c>
      <c r="G3" s="2">
        <v>5.3819999999999997</v>
      </c>
      <c r="H3" s="2">
        <v>24600</v>
      </c>
      <c r="I3" s="2">
        <v>1.0127848458773401</v>
      </c>
      <c r="J3" s="2">
        <v>500000</v>
      </c>
      <c r="K3" s="2">
        <v>1000000</v>
      </c>
      <c r="L3">
        <f>E3*F3</f>
        <v>159929</v>
      </c>
      <c r="M3">
        <f>G3*H3</f>
        <v>132397.19999999998</v>
      </c>
      <c r="N3">
        <f>MIN(L3,M3)</f>
        <v>132397.19999999998</v>
      </c>
      <c r="P3">
        <f>S3/I2</f>
        <v>130189.17428705403</v>
      </c>
      <c r="Q3">
        <v>193600</v>
      </c>
      <c r="R3">
        <f>-ROUND(P3/E3,-2)</f>
        <v>-194300</v>
      </c>
      <c r="S3">
        <f>T3*G3</f>
        <v>132397.19999999998</v>
      </c>
      <c r="T3" s="5">
        <v>24600</v>
      </c>
      <c r="U3">
        <f>IF(B3="buy",-T3,+T3)</f>
        <v>24600</v>
      </c>
      <c r="V3">
        <f>-R3*E3-U3*G3</f>
        <v>-2216.199999999968</v>
      </c>
      <c r="W3">
        <f>V3+V2</f>
        <v>-53.999999999970896</v>
      </c>
      <c r="X3">
        <v>-700</v>
      </c>
      <c r="AB3">
        <f>X3*E3</f>
        <v>-469</v>
      </c>
    </row>
    <row r="4" spans="1:28">
      <c r="E4" s="2">
        <v>0.67</v>
      </c>
      <c r="F4" s="2">
        <v>238700</v>
      </c>
      <c r="G4" s="2">
        <v>5.3819999999999997</v>
      </c>
      <c r="H4" s="2">
        <v>24600</v>
      </c>
      <c r="P4">
        <f>S4/I3</f>
        <v>130725.88964866365</v>
      </c>
      <c r="Q4">
        <f>193600</f>
        <v>193600</v>
      </c>
      <c r="R4">
        <f>-ROUND(P4/E4,-2)</f>
        <v>-195100</v>
      </c>
      <c r="S4">
        <f>S3</f>
        <v>132397.19999999998</v>
      </c>
      <c r="T4">
        <f>ROUND(S4/G3,-2)</f>
        <v>24600</v>
      </c>
      <c r="U4">
        <f>IF(B4="buy",-T4,+T4)</f>
        <v>24600</v>
      </c>
      <c r="V4">
        <f>-R4*E4-U4*G4</f>
        <v>-1680.199999999968</v>
      </c>
      <c r="W4">
        <f>V2+V4</f>
        <v>482.0000000000291</v>
      </c>
      <c r="X4">
        <v>-1500</v>
      </c>
      <c r="AB4">
        <f>X4*E4</f>
        <v>-1005.0000000000001</v>
      </c>
    </row>
    <row r="6" spans="1:28">
      <c r="A6" s="1" t="d">
        <v>2020-02-04T10:14:17.99999982118606425</v>
      </c>
      <c r="B6" t="s">
        <v>3</v>
      </c>
      <c r="C6" t="s">
        <v>3</v>
      </c>
      <c r="D6">
        <v>2</v>
      </c>
      <c r="E6" s="2">
        <v>0.66900000000000004</v>
      </c>
      <c r="F6" s="2">
        <v>500000</v>
      </c>
      <c r="G6" s="2">
        <v>5.3609999999999998</v>
      </c>
      <c r="H6" s="3">
        <v>500000</v>
      </c>
      <c r="I6">
        <v>1.01369432974393</v>
      </c>
      <c r="J6" s="2">
        <v>700000</v>
      </c>
      <c r="K6" s="2">
        <v>500000</v>
      </c>
      <c r="L6">
        <f>F6*E6</f>
        <v>334500</v>
      </c>
      <c r="M6">
        <f>H6*G6</f>
        <v>2680500</v>
      </c>
      <c r="N6">
        <f>MIN(L6,M6)</f>
        <v>334500</v>
      </c>
      <c r="P6">
        <f>Q6*E6</f>
        <v>334500</v>
      </c>
      <c r="Q6">
        <v>500000</v>
      </c>
      <c r="R6">
        <v>500000</v>
      </c>
      <c r="S6">
        <f>P6*I6</f>
        <v>339080.75329934462</v>
      </c>
      <c r="T6">
        <v>500000</v>
      </c>
      <c r="U6">
        <f>-ROUND(S6/G6,-2)</f>
        <v>-63200</v>
      </c>
      <c r="V6">
        <f>-R6*E6-U6*G6</f>
        <v>4315.2000000000116</v>
      </c>
      <c r="AA6" t="s">
        <v>14</v>
      </c>
    </row>
    <row r="7" spans="1:28">
      <c r="A7" s="1" t="d">
        <v>2020-02-04T10:28:35.99999985191971125</v>
      </c>
      <c r="B7" t="s">
        <v>4</v>
      </c>
      <c r="C7" t="s">
        <v>4</v>
      </c>
      <c r="E7" s="2">
        <v>0.67149999999999999</v>
      </c>
      <c r="F7" s="2">
        <v>500000</v>
      </c>
      <c r="G7" s="2">
        <v>5.4024999999999999</v>
      </c>
      <c r="H7" s="2">
        <v>500000</v>
      </c>
      <c r="I7">
        <v>1.00724086542941</v>
      </c>
      <c r="J7" s="2">
        <v>500000</v>
      </c>
      <c r="K7" s="2">
        <v>500000</v>
      </c>
      <c r="L7">
        <f>F7*E7</f>
        <v>335750</v>
      </c>
      <c r="M7">
        <f>H7*G7</f>
        <v>2701250</v>
      </c>
      <c r="N7">
        <f>MIN(M7,L7)</f>
        <v>335750</v>
      </c>
      <c r="P7">
        <f>Q7*E7</f>
        <v>335750</v>
      </c>
      <c r="Q7">
        <v>500000</v>
      </c>
      <c r="R7">
        <f>-Q7</f>
        <v>-500000</v>
      </c>
      <c r="S7">
        <f>U7*G7</f>
        <v>341438</v>
      </c>
      <c r="T7">
        <v>500000</v>
      </c>
      <c r="U7">
        <v>63200</v>
      </c>
      <c r="V7">
        <f>-R7*E7-G7*U7</f>
        <v>-5688</v>
      </c>
      <c r="W7">
        <f>V7+V6</f>
        <v>-1372.7999999999884</v>
      </c>
      <c r="Z7">
        <v>0</v>
      </c>
    </row>
    <row r="8" spans="1:28">
      <c r="E8" s="2">
        <v>0.67149999999999999</v>
      </c>
      <c r="G8" s="2">
        <v>5.4024999999999999</v>
      </c>
      <c r="P8">
        <v>335750</v>
      </c>
      <c r="Q8">
        <v>500000</v>
      </c>
      <c r="R8">
        <f>Q8</f>
        <v>500000</v>
      </c>
      <c r="S8">
        <f>P8*I7</f>
        <v>338181.1205679244</v>
      </c>
      <c r="T8">
        <f>ROUND(S8/G7,-2)</f>
        <v>62600</v>
      </c>
      <c r="U8">
        <f>T8</f>
        <v>62600</v>
      </c>
      <c r="V8">
        <f>R8*E7-G7*U8</f>
        <v>-2446.5</v>
      </c>
      <c r="W8">
        <f>V6+V8</f>
        <v>1868.7000000000116</v>
      </c>
      <c r="Z8">
        <v>-600</v>
      </c>
      <c r="AB8">
        <f>Z8*G8</f>
        <v>-3241.5</v>
      </c>
    </row>
    <row r="10" spans="1:28">
      <c r="A10" s="1" t="d">
        <v>2020-02-04T10:45:15.00000015366822150</v>
      </c>
      <c r="B10" t="s">
        <v>3</v>
      </c>
      <c r="C10" t="s">
        <v>3</v>
      </c>
      <c r="D10">
        <v>3</v>
      </c>
      <c r="E10">
        <v>0.66300000000000003</v>
      </c>
      <c r="F10">
        <v>400000</v>
      </c>
      <c r="G10">
        <v>5.3380000000000001</v>
      </c>
      <c r="H10">
        <v>300000</v>
      </c>
      <c r="I10">
        <v>1.0085553527419799</v>
      </c>
      <c r="J10">
        <v>1500000</v>
      </c>
      <c r="K10">
        <v>300000</v>
      </c>
      <c r="L10">
        <f>E10*F10</f>
        <v>265200</v>
      </c>
      <c r="M10">
        <f>G10*H10</f>
        <v>1601400</v>
      </c>
      <c r="N10">
        <f>MIN(L10,M10)</f>
        <v>265200</v>
      </c>
      <c r="P10">
        <f>N10</f>
        <v>265200</v>
      </c>
      <c r="Q10">
        <f>P10/E10</f>
        <v>400000</v>
      </c>
      <c r="R10">
        <v>400000</v>
      </c>
      <c r="S10">
        <f>P10*I10</f>
        <v>267468.8795471731</v>
      </c>
      <c r="T10">
        <f>ROUND(S10/G10,-2)</f>
        <v>50100</v>
      </c>
      <c r="U10">
        <f>-T10</f>
        <v>-50100</v>
      </c>
      <c r="V10">
        <f>-R10*E10-U10*G10</f>
        <v>2233.7999999999884</v>
      </c>
      <c r="AA10" t="s">
        <v>15</v>
      </c>
    </row>
    <row r="11" spans="1:28">
      <c r="A11" s="1" t="d">
        <v>2020-02-04T10:53:00.000000097788870375</v>
      </c>
      <c r="B11" t="s">
        <v>4</v>
      </c>
      <c r="C11" t="s">
        <v>4</v>
      </c>
      <c r="E11">
        <v>0.66300000000000003</v>
      </c>
      <c r="F11">
        <v>400000</v>
      </c>
      <c r="G11">
        <v>5.3520000000000003</v>
      </c>
      <c r="H11">
        <v>500000</v>
      </c>
      <c r="I11">
        <v>1.0069974209999999</v>
      </c>
      <c r="J11">
        <v>420000</v>
      </c>
      <c r="K11">
        <v>500000</v>
      </c>
      <c r="L11">
        <f>F11*E11</f>
        <v>265200</v>
      </c>
      <c r="M11">
        <f>G11*H11</f>
        <v>2676000</v>
      </c>
      <c r="N11">
        <f>MIN(L11,M11)</f>
        <v>265200</v>
      </c>
      <c r="P11">
        <f>N11</f>
        <v>265200</v>
      </c>
      <c r="Q11">
        <f>P11/E11</f>
        <v>400000</v>
      </c>
      <c r="R11">
        <f>-Q11</f>
        <v>-400000</v>
      </c>
      <c r="S11">
        <f>T11*G11</f>
        <v>268135.2</v>
      </c>
      <c r="T11">
        <v>50100</v>
      </c>
      <c r="U11">
        <f>-U10</f>
        <v>50100</v>
      </c>
      <c r="V11">
        <f>-R11*E11-U11*G11</f>
        <v>-2935.2000000000116</v>
      </c>
      <c r="W11">
        <f>V11+V10</f>
        <v>-701.40000000002328</v>
      </c>
      <c r="Z11">
        <v>0</v>
      </c>
    </row>
    <row r="12" spans="1:28">
      <c r="E12">
        <v>0.66300000000000003</v>
      </c>
      <c r="G12">
        <v>5.3520000000000003</v>
      </c>
      <c r="P12">
        <f>N11</f>
        <v>265200</v>
      </c>
      <c r="Q12">
        <v>400000</v>
      </c>
      <c r="R12">
        <v>-400000</v>
      </c>
      <c r="S12">
        <f>P12*I11</f>
        <v>267055.71604919998</v>
      </c>
      <c r="T12">
        <f>ROUND(S12/G11,-2)</f>
        <v>49900</v>
      </c>
      <c r="U12">
        <f>T12</f>
        <v>49900</v>
      </c>
      <c r="V12">
        <f>-R12*E11-U12*G11</f>
        <v>-1864.7999999999884</v>
      </c>
      <c r="W12">
        <f>V12+V10</f>
        <v>369</v>
      </c>
      <c r="Z12">
        <v>-200</v>
      </c>
      <c r="AB12">
        <f>Z12*G12</f>
        <v>-1070.4000000000001</v>
      </c>
    </row>
    <row r="14" spans="1:28">
      <c r="A14" s="1" t="d">
        <v>2020-02-04T11:03:41.99999992735684050</v>
      </c>
      <c r="B14" t="s">
        <v>3</v>
      </c>
      <c r="C14" t="s">
        <v>3</v>
      </c>
      <c r="D14">
        <v>4</v>
      </c>
      <c r="E14">
        <v>0.66200000000000003</v>
      </c>
      <c r="F14">
        <v>500000</v>
      </c>
      <c r="G14">
        <v>5.34</v>
      </c>
      <c r="H14">
        <v>200000</v>
      </c>
      <c r="I14">
        <v>1.00764254738459</v>
      </c>
      <c r="J14">
        <v>1400000</v>
      </c>
      <c r="K14">
        <v>700000</v>
      </c>
      <c r="L14">
        <f>E14*F14</f>
        <v>331000</v>
      </c>
      <c r="M14">
        <f>G14*H14</f>
        <v>1068000</v>
      </c>
      <c r="N14">
        <f>MIN(L14,M14)</f>
        <v>331000</v>
      </c>
      <c r="P14">
        <f>N14</f>
        <v>331000</v>
      </c>
      <c r="Q14">
        <f>ROUND(P14/E14,-2)</f>
        <v>500000</v>
      </c>
      <c r="R14">
        <f>Q14</f>
        <v>500000</v>
      </c>
      <c r="S14">
        <f>P14*I14</f>
        <v>333529.68318429933</v>
      </c>
      <c r="U14">
        <f>-ROUND(S14/G14,-2)</f>
        <v>-62500</v>
      </c>
      <c r="V14">
        <f>-R14*E14-U14*G14</f>
        <v>2750</v>
      </c>
    </row>
    <row r="15" spans="1:28">
      <c r="A15" s="1" t="d">
        <v>2020-02-04T11:14:56.99999992735684050</v>
      </c>
      <c r="B15" t="s">
        <v>4</v>
      </c>
      <c r="C15" t="s">
        <v>4</v>
      </c>
      <c r="E15">
        <v>0.65900000000000003</v>
      </c>
      <c r="F15">
        <v>500000</v>
      </c>
      <c r="G15">
        <v>5.3369999999999997</v>
      </c>
      <c r="H15">
        <v>200000</v>
      </c>
      <c r="I15">
        <v>1.0036243044747799</v>
      </c>
      <c r="J15">
        <v>1200000</v>
      </c>
      <c r="K15">
        <v>400000</v>
      </c>
      <c r="L15">
        <f>F15*E15</f>
        <v>329500</v>
      </c>
      <c r="M15">
        <f>G15*H15</f>
        <v>1067400</v>
      </c>
      <c r="N15">
        <f>MIN(L15,M15)</f>
        <v>329500</v>
      </c>
      <c r="P15">
        <f>N15</f>
        <v>329500</v>
      </c>
      <c r="Q15">
        <f>ROUND(P15/E15,-2)</f>
        <v>500000</v>
      </c>
      <c r="R15">
        <f>-Q15</f>
        <v>-500000</v>
      </c>
      <c r="S15">
        <f>U15*G15</f>
        <v>333562.5</v>
      </c>
      <c r="U15">
        <f>-U14</f>
        <v>62500</v>
      </c>
      <c r="V15">
        <f>-R15*E15-U15*G15</f>
        <v>-4062.5</v>
      </c>
      <c r="W15">
        <f>V15+V14</f>
        <v>-1312.5</v>
      </c>
      <c r="Z15">
        <v>0</v>
      </c>
    </row>
    <row r="16" spans="1:28">
      <c r="E16">
        <v>0.65900000000000003</v>
      </c>
      <c r="G16">
        <v>5.3369999999999997</v>
      </c>
      <c r="P16">
        <f>N15</f>
        <v>329500</v>
      </c>
      <c r="Q16">
        <v>500000</v>
      </c>
      <c r="R16">
        <v>-500000</v>
      </c>
      <c r="S16">
        <f>P16*I15</f>
        <v>330694.20832444</v>
      </c>
      <c r="T16">
        <f>ROUND(S16/G15,-2)</f>
        <v>62000</v>
      </c>
      <c r="U16">
        <f>T16</f>
        <v>62000</v>
      </c>
      <c r="V16">
        <f>-R16*E16-U16*G16</f>
        <v>-1394</v>
      </c>
      <c r="W16">
        <f>V16+V14</f>
        <v>1356</v>
      </c>
      <c r="Z16">
        <v>-500</v>
      </c>
      <c r="AB16">
        <f>Z16*G16</f>
        <v>-2668.5</v>
      </c>
    </row>
    <row r="18" spans="1:28">
      <c r="D18">
        <v>5</v>
      </c>
    </row>
    <row r="19" spans="1:28">
      <c r="A19" s="1" t="d">
        <v>2020-02-04T11:29:45.00000005587935450</v>
      </c>
      <c r="B19" t="s">
        <v>3</v>
      </c>
      <c r="C19" t="s">
        <v>3</v>
      </c>
      <c r="E19">
        <v>0.66300000000000003</v>
      </c>
      <c r="F19">
        <v>500000</v>
      </c>
      <c r="G19">
        <v>5.3650000000000002</v>
      </c>
      <c r="H19">
        <v>30000</v>
      </c>
      <c r="I19" s="5">
        <v>1.0020552599999999</v>
      </c>
      <c r="J19">
        <v>1400000</v>
      </c>
      <c r="K19">
        <v>50000</v>
      </c>
      <c r="L19">
        <f t="shared" ref="L19:L20" si="0">F19*E19</f>
        <v>331500</v>
      </c>
      <c r="M19">
        <f t="shared" ref="M19:M20" si="1">G19*H19</f>
        <v>160950</v>
      </c>
      <c r="N19">
        <f t="shared" ref="N19:N20" si="2">MIN(L19,M19)</f>
        <v>160950</v>
      </c>
      <c r="P19">
        <f>S19/I19</f>
        <v>160619.8843764365</v>
      </c>
      <c r="R19">
        <f>ROUND(P19/E19,-2)</f>
        <v>242300</v>
      </c>
      <c r="S19">
        <f>N19</f>
        <v>160950</v>
      </c>
      <c r="U19">
        <f>-S19/G19</f>
        <v>-30000</v>
      </c>
      <c r="V19">
        <f>-R19*E19-U19*G19</f>
        <v>305.10000000000582</v>
      </c>
    </row>
    <row r="20" spans="1:28">
      <c r="A20" s="1" t="d">
        <v>2020-02-04T13:02:30.0000002793967725</v>
      </c>
      <c r="B20" t="s">
        <v>4</v>
      </c>
      <c r="C20" t="s">
        <v>4</v>
      </c>
      <c r="E20">
        <v>0.66500000000000004</v>
      </c>
      <c r="F20">
        <v>500000</v>
      </c>
      <c r="G20">
        <v>5.383</v>
      </c>
      <c r="H20">
        <v>30000</v>
      </c>
      <c r="I20" s="5">
        <v>1.0015208</v>
      </c>
      <c r="J20">
        <v>1400000</v>
      </c>
      <c r="K20">
        <v>50000</v>
      </c>
      <c r="L20">
        <f t="shared" si="0"/>
        <v>332500</v>
      </c>
      <c r="M20">
        <f t="shared" si="1"/>
        <v>161490</v>
      </c>
      <c r="N20">
        <f t="shared" si="2"/>
        <v>161490</v>
      </c>
      <c r="P20">
        <f>S20/I19</f>
        <v>161158.77681236863</v>
      </c>
      <c r="R20">
        <f>-ROUND(P20/E20,-2)</f>
        <v>-242300</v>
      </c>
      <c r="S20">
        <f>N20</f>
        <v>161490</v>
      </c>
      <c r="U20">
        <f t="shared" ref="U20:U26" si="3">S20/G20</f>
        <v>30000</v>
      </c>
      <c r="V20">
        <f t="shared" ref="V20:V51" si="4">-R20*E20-U20*G20</f>
        <v>-360.5</v>
      </c>
      <c r="W20">
        <f>V20+V19</f>
        <v>-55.399999999994179</v>
      </c>
    </row>
    <row r="21" spans="1:28">
      <c r="E21">
        <v>0.66500000000000004</v>
      </c>
      <c r="G21">
        <v>5.383</v>
      </c>
      <c r="P21">
        <f>S20/I20</f>
        <v>161244.77894018777</v>
      </c>
      <c r="R21">
        <f>-ROUND(P21/E21,-2)</f>
        <v>-242500</v>
      </c>
      <c r="S21">
        <f>S20</f>
        <v>161490</v>
      </c>
      <c r="U21">
        <f t="shared" si="3"/>
        <v>30000</v>
      </c>
      <c r="V21">
        <f t="shared" si="4"/>
        <v>-227.5</v>
      </c>
      <c r="W21">
        <f>V21+V19</f>
        <v>77.600000000005821</v>
      </c>
      <c r="X21">
        <v>-200</v>
      </c>
      <c r="AB21">
        <f>X21*E20</f>
        <v>-133</v>
      </c>
    </row>
    <row r="23" spans="1:28">
      <c r="D23">
        <v>6</v>
      </c>
    </row>
    <row r="24" spans="1:28">
      <c r="A24" s="1" t="d">
        <v>2020-02-04T13:12:59.99999981839210125</v>
      </c>
      <c r="B24" t="s">
        <v>3</v>
      </c>
      <c r="C24" t="s">
        <v>3</v>
      </c>
      <c r="E24">
        <v>0.66600000000000004</v>
      </c>
      <c r="F24">
        <v>500000</v>
      </c>
      <c r="G24">
        <v>5.38</v>
      </c>
      <c r="H24">
        <v>100000</v>
      </c>
      <c r="I24">
        <v>1.003355115</v>
      </c>
      <c r="J24">
        <v>1000000</v>
      </c>
      <c r="K24">
        <v>200000</v>
      </c>
      <c r="L24">
        <f t="shared" ref="L24:L30" si="5">F24*E24</f>
        <v>333000</v>
      </c>
      <c r="M24">
        <f t="shared" ref="M24:M30" si="6">G24*H24</f>
        <v>538000</v>
      </c>
      <c r="N24">
        <f t="shared" ref="N24:N30" si="7">MIN(L24,M24)</f>
        <v>333000</v>
      </c>
      <c r="P24">
        <f>N24</f>
        <v>333000</v>
      </c>
      <c r="R24">
        <f>ROUND(P24/E24,-2)</f>
        <v>500000</v>
      </c>
      <c r="S24">
        <f>P24*I24</f>
        <v>334117.253295</v>
      </c>
      <c r="U24">
        <f>-ROUND(S24/G24,-2)</f>
        <v>-62100</v>
      </c>
      <c r="V24">
        <f t="shared" si="4"/>
        <v>1098</v>
      </c>
    </row>
    <row r="25" spans="1:28">
      <c r="A25" s="1" t="d">
        <v>2020-02-04T13:17:26.99999999720603025</v>
      </c>
      <c r="B25" t="s">
        <v>4</v>
      </c>
      <c r="C25" t="s">
        <v>4</v>
      </c>
      <c r="E25">
        <v>0.66749999999999998</v>
      </c>
      <c r="F25">
        <v>500000</v>
      </c>
      <c r="G25">
        <v>5.4024999999999999</v>
      </c>
      <c r="H25">
        <v>100000</v>
      </c>
      <c r="I25">
        <v>1.0026882610000001</v>
      </c>
      <c r="J25">
        <v>1500000</v>
      </c>
      <c r="K25">
        <v>400000</v>
      </c>
      <c r="L25">
        <f t="shared" si="5"/>
        <v>333750</v>
      </c>
      <c r="M25">
        <f t="shared" si="6"/>
        <v>540250</v>
      </c>
      <c r="N25">
        <f t="shared" si="7"/>
        <v>333750</v>
      </c>
      <c r="P25">
        <f>N25</f>
        <v>333750</v>
      </c>
      <c r="R25">
        <f t="shared" ref="R22:R26" si="8">-ROUND(P25/E25,-2)</f>
        <v>-500000</v>
      </c>
      <c r="S25">
        <f>P25*I24</f>
        <v>334869.76963125</v>
      </c>
      <c r="U25">
        <f>ROUND(S25/G25,-2)</f>
        <v>62000</v>
      </c>
      <c r="V25">
        <f t="shared" si="4"/>
        <v>-1205</v>
      </c>
      <c r="W25">
        <f>V24+V25</f>
        <v>-107</v>
      </c>
      <c r="Z25">
        <v>-100</v>
      </c>
      <c r="AB25">
        <f>Z25*G25</f>
        <v>-540.25</v>
      </c>
    </row>
    <row r="26" spans="1:28">
      <c r="E26">
        <v>0.66749999999999998</v>
      </c>
      <c r="G26">
        <v>5.4024999999999999</v>
      </c>
      <c r="P26">
        <f>P25</f>
        <v>333750</v>
      </c>
      <c r="R26">
        <f t="shared" si="8"/>
        <v>-500000</v>
      </c>
      <c r="S26">
        <f>P26*I25</f>
        <v>334647.20710875001</v>
      </c>
      <c r="U26">
        <f>ROUND(S26/G26,-2)</f>
        <v>61900</v>
      </c>
      <c r="V26">
        <f t="shared" si="4"/>
        <v>-664.75</v>
      </c>
      <c r="W26">
        <f>V24+V26</f>
        <v>433.25</v>
      </c>
      <c r="Z26">
        <v>-200</v>
      </c>
      <c r="AB26">
        <f>Z26*G26</f>
        <v>-1080.5</v>
      </c>
    </row>
    <row r="28" spans="1:28">
      <c r="D28">
        <v>7</v>
      </c>
    </row>
    <row r="29" spans="1:28">
      <c r="A29" s="1" t="d">
        <v>2020-02-04T13:27:23.99999999441206725</v>
      </c>
      <c r="B29" t="s">
        <v>3</v>
      </c>
      <c r="C29" t="s">
        <v>3</v>
      </c>
      <c r="E29">
        <v>0.66900000000000004</v>
      </c>
      <c r="F29">
        <v>150000</v>
      </c>
      <c r="G29">
        <v>5.3944999999999999</v>
      </c>
      <c r="H29">
        <v>50000</v>
      </c>
      <c r="I29">
        <v>1.0055419720000001</v>
      </c>
      <c r="J29">
        <v>200000</v>
      </c>
      <c r="K29">
        <v>100000</v>
      </c>
      <c r="L29">
        <f t="shared" si="5"/>
        <v>100350</v>
      </c>
      <c r="M29">
        <f t="shared" si="6"/>
        <v>269725</v>
      </c>
      <c r="N29">
        <f t="shared" si="7"/>
        <v>100350</v>
      </c>
      <c r="P29">
        <f>S29/I29</f>
        <v>99796.928218129106</v>
      </c>
      <c r="R29">
        <f>ROUND(P29/E29,-2)</f>
        <v>149200</v>
      </c>
      <c r="S29">
        <f>N29</f>
        <v>100350</v>
      </c>
      <c r="U29">
        <f>-ROUND(S29/G29,-2)</f>
        <v>-18600</v>
      </c>
      <c r="V29">
        <f t="shared" si="4"/>
        <v>522.89999999999418</v>
      </c>
    </row>
    <row r="30" spans="1:28">
      <c r="A30" s="1" t="d">
        <v>2020-02-04T13:36:30.00000001396983525</v>
      </c>
      <c r="B30" t="s">
        <v>4</v>
      </c>
      <c r="C30" t="s">
        <v>4</v>
      </c>
      <c r="E30">
        <v>0.66900000000000004</v>
      </c>
      <c r="F30">
        <v>150000</v>
      </c>
      <c r="G30">
        <v>5.4005000000000001</v>
      </c>
      <c r="H30">
        <v>50000</v>
      </c>
      <c r="I30">
        <v>1.00411965</v>
      </c>
      <c r="J30">
        <v>1000000</v>
      </c>
      <c r="K30">
        <v>200000</v>
      </c>
      <c r="L30">
        <f t="shared" si="5"/>
        <v>100350</v>
      </c>
      <c r="M30">
        <f t="shared" si="6"/>
        <v>270025</v>
      </c>
      <c r="N30">
        <f t="shared" si="7"/>
        <v>100350</v>
      </c>
      <c r="P30">
        <f>S29/I29</f>
        <v>99796.928218129106</v>
      </c>
      <c r="R30">
        <f>-ROUND(P30/E30,-2)</f>
        <v>-149200</v>
      </c>
      <c r="S30">
        <f>N30</f>
        <v>100350</v>
      </c>
      <c r="U30">
        <f>ROUND(S30/G30,-2)</f>
        <v>18600</v>
      </c>
      <c r="V30">
        <f t="shared" si="4"/>
        <v>-634.5</v>
      </c>
      <c r="W30">
        <f>V30+V29</f>
        <v>-111.60000000000582</v>
      </c>
    </row>
    <row r="31" spans="1:28">
      <c r="E31">
        <v>0.66900000000000004</v>
      </c>
      <c r="G31">
        <v>5.4005000000000001</v>
      </c>
      <c r="P31">
        <f>S31/I30</f>
        <v>99938.289226786859</v>
      </c>
      <c r="R31">
        <f>-ROUND(P31/E31,-2)</f>
        <v>-149400</v>
      </c>
      <c r="S31">
        <f>N30</f>
        <v>100350</v>
      </c>
      <c r="U31">
        <f>ROUND(S31/G31,-2)</f>
        <v>18600</v>
      </c>
      <c r="V31">
        <f t="shared" si="4"/>
        <v>-500.69999999999709</v>
      </c>
      <c r="W31">
        <f>V31+V29</f>
        <v>22.19999999999709</v>
      </c>
      <c r="X31">
        <v>-200</v>
      </c>
      <c r="AB31">
        <f>X31*E31</f>
        <v>-133.80000000000001</v>
      </c>
    </row>
    <row r="33" spans="1:23">
      <c r="D33">
        <v>8</v>
      </c>
    </row>
    <row r="34" spans="1:23">
      <c r="A34" s="1" t="d">
        <v>2020-02-04T13:44:29.99999969266355025</v>
      </c>
      <c r="B34" t="s">
        <v>3</v>
      </c>
      <c r="C34" t="s">
        <v>3</v>
      </c>
      <c r="E34">
        <v>0.67049999999999998</v>
      </c>
      <c r="F34">
        <v>200000</v>
      </c>
      <c r="G34">
        <v>5.4119999999999999</v>
      </c>
      <c r="H34">
        <v>30000</v>
      </c>
      <c r="I34">
        <v>1.0051100049999999</v>
      </c>
      <c r="J34">
        <v>400000</v>
      </c>
      <c r="K34">
        <v>100000</v>
      </c>
      <c r="L34">
        <f t="shared" ref="L34:L50" si="9">F34*E34</f>
        <v>134100</v>
      </c>
      <c r="M34">
        <f t="shared" ref="M34:M50" si="10">G34*H34</f>
        <v>162360</v>
      </c>
      <c r="N34">
        <f t="shared" ref="N34:N50" si="11">MIN(L34,M34)</f>
        <v>134100</v>
      </c>
      <c r="P34">
        <f>N34</f>
        <v>134100</v>
      </c>
      <c r="R34">
        <f>ROUND(P34/E34,-2)</f>
        <v>200000</v>
      </c>
      <c r="S34">
        <f>P34*I34</f>
        <v>134785.2516705</v>
      </c>
      <c r="U34">
        <f>-ROUND(S34/G34,-2)</f>
        <v>-24900</v>
      </c>
      <c r="V34">
        <f t="shared" si="4"/>
        <v>658.79999999998836</v>
      </c>
    </row>
    <row r="35" spans="1:23">
      <c r="A35" s="1" t="d">
        <v>2020-02-04T13:47:35.99999979604035675</v>
      </c>
      <c r="B35" t="s">
        <v>4</v>
      </c>
      <c r="C35" t="s">
        <v>4</v>
      </c>
      <c r="E35">
        <v>0.67149999999999999</v>
      </c>
      <c r="F35">
        <v>200000</v>
      </c>
      <c r="G35">
        <v>5.4260000000000002</v>
      </c>
      <c r="H35">
        <v>30000</v>
      </c>
      <c r="I35">
        <v>1.004889535</v>
      </c>
      <c r="J35">
        <v>1000000</v>
      </c>
      <c r="K35">
        <v>100000</v>
      </c>
      <c r="L35">
        <f t="shared" si="9"/>
        <v>134300</v>
      </c>
      <c r="M35">
        <f t="shared" si="10"/>
        <v>162780</v>
      </c>
      <c r="N35">
        <f t="shared" si="11"/>
        <v>134300</v>
      </c>
      <c r="P35">
        <f>N35</f>
        <v>134300</v>
      </c>
      <c r="R35">
        <f>-ROUND(P35/E35,-2)</f>
        <v>-200000</v>
      </c>
      <c r="S35">
        <f>P35*I34</f>
        <v>134986.27367149998</v>
      </c>
      <c r="U35">
        <f>ROUND(S35/G35,-2)</f>
        <v>24900</v>
      </c>
      <c r="V35">
        <f t="shared" si="4"/>
        <v>-807.39999999999418</v>
      </c>
      <c r="W35">
        <f>V35+V34</f>
        <v>-148.60000000000582</v>
      </c>
    </row>
    <row r="36" spans="1:23">
      <c r="E36">
        <v>0.67149999999999999</v>
      </c>
      <c r="G36">
        <v>5.4260000000000002</v>
      </c>
      <c r="P36">
        <f>N35</f>
        <v>134300</v>
      </c>
      <c r="R36">
        <f>-ROUND(P36/E36,-2)</f>
        <v>-200000</v>
      </c>
      <c r="S36">
        <f>P35*I35</f>
        <v>134956.66455049999</v>
      </c>
      <c r="U36">
        <f>ROUND(S36/G36,-2)</f>
        <v>24900</v>
      </c>
      <c r="V36">
        <f t="shared" si="4"/>
        <v>-807.39999999999418</v>
      </c>
      <c r="W36">
        <f>V36+V34</f>
        <v>-148.60000000000582</v>
      </c>
    </row>
    <row r="38" spans="1:23">
      <c r="D38">
        <v>9</v>
      </c>
    </row>
    <row r="39" spans="1:23">
      <c r="A39" s="1" t="d">
        <v>2020-02-04T13:51:21.00000021513551550</v>
      </c>
      <c r="B39" t="s">
        <v>3</v>
      </c>
      <c r="C39" t="s">
        <v>3</v>
      </c>
      <c r="E39">
        <v>0.67249999999999999</v>
      </c>
      <c r="F39">
        <v>300000</v>
      </c>
      <c r="G39">
        <v>5.4204999999999997</v>
      </c>
      <c r="H39">
        <v>30000</v>
      </c>
      <c r="I39">
        <v>1.005168463</v>
      </c>
      <c r="J39">
        <v>800000</v>
      </c>
      <c r="K39">
        <v>100000</v>
      </c>
      <c r="L39">
        <f t="shared" si="9"/>
        <v>201750</v>
      </c>
      <c r="M39">
        <f t="shared" si="10"/>
        <v>162615</v>
      </c>
      <c r="N39">
        <f t="shared" si="11"/>
        <v>162615</v>
      </c>
      <c r="P39">
        <f>S39/I39</f>
        <v>161778.85198931079</v>
      </c>
      <c r="R39">
        <f>ROUND(P39/E39,-2)</f>
        <v>240600</v>
      </c>
      <c r="S39">
        <f>N39</f>
        <v>162615</v>
      </c>
      <c r="U39">
        <f>-ROUND(S39/G39,-2)</f>
        <v>-30000</v>
      </c>
      <c r="V39">
        <f t="shared" si="4"/>
        <v>811.5</v>
      </c>
    </row>
    <row r="40" spans="1:23">
      <c r="A40" s="1" t="d">
        <v>2020-02-04T13:51:56.99999982956796675</v>
      </c>
      <c r="B40" t="s">
        <v>4</v>
      </c>
      <c r="C40" t="s">
        <v>4</v>
      </c>
      <c r="E40">
        <v>0.67200000000000004</v>
      </c>
      <c r="F40">
        <v>300000</v>
      </c>
      <c r="G40">
        <v>5.4215</v>
      </c>
      <c r="H40">
        <v>30000</v>
      </c>
      <c r="I40">
        <v>1.005190875</v>
      </c>
      <c r="J40">
        <v>500000</v>
      </c>
      <c r="K40">
        <v>100000</v>
      </c>
      <c r="L40">
        <f t="shared" si="9"/>
        <v>201600</v>
      </c>
      <c r="M40">
        <f t="shared" si="10"/>
        <v>162645</v>
      </c>
      <c r="N40">
        <f t="shared" si="11"/>
        <v>162645</v>
      </c>
      <c r="P40">
        <f>S40/I39</f>
        <v>161808.6977326904</v>
      </c>
      <c r="R40">
        <f>-ROUND(P40/E40,-2)</f>
        <v>-240800</v>
      </c>
      <c r="S40">
        <f>N40</f>
        <v>162645</v>
      </c>
      <c r="U40">
        <f>ROUND(S40/G40,-2)</f>
        <v>30000</v>
      </c>
      <c r="V40">
        <f t="shared" si="4"/>
        <v>-827.39999999999418</v>
      </c>
      <c r="W40">
        <f>V40+V39</f>
        <v>-15.899999999994179</v>
      </c>
    </row>
    <row r="41" spans="1:23">
      <c r="E41">
        <v>0.67200000000000004</v>
      </c>
      <c r="G41">
        <v>5.4215</v>
      </c>
      <c r="P41">
        <f>S41/I40</f>
        <v>161805.09000342846</v>
      </c>
      <c r="R41">
        <f>-ROUND(P41/E41,-2)</f>
        <v>-240800</v>
      </c>
      <c r="S41">
        <f>N40</f>
        <v>162645</v>
      </c>
      <c r="U41">
        <f>ROUND(S41/G41,-2)</f>
        <v>30000</v>
      </c>
      <c r="V41">
        <f t="shared" si="4"/>
        <v>-827.39999999999418</v>
      </c>
      <c r="W41">
        <f>V41+V39</f>
        <v>-15.899999999994179</v>
      </c>
    </row>
    <row r="43" spans="1:23">
      <c r="D43">
        <v>10</v>
      </c>
    </row>
    <row r="44" spans="1:23">
      <c r="A44" s="1" t="d">
        <v>2020-02-04T13:53:03.000000170432031225</v>
      </c>
      <c r="B44" t="s">
        <v>3</v>
      </c>
      <c r="C44" t="s">
        <v>3</v>
      </c>
      <c r="E44">
        <v>0.67200000000000004</v>
      </c>
      <c r="F44">
        <v>200000</v>
      </c>
      <c r="G44">
        <v>5.4215</v>
      </c>
      <c r="H44">
        <v>200000</v>
      </c>
      <c r="I44">
        <v>1.005492437</v>
      </c>
      <c r="J44">
        <v>400000</v>
      </c>
      <c r="K44">
        <v>400000</v>
      </c>
      <c r="L44">
        <f t="shared" si="9"/>
        <v>134400</v>
      </c>
      <c r="M44">
        <f t="shared" si="10"/>
        <v>1084300</v>
      </c>
      <c r="N44">
        <f t="shared" si="11"/>
        <v>134400</v>
      </c>
      <c r="P44">
        <f>L44</f>
        <v>134400</v>
      </c>
      <c r="R44">
        <f>ROUND(P44/E44,-2)</f>
        <v>200000</v>
      </c>
      <c r="S44">
        <f>P44*I44</f>
        <v>135138.1835328</v>
      </c>
      <c r="U44">
        <f>-ROUND(S44/G44,-2)</f>
        <v>-24900</v>
      </c>
      <c r="V44">
        <f t="shared" si="4"/>
        <v>595.35000000000582</v>
      </c>
    </row>
    <row r="45" spans="1:23">
      <c r="A45" s="1" t="d">
        <v>2020-02-04T14:04:08.999999952502548675</v>
      </c>
      <c r="B45" t="s">
        <v>4</v>
      </c>
      <c r="C45" t="s">
        <v>4</v>
      </c>
      <c r="E45">
        <v>0.67279999999999995</v>
      </c>
      <c r="F45">
        <v>200000</v>
      </c>
      <c r="G45">
        <v>5.4455</v>
      </c>
      <c r="H45">
        <v>200000</v>
      </c>
      <c r="I45">
        <v>1.0033545129999999</v>
      </c>
      <c r="J45">
        <v>400000</v>
      </c>
      <c r="K45">
        <v>100000</v>
      </c>
      <c r="L45">
        <f t="shared" si="9"/>
        <v>134560</v>
      </c>
      <c r="M45">
        <f t="shared" si="10"/>
        <v>1089100</v>
      </c>
      <c r="N45">
        <f t="shared" si="11"/>
        <v>134560</v>
      </c>
      <c r="P45">
        <f>L45</f>
        <v>134560</v>
      </c>
      <c r="R45">
        <f>-ROUND(P45/E45,-2)</f>
        <v>-200000</v>
      </c>
      <c r="S45">
        <f>P45*I44</f>
        <v>135299.06232272001</v>
      </c>
      <c r="U45">
        <f t="shared" ref="U45:U46" si="12">ROUND(S45/G45,-2)</f>
        <v>24800</v>
      </c>
      <c r="V45">
        <f t="shared" si="4"/>
        <v>-488.39999999999418</v>
      </c>
      <c r="W45">
        <f>V45+V44</f>
        <v>106.95000000001164</v>
      </c>
    </row>
    <row r="46" spans="1:23">
      <c r="E46">
        <v>0.67279999999999995</v>
      </c>
      <c r="G46">
        <v>5.4455</v>
      </c>
      <c r="P46">
        <f>L45</f>
        <v>134560</v>
      </c>
      <c r="R46">
        <f>-ROUND(P46/E46,-2)</f>
        <v>-200000</v>
      </c>
      <c r="S46">
        <f>P46*I45</f>
        <v>135011.38326927999</v>
      </c>
      <c r="U46">
        <f t="shared" si="12"/>
        <v>24800</v>
      </c>
      <c r="V46">
        <f t="shared" si="4"/>
        <v>-488.39999999999418</v>
      </c>
      <c r="W46">
        <f>V46+V44</f>
        <v>106.95000000001164</v>
      </c>
    </row>
    <row r="48" spans="1:23">
      <c r="D48">
        <v>11</v>
      </c>
    </row>
    <row r="49" spans="1:28">
      <c r="A49" s="1" t="d">
        <v>2020-02-04T14:17:18.00000019837171050</v>
      </c>
      <c r="B49" t="s">
        <v>3</v>
      </c>
      <c r="C49" t="s">
        <v>3</v>
      </c>
      <c r="E49">
        <v>0.67300000000000004</v>
      </c>
      <c r="F49">
        <v>350000</v>
      </c>
      <c r="G49">
        <v>5.4340000000000002</v>
      </c>
      <c r="H49">
        <v>150000</v>
      </c>
      <c r="I49">
        <v>1.0049782840000001</v>
      </c>
      <c r="J49">
        <v>400000</v>
      </c>
      <c r="K49">
        <v>300000</v>
      </c>
      <c r="L49">
        <f t="shared" si="9"/>
        <v>235550.00000000003</v>
      </c>
      <c r="M49">
        <f t="shared" si="10"/>
        <v>815100</v>
      </c>
      <c r="N49">
        <f t="shared" si="11"/>
        <v>235550.00000000003</v>
      </c>
      <c r="P49">
        <f>N49</f>
        <v>235550.00000000003</v>
      </c>
      <c r="R49">
        <f>ROUND(P49/E49,-2)</f>
        <v>350000</v>
      </c>
      <c r="S49">
        <f>P49*I49</f>
        <v>236722.63479620006</v>
      </c>
      <c r="U49">
        <f>-ROUND(S49/G49,-2)</f>
        <v>-43600</v>
      </c>
      <c r="V49">
        <f t="shared" si="4"/>
        <v>1372.3999999999651</v>
      </c>
    </row>
    <row r="50" spans="1:28">
      <c r="A50" s="1" t="d">
        <v>2020-02-04T14:36:02.99999977927655175</v>
      </c>
      <c r="B50" t="s">
        <v>4</v>
      </c>
      <c r="C50" t="s">
        <v>4</v>
      </c>
      <c r="E50">
        <v>0.66900000000000004</v>
      </c>
      <c r="F50">
        <v>350000</v>
      </c>
      <c r="G50">
        <v>5.42</v>
      </c>
      <c r="H50">
        <v>150000</v>
      </c>
      <c r="I50">
        <v>1.0021726980000001</v>
      </c>
      <c r="J50">
        <v>700000</v>
      </c>
      <c r="K50">
        <v>300000</v>
      </c>
      <c r="L50">
        <f t="shared" si="9"/>
        <v>234150</v>
      </c>
      <c r="M50">
        <f t="shared" si="10"/>
        <v>813000</v>
      </c>
      <c r="N50">
        <f t="shared" si="11"/>
        <v>234150</v>
      </c>
      <c r="P50">
        <f>N50</f>
        <v>234150</v>
      </c>
      <c r="R50">
        <f>-ROUND(P50/E50,-2)</f>
        <v>-350000</v>
      </c>
      <c r="S50">
        <f>P50*I49</f>
        <v>235315.66519860004</v>
      </c>
      <c r="U50">
        <f>ROUND(S50/G50,-2)</f>
        <v>43400</v>
      </c>
      <c r="V50">
        <f t="shared" si="4"/>
        <v>-1078</v>
      </c>
      <c r="W50">
        <f>V50+V49</f>
        <v>294.39999999996508</v>
      </c>
      <c r="Z50">
        <v>-200</v>
      </c>
      <c r="AB50">
        <f>Z50*G50</f>
        <v>-1084</v>
      </c>
    </row>
    <row r="51" spans="1:28">
      <c r="E51">
        <v>0.66900000000000004</v>
      </c>
      <c r="G51">
        <v>5.42</v>
      </c>
      <c r="P51">
        <f>N50</f>
        <v>234150</v>
      </c>
      <c r="R51">
        <f>-ROUND(P51/E51,-2)</f>
        <v>-350000</v>
      </c>
      <c r="S51">
        <f>P51*I50</f>
        <v>234658.73723670002</v>
      </c>
      <c r="U51">
        <f>ROUND(S51/G51,-2)</f>
        <v>43300</v>
      </c>
      <c r="V51">
        <f t="shared" si="4"/>
        <v>-536</v>
      </c>
      <c r="W51">
        <f>V51+V49</f>
        <v>836.39999999996508</v>
      </c>
      <c r="Z51">
        <v>-300</v>
      </c>
      <c r="AB51">
        <f>Z51*G51</f>
        <v>-1626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sheetData/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20200204</vt:lpstr>
      <vt:lpstr>20210610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2021-09-27T12:03:38Z</dcterms:created>
  <dcterms:modified xsi:type="dcterms:W3CDTF">2021-09-28T06:11:43Z</dcterms:modified>
</cp:coreProperties>
</file>