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4" activeTab="20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Sheet1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سالانه" sheetId="7" r:id="rId17"/>
    <sheet name="اطلاعات مشتریان" sheetId="19" r:id="rId18"/>
    <sheet name="خرداد" sheetId="3" r:id="rId19"/>
    <sheet name="تیر" sheetId="20" r:id="rId20"/>
    <sheet name="مرداد" sheetId="28" r:id="rId21"/>
  </sheets>
  <calcPr calcId="152511"/>
</workbook>
</file>

<file path=xl/calcChain.xml><?xml version="1.0" encoding="utf-8"?>
<calcChain xmlns="http://schemas.openxmlformats.org/spreadsheetml/2006/main">
  <c r="K589" i="28" l="1"/>
  <c r="F493" i="28"/>
  <c r="L258" i="28"/>
  <c r="F260" i="28"/>
  <c r="K34" i="28"/>
  <c r="F568" i="20"/>
  <c r="K258" i="28"/>
  <c r="F259" i="28"/>
  <c r="K504" i="28"/>
  <c r="F626" i="28"/>
  <c r="F45" i="28"/>
  <c r="F161" i="28"/>
  <c r="K588" i="28"/>
  <c r="K110" i="28"/>
  <c r="D293" i="28" l="1"/>
  <c r="K463" i="28" l="1"/>
  <c r="K474" i="28"/>
  <c r="K134" i="28"/>
  <c r="L134" i="28" s="1"/>
  <c r="K502" i="28"/>
  <c r="K416" i="28"/>
  <c r="K66" i="28"/>
  <c r="L419" i="28"/>
  <c r="K419" i="28"/>
  <c r="K551" i="28"/>
  <c r="K43" i="28"/>
  <c r="L43" i="28" s="1"/>
  <c r="D625" i="28"/>
  <c r="K77" i="28"/>
  <c r="K221" i="28"/>
  <c r="K410" i="28"/>
  <c r="K400" i="28"/>
  <c r="K141" i="28"/>
  <c r="G143" i="28"/>
  <c r="K412" i="28"/>
  <c r="B30" i="8" l="1"/>
  <c r="B29" i="8"/>
  <c r="L617" i="28" l="1"/>
  <c r="K617" i="28"/>
  <c r="K438" i="28"/>
  <c r="L438" i="28" s="1"/>
  <c r="K573" i="28"/>
  <c r="K397" i="28"/>
  <c r="K199" i="28"/>
  <c r="F561" i="28"/>
  <c r="L431" i="20"/>
  <c r="F432" i="20"/>
  <c r="F406" i="28"/>
  <c r="K364" i="28"/>
  <c r="K563" i="28"/>
  <c r="K373" i="28"/>
  <c r="K2" i="28"/>
  <c r="K368" i="28"/>
  <c r="K452" i="28"/>
  <c r="F40" i="28"/>
  <c r="K372" i="28" l="1"/>
  <c r="K361" i="28"/>
  <c r="K622" i="28"/>
  <c r="L622" i="28" s="1"/>
  <c r="K621" i="28"/>
  <c r="L621" i="28" s="1"/>
  <c r="K262" i="28"/>
  <c r="K620" i="28"/>
  <c r="L620" i="28" s="1"/>
  <c r="K299" i="28"/>
  <c r="K231" i="28"/>
  <c r="K539" i="28"/>
  <c r="K447" i="28"/>
  <c r="K381" i="28"/>
  <c r="D399" i="28" l="1"/>
  <c r="F399" i="28" s="1"/>
  <c r="K54" i="28" l="1"/>
  <c r="F335" i="28"/>
  <c r="F613" i="28"/>
  <c r="F612" i="28"/>
  <c r="F608" i="28"/>
  <c r="F376" i="28"/>
  <c r="L376" i="28" s="1"/>
  <c r="F270" i="28"/>
  <c r="K265" i="28"/>
  <c r="L265" i="28" s="1"/>
  <c r="F76" i="28"/>
  <c r="F618" i="28"/>
  <c r="F569" i="28"/>
  <c r="F617" i="28"/>
  <c r="K615" i="28" l="1"/>
  <c r="K608" i="28"/>
  <c r="K487" i="28"/>
  <c r="K339" i="28"/>
  <c r="K541" i="28"/>
  <c r="K491" i="28"/>
  <c r="F491" i="28"/>
  <c r="K175" i="28"/>
  <c r="L175" i="28" s="1"/>
  <c r="K192" i="28"/>
  <c r="F449" i="28"/>
  <c r="F157" i="28"/>
  <c r="F606" i="28"/>
  <c r="K459" i="28" l="1"/>
  <c r="F461" i="28"/>
  <c r="K75" i="28"/>
  <c r="K289" i="28" l="1"/>
  <c r="K514" i="28"/>
  <c r="L514" i="28" s="1"/>
  <c r="F605" i="28"/>
  <c r="K465" i="28"/>
  <c r="K334" i="28"/>
  <c r="F409" i="3"/>
  <c r="F472" i="20"/>
  <c r="F436" i="28"/>
  <c r="L412" i="28"/>
  <c r="K166" i="28"/>
  <c r="K155" i="28"/>
  <c r="F177" i="28"/>
  <c r="F603" i="28"/>
  <c r="K202" i="28"/>
  <c r="K466" i="28"/>
  <c r="K577" i="28"/>
  <c r="F516" i="28"/>
  <c r="F514" i="28"/>
  <c r="F602" i="28"/>
  <c r="F601" i="28"/>
  <c r="F600" i="28"/>
  <c r="E132" i="28"/>
  <c r="F489" i="28"/>
  <c r="F19" i="28"/>
  <c r="F20" i="28"/>
  <c r="E16" i="28"/>
  <c r="F599" i="28"/>
  <c r="K205" i="28"/>
  <c r="K310" i="28"/>
  <c r="K581" i="28"/>
  <c r="F581" i="28"/>
  <c r="L581" i="28" l="1"/>
  <c r="B24" i="25"/>
  <c r="F75" i="28" l="1"/>
  <c r="L75" i="28" s="1"/>
  <c r="F438" i="28" l="1"/>
  <c r="F437" i="28"/>
  <c r="F358" i="28"/>
  <c r="K519" i="28"/>
  <c r="F598" i="28"/>
  <c r="F490" i="28"/>
  <c r="F523" i="20" l="1"/>
  <c r="K210" i="28" l="1"/>
  <c r="E210" i="28"/>
  <c r="K597" i="28"/>
  <c r="L597" i="28" s="1"/>
  <c r="K86" i="28"/>
  <c r="L86" i="28" s="1"/>
  <c r="K85" i="28"/>
  <c r="K592" i="28" l="1"/>
  <c r="K145" i="28"/>
  <c r="K144" i="28"/>
  <c r="D455" i="28" l="1"/>
  <c r="F455" i="28" s="1"/>
  <c r="K136" i="28" l="1"/>
  <c r="K542" i="28"/>
  <c r="K522" i="28"/>
  <c r="K596" i="28"/>
  <c r="L596" i="28" s="1"/>
  <c r="F572" i="28"/>
  <c r="K572" i="28"/>
  <c r="K180" i="28"/>
  <c r="F526" i="20"/>
  <c r="K595" i="28"/>
  <c r="L595" i="28" s="1"/>
  <c r="K63" i="28"/>
  <c r="L572" i="28" l="1"/>
  <c r="K594" i="28"/>
  <c r="L594" i="28" s="1"/>
  <c r="L592" i="28"/>
  <c r="K591" i="28"/>
  <c r="L591" i="28" s="1"/>
  <c r="K216" i="20"/>
  <c r="L216" i="20" s="1"/>
  <c r="L221" i="28"/>
  <c r="B65" i="24"/>
  <c r="B75" i="24" s="1"/>
  <c r="D70" i="24"/>
  <c r="B74" i="24" s="1"/>
  <c r="K133" i="28"/>
  <c r="B76" i="24" l="1"/>
  <c r="F495" i="28"/>
  <c r="F200" i="28" l="1"/>
  <c r="L504" i="28"/>
  <c r="K100" i="28"/>
  <c r="L100" i="28" s="1"/>
  <c r="F522" i="28" l="1"/>
  <c r="L522" i="28" s="1"/>
  <c r="E12" i="23" l="1"/>
  <c r="E29" i="23"/>
  <c r="F13" i="23"/>
  <c r="F467" i="28" l="1"/>
  <c r="K590" i="28"/>
  <c r="F590" i="28"/>
  <c r="K82" i="28"/>
  <c r="K95" i="28"/>
  <c r="F24" i="28"/>
  <c r="K23" i="28"/>
  <c r="K284" i="28"/>
  <c r="L577" i="28"/>
  <c r="K305" i="28"/>
  <c r="K196" i="28"/>
  <c r="L196" i="28" s="1"/>
  <c r="K548" i="28"/>
  <c r="L590" i="28" l="1"/>
  <c r="K435" i="28"/>
  <c r="E424" i="28"/>
  <c r="K404" i="28"/>
  <c r="F397" i="28"/>
  <c r="L397" i="28" s="1"/>
  <c r="F360" i="28"/>
  <c r="K347" i="28"/>
  <c r="K321" i="28" l="1"/>
  <c r="K296" i="28"/>
  <c r="K276" i="28"/>
  <c r="L276" i="28" s="1"/>
  <c r="K275" i="28"/>
  <c r="K236" i="28"/>
  <c r="L210" i="28"/>
  <c r="K198" i="28"/>
  <c r="K143" i="28"/>
  <c r="L143" i="28" s="1"/>
  <c r="K106" i="28"/>
  <c r="L106" i="28" s="1"/>
  <c r="K65" i="28"/>
  <c r="K48" i="28"/>
  <c r="K39" i="28"/>
  <c r="L38" i="28"/>
  <c r="K10" i="28"/>
  <c r="K4" i="28"/>
  <c r="K5" i="28"/>
  <c r="L5" i="28" s="1"/>
  <c r="K6" i="28"/>
  <c r="L6" i="28" s="1"/>
  <c r="K7" i="28"/>
  <c r="L7" i="28" s="1"/>
  <c r="K8" i="28"/>
  <c r="F576" i="28"/>
  <c r="F575" i="28"/>
  <c r="F574" i="28"/>
  <c r="F573" i="28"/>
  <c r="L573" i="28" s="1"/>
  <c r="K571" i="28"/>
  <c r="L571" i="28" s="1"/>
  <c r="K570" i="28"/>
  <c r="L570" i="28" s="1"/>
  <c r="K569" i="28"/>
  <c r="L569" i="28" s="1"/>
  <c r="K568" i="28"/>
  <c r="L568" i="28" s="1"/>
  <c r="K567" i="28"/>
  <c r="F566" i="28"/>
  <c r="F565" i="28"/>
  <c r="F563" i="28"/>
  <c r="L563" i="28" s="1"/>
  <c r="K562" i="28"/>
  <c r="F562" i="28"/>
  <c r="L562" i="28" s="1"/>
  <c r="K561" i="28"/>
  <c r="L561" i="28" s="1"/>
  <c r="K559" i="28"/>
  <c r="F559" i="28"/>
  <c r="D558" i="28"/>
  <c r="F557" i="28"/>
  <c r="F556" i="28"/>
  <c r="F555" i="28"/>
  <c r="F554" i="28"/>
  <c r="F553" i="28"/>
  <c r="K552" i="28"/>
  <c r="L552" i="28" s="1"/>
  <c r="F551" i="28"/>
  <c r="L551" i="28" s="1"/>
  <c r="F548" i="28"/>
  <c r="L548" i="28" s="1"/>
  <c r="K547" i="28"/>
  <c r="F547" i="28"/>
  <c r="K546" i="28"/>
  <c r="K545" i="28"/>
  <c r="L545" i="28" s="1"/>
  <c r="F542" i="28"/>
  <c r="L542" i="28" s="1"/>
  <c r="F541" i="28"/>
  <c r="L541" i="28" s="1"/>
  <c r="K540" i="28"/>
  <c r="F540" i="28"/>
  <c r="F539" i="28"/>
  <c r="L539" i="28" s="1"/>
  <c r="K537" i="28"/>
  <c r="F537" i="28"/>
  <c r="K536" i="28"/>
  <c r="F536" i="28"/>
  <c r="K534" i="28"/>
  <c r="F534" i="28"/>
  <c r="K533" i="28"/>
  <c r="L533" i="28" s="1"/>
  <c r="K532" i="28"/>
  <c r="F532" i="28"/>
  <c r="K531" i="28"/>
  <c r="L531" i="28" s="1"/>
  <c r="K530" i="28"/>
  <c r="F530" i="28"/>
  <c r="K529" i="28"/>
  <c r="L529" i="28" s="1"/>
  <c r="K527" i="28"/>
  <c r="F527" i="28"/>
  <c r="K526" i="28"/>
  <c r="K525" i="28"/>
  <c r="F525" i="28"/>
  <c r="K524" i="28"/>
  <c r="L524" i="28" s="1"/>
  <c r="K523" i="28"/>
  <c r="F523" i="28"/>
  <c r="F519" i="28"/>
  <c r="L519" i="28" s="1"/>
  <c r="K518" i="28"/>
  <c r="F518" i="28"/>
  <c r="K517" i="28"/>
  <c r="L517" i="28" s="1"/>
  <c r="K513" i="28"/>
  <c r="L513" i="28" s="1"/>
  <c r="K512" i="28"/>
  <c r="L512" i="28" s="1"/>
  <c r="K511" i="28"/>
  <c r="F511" i="28"/>
  <c r="L502" i="28"/>
  <c r="E502" i="28"/>
  <c r="K500" i="28"/>
  <c r="L500" i="28" s="1"/>
  <c r="K498" i="28"/>
  <c r="L498" i="28" s="1"/>
  <c r="K496" i="28"/>
  <c r="L496" i="28" s="1"/>
  <c r="K495" i="28"/>
  <c r="L495" i="28" s="1"/>
  <c r="K494" i="28"/>
  <c r="F494" i="28"/>
  <c r="L491" i="28"/>
  <c r="K490" i="28"/>
  <c r="L490" i="28" s="1"/>
  <c r="F487" i="28"/>
  <c r="K486" i="28"/>
  <c r="L486" i="28" s="1"/>
  <c r="F485" i="28"/>
  <c r="L485" i="28" s="1"/>
  <c r="K484" i="28"/>
  <c r="F484" i="28"/>
  <c r="K483" i="28"/>
  <c r="F483" i="28"/>
  <c r="K482" i="28"/>
  <c r="L482" i="28" s="1"/>
  <c r="K481" i="28"/>
  <c r="L481" i="28" s="1"/>
  <c r="F481" i="28"/>
  <c r="K480" i="28"/>
  <c r="L480" i="28" s="1"/>
  <c r="K479" i="28"/>
  <c r="L479" i="28" s="1"/>
  <c r="K478" i="28"/>
  <c r="F478" i="28"/>
  <c r="K477" i="28"/>
  <c r="L477" i="28" s="1"/>
  <c r="F476" i="28"/>
  <c r="F475" i="28"/>
  <c r="F473" i="28"/>
  <c r="F472" i="28"/>
  <c r="F471" i="28"/>
  <c r="F470" i="28"/>
  <c r="F469" i="28"/>
  <c r="K468" i="28"/>
  <c r="L468" i="28" s="1"/>
  <c r="F468" i="28"/>
  <c r="K467" i="28"/>
  <c r="L467" i="28" s="1"/>
  <c r="F466" i="28"/>
  <c r="L466" i="28" s="1"/>
  <c r="F465" i="28"/>
  <c r="L465" i="28" s="1"/>
  <c r="F464" i="28"/>
  <c r="F463" i="28"/>
  <c r="L463" i="28" s="1"/>
  <c r="K462" i="28"/>
  <c r="F462" i="28"/>
  <c r="F459" i="28"/>
  <c r="K458" i="28"/>
  <c r="L458" i="28" s="1"/>
  <c r="E458" i="28"/>
  <c r="F457" i="28"/>
  <c r="L457" i="28" s="1"/>
  <c r="F454" i="28"/>
  <c r="K453" i="28"/>
  <c r="F453" i="28"/>
  <c r="L449" i="28"/>
  <c r="L447" i="28"/>
  <c r="K446" i="28"/>
  <c r="F446" i="28"/>
  <c r="K445" i="28"/>
  <c r="F445" i="28"/>
  <c r="F444" i="28"/>
  <c r="K443" i="28"/>
  <c r="F443" i="28"/>
  <c r="K442" i="28"/>
  <c r="F442" i="28"/>
  <c r="K441" i="28"/>
  <c r="L441" i="28" s="1"/>
  <c r="F440" i="28"/>
  <c r="L440" i="28" s="1"/>
  <c r="K439" i="28"/>
  <c r="F439" i="28"/>
  <c r="K437" i="28"/>
  <c r="K436" i="28"/>
  <c r="L435" i="28"/>
  <c r="F434" i="28"/>
  <c r="L434" i="28" s="1"/>
  <c r="K433" i="28"/>
  <c r="F433" i="28"/>
  <c r="F432" i="28"/>
  <c r="L432" i="28" s="1"/>
  <c r="K431" i="28"/>
  <c r="F431" i="28"/>
  <c r="K430" i="28"/>
  <c r="F430" i="28"/>
  <c r="F429" i="28"/>
  <c r="K428" i="28"/>
  <c r="F428" i="28"/>
  <c r="K427" i="28"/>
  <c r="F427" i="28"/>
  <c r="K425" i="28"/>
  <c r="L425" i="28" s="1"/>
  <c r="F423" i="28"/>
  <c r="L423" i="28" s="1"/>
  <c r="K422" i="28"/>
  <c r="F422" i="28"/>
  <c r="K421" i="28"/>
  <c r="L421" i="28" s="1"/>
  <c r="K420" i="28"/>
  <c r="L420" i="28" s="1"/>
  <c r="K418" i="28"/>
  <c r="F418" i="28"/>
  <c r="F417" i="28"/>
  <c r="F416" i="28"/>
  <c r="K411" i="28"/>
  <c r="F411" i="28"/>
  <c r="F410" i="28"/>
  <c r="K409" i="28"/>
  <c r="F409" i="28"/>
  <c r="K408" i="28"/>
  <c r="F408" i="28"/>
  <c r="K407" i="28"/>
  <c r="F407" i="28"/>
  <c r="K405" i="28"/>
  <c r="F405" i="28"/>
  <c r="L405" i="28" s="1"/>
  <c r="F404" i="28"/>
  <c r="K403" i="28"/>
  <c r="F403" i="28"/>
  <c r="F401" i="28"/>
  <c r="F400" i="28"/>
  <c r="K396" i="28"/>
  <c r="F396" i="28"/>
  <c r="K395" i="28"/>
  <c r="F395" i="28"/>
  <c r="F394" i="28"/>
  <c r="K393" i="28"/>
  <c r="L393" i="28" s="1"/>
  <c r="F392" i="28"/>
  <c r="K391" i="28"/>
  <c r="F391" i="28"/>
  <c r="K390" i="28"/>
  <c r="F390" i="28"/>
  <c r="K389" i="28"/>
  <c r="L389" i="28" s="1"/>
  <c r="K388" i="28"/>
  <c r="F388" i="28"/>
  <c r="K387" i="28"/>
  <c r="F387" i="28"/>
  <c r="K386" i="28"/>
  <c r="F386" i="28"/>
  <c r="F385" i="28"/>
  <c r="F383" i="28"/>
  <c r="F382" i="28"/>
  <c r="F381" i="28"/>
  <c r="K380" i="28"/>
  <c r="F380" i="28"/>
  <c r="K379" i="28"/>
  <c r="F379" i="28"/>
  <c r="K378" i="28"/>
  <c r="F378" i="28"/>
  <c r="K377" i="28"/>
  <c r="F377" i="28"/>
  <c r="F375" i="28"/>
  <c r="L375" i="28" s="1"/>
  <c r="K374" i="28"/>
  <c r="F374" i="28"/>
  <c r="F371" i="28"/>
  <c r="K370" i="28"/>
  <c r="L370" i="28" s="1"/>
  <c r="F368" i="28"/>
  <c r="K367" i="28"/>
  <c r="F367" i="28"/>
  <c r="F366" i="28"/>
  <c r="K365" i="28"/>
  <c r="F365" i="28"/>
  <c r="F364" i="28"/>
  <c r="L364" i="28" s="1"/>
  <c r="K363" i="28"/>
  <c r="F363" i="28"/>
  <c r="K362" i="28"/>
  <c r="F362" i="28"/>
  <c r="F361" i="28"/>
  <c r="L361" i="28" s="1"/>
  <c r="K359" i="28"/>
  <c r="F359" i="28"/>
  <c r="K358" i="28"/>
  <c r="K357" i="28"/>
  <c r="F357" i="28"/>
  <c r="K356" i="28"/>
  <c r="F356" i="28"/>
  <c r="K355" i="28"/>
  <c r="F355" i="28"/>
  <c r="K354" i="28"/>
  <c r="L354" i="28" s="1"/>
  <c r="K353" i="28"/>
  <c r="F353" i="28"/>
  <c r="K352" i="28"/>
  <c r="L352" i="28" s="1"/>
  <c r="K351" i="28"/>
  <c r="F351" i="28"/>
  <c r="K350" i="28"/>
  <c r="F350" i="28"/>
  <c r="K349" i="28"/>
  <c r="F349" i="28"/>
  <c r="K348" i="28"/>
  <c r="F348" i="28"/>
  <c r="F347" i="28"/>
  <c r="L347" i="28" s="1"/>
  <c r="K346" i="28"/>
  <c r="F346" i="28"/>
  <c r="K345" i="28"/>
  <c r="F345" i="28"/>
  <c r="K344" i="28"/>
  <c r="F344" i="28"/>
  <c r="K343" i="28"/>
  <c r="F343" i="28"/>
  <c r="K342" i="28"/>
  <c r="F342" i="28"/>
  <c r="K341" i="28"/>
  <c r="L341" i="28" s="1"/>
  <c r="K340" i="28"/>
  <c r="F340" i="28"/>
  <c r="L339" i="28"/>
  <c r="K338" i="28"/>
  <c r="F338" i="28"/>
  <c r="K337" i="28"/>
  <c r="F337" i="28"/>
  <c r="K336" i="28"/>
  <c r="F336" i="28"/>
  <c r="F334" i="28"/>
  <c r="L334" i="28" s="1"/>
  <c r="K333" i="28"/>
  <c r="F333" i="28"/>
  <c r="K332" i="28"/>
  <c r="F332" i="28"/>
  <c r="K331" i="28"/>
  <c r="F331" i="28"/>
  <c r="F330" i="28"/>
  <c r="F329" i="28"/>
  <c r="L329" i="28" s="1"/>
  <c r="K328" i="28"/>
  <c r="F328" i="28"/>
  <c r="K327" i="28"/>
  <c r="F327" i="28"/>
  <c r="K326" i="28"/>
  <c r="F326" i="28"/>
  <c r="K325" i="28"/>
  <c r="F325" i="28"/>
  <c r="K324" i="28"/>
  <c r="F324" i="28"/>
  <c r="F323" i="28"/>
  <c r="L323" i="28" s="1"/>
  <c r="K322" i="28"/>
  <c r="F322" i="28"/>
  <c r="F321" i="28"/>
  <c r="K320" i="28"/>
  <c r="F320" i="28"/>
  <c r="K319" i="28"/>
  <c r="F319" i="28"/>
  <c r="K318" i="28"/>
  <c r="F318" i="28"/>
  <c r="K317" i="28"/>
  <c r="L317" i="28" s="1"/>
  <c r="K316" i="28"/>
  <c r="F316" i="28"/>
  <c r="K315" i="28"/>
  <c r="F315" i="28"/>
  <c r="K314" i="28"/>
  <c r="F314" i="28"/>
  <c r="K313" i="28"/>
  <c r="F313" i="28"/>
  <c r="K312" i="28"/>
  <c r="F312" i="28"/>
  <c r="F311" i="28"/>
  <c r="F310" i="28"/>
  <c r="K309" i="28"/>
  <c r="F309" i="28"/>
  <c r="K308" i="28"/>
  <c r="F308" i="28"/>
  <c r="K307" i="28"/>
  <c r="F307" i="28"/>
  <c r="K306" i="28"/>
  <c r="F306" i="28"/>
  <c r="F305" i="28"/>
  <c r="L305" i="28" s="1"/>
  <c r="K304" i="28"/>
  <c r="F304" i="28"/>
  <c r="K303" i="28"/>
  <c r="F303" i="28"/>
  <c r="K302" i="28"/>
  <c r="F302" i="28"/>
  <c r="K301" i="28"/>
  <c r="L301" i="28" s="1"/>
  <c r="K300" i="28"/>
  <c r="F300" i="28"/>
  <c r="F299" i="28"/>
  <c r="L299" i="28" s="1"/>
  <c r="F298" i="28"/>
  <c r="K297" i="28"/>
  <c r="F297" i="28"/>
  <c r="F296" i="28"/>
  <c r="K295" i="28"/>
  <c r="F295" i="28"/>
  <c r="F291" i="28"/>
  <c r="L289" i="28"/>
  <c r="F288" i="28"/>
  <c r="K287" i="28"/>
  <c r="F287" i="28"/>
  <c r="K286" i="28"/>
  <c r="F286" i="28"/>
  <c r="K285" i="28"/>
  <c r="F285" i="28"/>
  <c r="F284" i="28"/>
  <c r="L284" i="28" s="1"/>
  <c r="K283" i="28"/>
  <c r="F283" i="28"/>
  <c r="K282" i="28"/>
  <c r="F282" i="28"/>
  <c r="K281" i="28"/>
  <c r="F281" i="28"/>
  <c r="K280" i="28"/>
  <c r="F280" i="28"/>
  <c r="F278" i="28"/>
  <c r="K277" i="28"/>
  <c r="F277" i="28"/>
  <c r="F275" i="28"/>
  <c r="K274" i="28"/>
  <c r="L274" i="28" s="1"/>
  <c r="K273" i="28"/>
  <c r="F273" i="28"/>
  <c r="K272" i="28"/>
  <c r="F272" i="28"/>
  <c r="K271" i="28"/>
  <c r="F271" i="28"/>
  <c r="K264" i="28"/>
  <c r="F264" i="28"/>
  <c r="K263" i="28"/>
  <c r="F263" i="28"/>
  <c r="L262" i="28"/>
  <c r="K261" i="28"/>
  <c r="F261" i="28"/>
  <c r="F258" i="28"/>
  <c r="K257" i="28"/>
  <c r="F257" i="28"/>
  <c r="K256" i="28"/>
  <c r="F256" i="28"/>
  <c r="K255" i="28"/>
  <c r="F255" i="28"/>
  <c r="K254" i="28"/>
  <c r="F254" i="28"/>
  <c r="K253" i="28"/>
  <c r="F253" i="28"/>
  <c r="F252" i="28"/>
  <c r="K251" i="28"/>
  <c r="F251" i="28"/>
  <c r="K250" i="28"/>
  <c r="F250" i="28"/>
  <c r="K249" i="28"/>
  <c r="F249" i="28"/>
  <c r="K248" i="28"/>
  <c r="F248" i="28"/>
  <c r="F246" i="28"/>
  <c r="K245" i="28"/>
  <c r="F245" i="28"/>
  <c r="K244" i="28"/>
  <c r="F244" i="28"/>
  <c r="L244" i="28" s="1"/>
  <c r="F243" i="28"/>
  <c r="L243" i="28" s="1"/>
  <c r="K242" i="28"/>
  <c r="F242" i="28"/>
  <c r="K241" i="28"/>
  <c r="F241" i="28"/>
  <c r="K240" i="28"/>
  <c r="L240" i="28" s="1"/>
  <c r="K239" i="28"/>
  <c r="F239" i="28"/>
  <c r="K238" i="28"/>
  <c r="F238" i="28"/>
  <c r="K237" i="28"/>
  <c r="F237" i="28"/>
  <c r="F236" i="28"/>
  <c r="K235" i="28"/>
  <c r="F235" i="28"/>
  <c r="F234" i="28"/>
  <c r="L234" i="28" s="1"/>
  <c r="K233" i="28"/>
  <c r="F233" i="28"/>
  <c r="K232" i="28"/>
  <c r="F232" i="28"/>
  <c r="F231" i="28"/>
  <c r="L231" i="28" s="1"/>
  <c r="F221" i="28"/>
  <c r="K220" i="28"/>
  <c r="F220" i="28"/>
  <c r="K219" i="28"/>
  <c r="F219" i="28"/>
  <c r="K218" i="28"/>
  <c r="F218" i="28"/>
  <c r="K217" i="28"/>
  <c r="F217" i="28"/>
  <c r="K211" i="28"/>
  <c r="F211" i="28"/>
  <c r="F209" i="28"/>
  <c r="L209" i="28" s="1"/>
  <c r="K207" i="28"/>
  <c r="F207" i="28"/>
  <c r="F205" i="28"/>
  <c r="K204" i="28"/>
  <c r="F204" i="28"/>
  <c r="F202" i="28"/>
  <c r="L202" i="28" s="1"/>
  <c r="K201" i="28"/>
  <c r="F201" i="28"/>
  <c r="F198" i="28"/>
  <c r="L199" i="28" s="1"/>
  <c r="K197" i="28"/>
  <c r="F197" i="28"/>
  <c r="F195" i="28"/>
  <c r="L195" i="28" s="1"/>
  <c r="K193" i="28"/>
  <c r="F193" i="28"/>
  <c r="F192" i="28"/>
  <c r="L192" i="28" s="1"/>
  <c r="K191" i="28"/>
  <c r="L191" i="28" s="1"/>
  <c r="K190" i="28"/>
  <c r="F190" i="28"/>
  <c r="F189" i="28"/>
  <c r="K188" i="28"/>
  <c r="F188" i="28"/>
  <c r="K187" i="28"/>
  <c r="F187" i="28"/>
  <c r="K186" i="28"/>
  <c r="L186" i="28" s="1"/>
  <c r="K184" i="28"/>
  <c r="F184" i="28"/>
  <c r="K183" i="28"/>
  <c r="F183" i="28"/>
  <c r="F180" i="28"/>
  <c r="K179" i="28"/>
  <c r="F179" i="28"/>
  <c r="K178" i="28"/>
  <c r="F178" i="28"/>
  <c r="F174" i="28"/>
  <c r="K173" i="28"/>
  <c r="F173" i="28"/>
  <c r="K172" i="28"/>
  <c r="F172" i="28"/>
  <c r="K171" i="28"/>
  <c r="L171" i="28" s="1"/>
  <c r="K170" i="28"/>
  <c r="F170" i="28"/>
  <c r="F166" i="28"/>
  <c r="K165" i="28"/>
  <c r="L165" i="28" s="1"/>
  <c r="F164" i="28"/>
  <c r="K164" i="28" s="1"/>
  <c r="K163" i="28"/>
  <c r="F163" i="28"/>
  <c r="K162" i="28"/>
  <c r="F162" i="28"/>
  <c r="K160" i="28"/>
  <c r="L160" i="28" s="1"/>
  <c r="F159" i="28"/>
  <c r="L159" i="28" s="1"/>
  <c r="K158" i="28"/>
  <c r="F158" i="28"/>
  <c r="F155" i="28"/>
  <c r="K154" i="28"/>
  <c r="K153" i="28"/>
  <c r="F153" i="28"/>
  <c r="K152" i="28"/>
  <c r="F152" i="28"/>
  <c r="F151" i="28"/>
  <c r="L151" i="28" s="1"/>
  <c r="F150" i="28"/>
  <c r="K149" i="28"/>
  <c r="F149" i="28"/>
  <c r="K148" i="28"/>
  <c r="F148" i="28"/>
  <c r="F144" i="28"/>
  <c r="L144" i="28" s="1"/>
  <c r="E143" i="28"/>
  <c r="L141" i="28"/>
  <c r="K140" i="28"/>
  <c r="F140" i="28"/>
  <c r="K138" i="28"/>
  <c r="F138" i="28"/>
  <c r="L136" i="28"/>
  <c r="K135" i="28"/>
  <c r="L135" i="28" s="1"/>
  <c r="F133" i="28"/>
  <c r="L133" i="28" s="1"/>
  <c r="D129" i="28"/>
  <c r="D130" i="28" s="1"/>
  <c r="F128" i="28"/>
  <c r="F127" i="28"/>
  <c r="F126" i="28"/>
  <c r="K125" i="28"/>
  <c r="L125" i="28" s="1"/>
  <c r="F125" i="28"/>
  <c r="K124" i="28"/>
  <c r="F124" i="28"/>
  <c r="K123" i="28"/>
  <c r="F123" i="28"/>
  <c r="K122" i="28"/>
  <c r="F122" i="28"/>
  <c r="K121" i="28"/>
  <c r="F121" i="28"/>
  <c r="K120" i="28"/>
  <c r="L120" i="28" s="1"/>
  <c r="K119" i="28"/>
  <c r="F119" i="28"/>
  <c r="K118" i="28"/>
  <c r="F118" i="28"/>
  <c r="F117" i="28"/>
  <c r="K116" i="28"/>
  <c r="F116" i="28"/>
  <c r="K115" i="28"/>
  <c r="F115" i="28"/>
  <c r="K114" i="28"/>
  <c r="F114" i="28"/>
  <c r="K113" i="28"/>
  <c r="F113" i="28"/>
  <c r="K112" i="28"/>
  <c r="F112" i="28"/>
  <c r="F110" i="28"/>
  <c r="L110" i="28" s="1"/>
  <c r="K108" i="28"/>
  <c r="F108" i="28"/>
  <c r="K107" i="28"/>
  <c r="F107" i="28"/>
  <c r="E106" i="28"/>
  <c r="K105" i="28"/>
  <c r="F105" i="28"/>
  <c r="F104" i="28"/>
  <c r="K104" i="28" s="1"/>
  <c r="F103" i="28"/>
  <c r="L103" i="28" s="1"/>
  <c r="K102" i="28"/>
  <c r="F102" i="28"/>
  <c r="F100" i="28"/>
  <c r="K99" i="28"/>
  <c r="F99" i="28"/>
  <c r="K98" i="28"/>
  <c r="F98" i="28"/>
  <c r="K97" i="28"/>
  <c r="F97" i="28"/>
  <c r="F96" i="28"/>
  <c r="F95" i="28"/>
  <c r="K94" i="28"/>
  <c r="L94" i="28" s="1"/>
  <c r="K93" i="28"/>
  <c r="F93" i="28"/>
  <c r="F84" i="28"/>
  <c r="L82" i="28" s="1"/>
  <c r="D83" i="28"/>
  <c r="K80" i="28"/>
  <c r="L80" i="28" s="1"/>
  <c r="F77" i="28"/>
  <c r="L73" i="28"/>
  <c r="E73" i="28"/>
  <c r="E71" i="28"/>
  <c r="F70" i="28"/>
  <c r="K69" i="28"/>
  <c r="F69" i="28"/>
  <c r="K68" i="28"/>
  <c r="F68" i="28"/>
  <c r="K67" i="28"/>
  <c r="F67" i="28"/>
  <c r="F65" i="28"/>
  <c r="F63" i="28"/>
  <c r="K62" i="28"/>
  <c r="F62" i="28"/>
  <c r="F61" i="28"/>
  <c r="K60" i="28"/>
  <c r="F60" i="28"/>
  <c r="L59" i="28"/>
  <c r="K58" i="28"/>
  <c r="F58" i="28"/>
  <c r="L57" i="28"/>
  <c r="L56" i="28"/>
  <c r="F55" i="28"/>
  <c r="F54" i="28"/>
  <c r="L54" i="28" s="1"/>
  <c r="F53" i="28"/>
  <c r="L53" i="28" s="1"/>
  <c r="K52" i="28"/>
  <c r="F52" i="28"/>
  <c r="K51" i="28"/>
  <c r="L51" i="28" s="1"/>
  <c r="F50" i="28"/>
  <c r="K49" i="28"/>
  <c r="F49" i="28"/>
  <c r="F48" i="28"/>
  <c r="K47" i="28"/>
  <c r="F47" i="28"/>
  <c r="K46" i="28"/>
  <c r="F46" i="28"/>
  <c r="K40" i="28"/>
  <c r="L40" i="28" s="1"/>
  <c r="F39" i="28"/>
  <c r="K38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F474" i="28" l="1"/>
  <c r="L474" i="28" s="1"/>
  <c r="L400" i="28"/>
  <c r="L359" i="28"/>
  <c r="L95" i="28"/>
  <c r="D131" i="28"/>
  <c r="L487" i="28"/>
  <c r="L494" i="28"/>
  <c r="L559" i="28"/>
  <c r="L118" i="28"/>
  <c r="L65" i="28"/>
  <c r="L104" i="28"/>
  <c r="L22" i="28"/>
  <c r="L4" i="28"/>
  <c r="L39" i="28"/>
  <c r="L98" i="28"/>
  <c r="L77" i="28"/>
  <c r="L149" i="28"/>
  <c r="L152" i="28"/>
  <c r="L154" i="28"/>
  <c r="L158" i="28"/>
  <c r="L162" i="28"/>
  <c r="L170" i="28"/>
  <c r="L178" i="28"/>
  <c r="L237" i="28"/>
  <c r="L286" i="28"/>
  <c r="L296" i="28"/>
  <c r="L378" i="28"/>
  <c r="L395" i="28"/>
  <c r="L478" i="28"/>
  <c r="L540" i="28"/>
  <c r="L115" i="28"/>
  <c r="L122" i="28"/>
  <c r="L124" i="28"/>
  <c r="L190" i="28"/>
  <c r="L205" i="28"/>
  <c r="L340" i="28"/>
  <c r="L348" i="28"/>
  <c r="L350" i="28"/>
  <c r="L355" i="28"/>
  <c r="L357" i="28"/>
  <c r="L368" i="28"/>
  <c r="L183" i="28"/>
  <c r="L303" i="28"/>
  <c r="L69" i="28"/>
  <c r="L108" i="28"/>
  <c r="L112" i="28"/>
  <c r="L114" i="28"/>
  <c r="L263" i="28"/>
  <c r="L324" i="28"/>
  <c r="L418" i="28"/>
  <c r="L430" i="28"/>
  <c r="L241" i="28"/>
  <c r="L271" i="28"/>
  <c r="L307" i="28"/>
  <c r="L309" i="28"/>
  <c r="L312" i="28"/>
  <c r="L331" i="28"/>
  <c r="L349" i="28"/>
  <c r="L351" i="28"/>
  <c r="L356" i="28"/>
  <c r="L358" i="28"/>
  <c r="L374" i="28"/>
  <c r="L387" i="28"/>
  <c r="L403" i="28"/>
  <c r="L408" i="28"/>
  <c r="L433" i="28"/>
  <c r="L436" i="28"/>
  <c r="L439" i="28"/>
  <c r="L442" i="28"/>
  <c r="L462" i="28"/>
  <c r="L523" i="28"/>
  <c r="F558" i="28"/>
  <c r="L547" i="28"/>
  <c r="L483" i="28"/>
  <c r="L325" i="28"/>
  <c r="L48" i="28"/>
  <c r="L58" i="28"/>
  <c r="L21" i="28"/>
  <c r="L391" i="28"/>
  <c r="L236" i="28"/>
  <c r="L281" i="28"/>
  <c r="L300" i="28"/>
  <c r="L314" i="28"/>
  <c r="L316" i="28"/>
  <c r="L365" i="28"/>
  <c r="L319" i="28"/>
  <c r="L321" i="28"/>
  <c r="L380" i="28"/>
  <c r="L62" i="28"/>
  <c r="L102" i="28"/>
  <c r="L233" i="28"/>
  <c r="L518" i="28"/>
  <c r="L530" i="28"/>
  <c r="L536" i="28"/>
  <c r="L245" i="28"/>
  <c r="L295" i="28"/>
  <c r="L93" i="28"/>
  <c r="L121" i="28"/>
  <c r="L148" i="28"/>
  <c r="L217" i="28"/>
  <c r="L250" i="28"/>
  <c r="L253" i="28"/>
  <c r="L255" i="28"/>
  <c r="L390" i="28"/>
  <c r="L431" i="28"/>
  <c r="L469" i="28"/>
  <c r="L8" i="28"/>
  <c r="L320" i="28"/>
  <c r="L47" i="28"/>
  <c r="L49" i="28"/>
  <c r="L52" i="28"/>
  <c r="L67" i="28"/>
  <c r="L99" i="28"/>
  <c r="L119" i="28"/>
  <c r="L180" i="28"/>
  <c r="L184" i="28"/>
  <c r="L197" i="28"/>
  <c r="L211" i="28"/>
  <c r="L218" i="28"/>
  <c r="L220" i="28"/>
  <c r="L249" i="28"/>
  <c r="L251" i="28"/>
  <c r="L272" i="28"/>
  <c r="L277" i="28"/>
  <c r="L282" i="28"/>
  <c r="L315" i="28"/>
  <c r="L343" i="28"/>
  <c r="L346" i="28"/>
  <c r="L362" i="28"/>
  <c r="L367" i="28"/>
  <c r="L379" i="28"/>
  <c r="L388" i="28"/>
  <c r="L407" i="28"/>
  <c r="L427" i="28"/>
  <c r="L437" i="28"/>
  <c r="L443" i="28"/>
  <c r="L525" i="28"/>
  <c r="L534" i="28"/>
  <c r="L537" i="28"/>
  <c r="L37" i="28"/>
  <c r="L105" i="28"/>
  <c r="L123" i="28"/>
  <c r="L138" i="28"/>
  <c r="L204" i="28"/>
  <c r="L232" i="28"/>
  <c r="L248" i="28"/>
  <c r="L328" i="28"/>
  <c r="L428" i="28"/>
  <c r="L446" i="28"/>
  <c r="L116" i="28"/>
  <c r="L275" i="28"/>
  <c r="L280" i="28"/>
  <c r="L297" i="28"/>
  <c r="L302" i="28"/>
  <c r="L308" i="28"/>
  <c r="L313" i="28"/>
  <c r="L344" i="28"/>
  <c r="L353" i="28"/>
  <c r="L26" i="28"/>
  <c r="L33" i="28"/>
  <c r="L97" i="28"/>
  <c r="L155" i="28"/>
  <c r="L173" i="28"/>
  <c r="L187" i="28"/>
  <c r="L193" i="28"/>
  <c r="L283" i="28"/>
  <c r="L386" i="28"/>
  <c r="L445" i="28"/>
  <c r="L453" i="28"/>
  <c r="L10" i="28"/>
  <c r="L60" i="28"/>
  <c r="L207" i="28"/>
  <c r="L264" i="28"/>
  <c r="L336" i="28"/>
  <c r="L338" i="28"/>
  <c r="L363" i="28"/>
  <c r="L411" i="28"/>
  <c r="L422" i="28"/>
  <c r="L484" i="28"/>
  <c r="L511" i="28"/>
  <c r="L527" i="28"/>
  <c r="L68" i="28"/>
  <c r="L235" i="28"/>
  <c r="L254" i="28"/>
  <c r="L256" i="28"/>
  <c r="L273" i="28"/>
  <c r="L345" i="28"/>
  <c r="L410" i="28"/>
  <c r="L153" i="28"/>
  <c r="L201" i="28"/>
  <c r="L239" i="28"/>
  <c r="L377" i="28"/>
  <c r="L396" i="28"/>
  <c r="L13" i="28"/>
  <c r="L25" i="28"/>
  <c r="L46" i="28"/>
  <c r="L219" i="28"/>
  <c r="L238" i="28"/>
  <c r="L242" i="28"/>
  <c r="L257" i="28"/>
  <c r="L261" i="28"/>
  <c r="L285" i="28"/>
  <c r="L304" i="28"/>
  <c r="L306" i="28"/>
  <c r="L318" i="28"/>
  <c r="L332" i="28"/>
  <c r="L416" i="28"/>
  <c r="L9" i="28"/>
  <c r="L11" i="28"/>
  <c r="L113" i="28"/>
  <c r="L164" i="28"/>
  <c r="L287" i="28"/>
  <c r="L310" i="28"/>
  <c r="L322" i="28"/>
  <c r="L326" i="28"/>
  <c r="L2" i="28"/>
  <c r="L63" i="28"/>
  <c r="L166" i="28"/>
  <c r="L188" i="28"/>
  <c r="L337" i="28"/>
  <c r="L409" i="28"/>
  <c r="L459" i="28"/>
  <c r="K150" i="28"/>
  <c r="L150" i="28" s="1"/>
  <c r="L532" i="28"/>
  <c r="L107" i="28"/>
  <c r="L140" i="28"/>
  <c r="L163" i="28"/>
  <c r="L172" i="28"/>
  <c r="L179" i="28"/>
  <c r="L327" i="28"/>
  <c r="L333" i="28"/>
  <c r="L342" i="28"/>
  <c r="L404" i="28"/>
  <c r="L174" i="28"/>
  <c r="K252" i="28"/>
  <c r="L252" i="28" s="1"/>
  <c r="D136" i="20"/>
  <c r="F135" i="20"/>
  <c r="F598" i="20"/>
  <c r="F597" i="20"/>
  <c r="F105" i="20" l="1"/>
  <c r="K485" i="20" l="1"/>
  <c r="K323" i="20"/>
  <c r="L17" i="20"/>
  <c r="K17" i="20"/>
  <c r="F17" i="20"/>
  <c r="K318" i="20"/>
  <c r="K303" i="20"/>
  <c r="L83" i="20"/>
  <c r="K83" i="20"/>
  <c r="K66" i="20"/>
  <c r="F66" i="20"/>
  <c r="L66" i="20" s="1"/>
  <c r="K454" i="20"/>
  <c r="L454" i="20" s="1"/>
  <c r="K244" i="20"/>
  <c r="K70" i="20"/>
  <c r="F70" i="20"/>
  <c r="L513" i="20"/>
  <c r="K513" i="20"/>
  <c r="K108" i="20"/>
  <c r="K549" i="20"/>
  <c r="L549" i="20" s="1"/>
  <c r="L70" i="20" l="1"/>
  <c r="K194" i="20"/>
  <c r="F596" i="20" l="1"/>
  <c r="K538" i="20"/>
  <c r="K315" i="20"/>
  <c r="B30" i="24" l="1"/>
  <c r="F581" i="20" l="1"/>
  <c r="K287" i="20"/>
  <c r="K581" i="20"/>
  <c r="F176" i="20"/>
  <c r="L176" i="20" s="1"/>
  <c r="K176" i="20"/>
  <c r="K422" i="20"/>
  <c r="K102" i="20"/>
  <c r="E489" i="20"/>
  <c r="K489" i="20"/>
  <c r="L489" i="20" s="1"/>
  <c r="K309" i="20"/>
  <c r="K306" i="20"/>
  <c r="K305" i="20"/>
  <c r="K117" i="20"/>
  <c r="L117" i="20" s="1"/>
  <c r="E453" i="20"/>
  <c r="K450" i="20"/>
  <c r="F509" i="20"/>
  <c r="E73" i="20" l="1"/>
  <c r="L73" i="20"/>
  <c r="F408" i="20" l="1"/>
  <c r="F410" i="20"/>
  <c r="F407" i="20"/>
  <c r="F406" i="20"/>
  <c r="F479" i="20"/>
  <c r="G406" i="20" l="1"/>
  <c r="K196" i="20"/>
  <c r="K96" i="20"/>
  <c r="K341" i="20"/>
  <c r="L341" i="20" s="1"/>
  <c r="F343" i="20"/>
  <c r="K278" i="20"/>
  <c r="K308" i="20"/>
  <c r="F405" i="20"/>
  <c r="K358" i="20"/>
  <c r="L358" i="20" s="1"/>
  <c r="K304" i="20"/>
  <c r="K462" i="20"/>
  <c r="F595" i="20"/>
  <c r="K311" i="20" l="1"/>
  <c r="F193" i="20"/>
  <c r="K36" i="20"/>
  <c r="L36" i="20" s="1"/>
  <c r="K274" i="20"/>
  <c r="K458" i="20"/>
  <c r="K276" i="20"/>
  <c r="K340" i="20"/>
  <c r="F340" i="20"/>
  <c r="K593" i="20"/>
  <c r="L593" i="20" s="1"/>
  <c r="K533" i="20"/>
  <c r="L533" i="20" s="1"/>
  <c r="K592" i="20"/>
  <c r="L592" i="20" s="1"/>
  <c r="K310" i="20"/>
  <c r="K443" i="20"/>
  <c r="K279" i="20"/>
  <c r="K299" i="20"/>
  <c r="K43" i="20"/>
  <c r="K314" i="20"/>
  <c r="K282" i="20"/>
  <c r="K242" i="20"/>
  <c r="K41" i="20" l="1"/>
  <c r="F392" i="20"/>
  <c r="K280" i="20"/>
  <c r="K296" i="20" l="1"/>
  <c r="K267" i="20"/>
  <c r="K297" i="20"/>
  <c r="K448" i="20"/>
  <c r="K591" i="20"/>
  <c r="L591" i="20" s="1"/>
  <c r="K480" i="20"/>
  <c r="K286" i="20"/>
  <c r="K39" i="20" l="1"/>
  <c r="K300" i="20"/>
  <c r="K258" i="20"/>
  <c r="K477" i="20"/>
  <c r="K264" i="20"/>
  <c r="K281" i="20"/>
  <c r="F268" i="20"/>
  <c r="K302" i="20"/>
  <c r="K447" i="20"/>
  <c r="K590" i="20"/>
  <c r="L590" i="20" s="1"/>
  <c r="K46" i="20"/>
  <c r="K40" i="20"/>
  <c r="K283" i="20"/>
  <c r="K271" i="20"/>
  <c r="K261" i="20"/>
  <c r="K589" i="20"/>
  <c r="F295" i="20" l="1"/>
  <c r="K8" i="20" l="1"/>
  <c r="K571" i="20"/>
  <c r="L571" i="20" s="1"/>
  <c r="K398" i="3"/>
  <c r="L398" i="3" s="1"/>
  <c r="F588" i="20"/>
  <c r="F424" i="20"/>
  <c r="F423" i="20"/>
  <c r="K213" i="20"/>
  <c r="K212" i="20"/>
  <c r="F213" i="20"/>
  <c r="L213" i="20" l="1"/>
  <c r="K79" i="20"/>
  <c r="L79" i="20" s="1"/>
  <c r="K77" i="20"/>
  <c r="L77" i="20" s="1"/>
  <c r="K445" i="20"/>
  <c r="K24" i="20"/>
  <c r="K254" i="20"/>
  <c r="K567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9" i="20"/>
  <c r="K23" i="20"/>
  <c r="K243" i="20"/>
  <c r="K270" i="20"/>
  <c r="K427" i="20"/>
  <c r="K425" i="20"/>
  <c r="K401" i="20"/>
  <c r="L401" i="20" s="1"/>
  <c r="K428" i="20"/>
  <c r="F587" i="20" l="1"/>
  <c r="F586" i="20"/>
  <c r="F250" i="20"/>
  <c r="E249" i="20"/>
  <c r="K376" i="20" l="1"/>
  <c r="K331" i="20" l="1"/>
  <c r="F331" i="20"/>
  <c r="K257" i="20"/>
  <c r="K266" i="20"/>
  <c r="K519" i="20"/>
  <c r="L519" i="20" s="1"/>
  <c r="K255" i="20"/>
  <c r="K252" i="20"/>
  <c r="K457" i="20"/>
  <c r="K360" i="20"/>
  <c r="K33" i="20"/>
  <c r="K260" i="20"/>
  <c r="J439" i="20"/>
  <c r="K439" i="20"/>
  <c r="K247" i="20"/>
  <c r="K413" i="20"/>
  <c r="K239" i="20"/>
  <c r="K440" i="20"/>
  <c r="K32" i="20"/>
  <c r="K419" i="20"/>
  <c r="K272" i="20"/>
  <c r="K431" i="20"/>
  <c r="K584" i="20"/>
  <c r="K30" i="20"/>
  <c r="K291" i="20"/>
  <c r="L291" i="20" s="1"/>
  <c r="K530" i="20"/>
  <c r="K273" i="20"/>
  <c r="K253" i="20"/>
  <c r="K45" i="20"/>
  <c r="K285" i="20"/>
  <c r="K52" i="20"/>
  <c r="K434" i="20"/>
  <c r="K354" i="20"/>
  <c r="K415" i="20"/>
  <c r="F361" i="20"/>
  <c r="F360" i="20"/>
  <c r="L360" i="20" s="1"/>
  <c r="K241" i="20"/>
  <c r="K423" i="20"/>
  <c r="K38" i="20"/>
  <c r="F585" i="20"/>
  <c r="F584" i="20"/>
  <c r="L584" i="20" s="1"/>
  <c r="K361" i="20" l="1"/>
  <c r="L361" i="20" s="1"/>
  <c r="K21" i="20"/>
  <c r="K583" i="20"/>
  <c r="L583" i="20" s="1"/>
  <c r="K161" i="20"/>
  <c r="K421" i="20"/>
  <c r="K433" i="20"/>
  <c r="K515" i="20"/>
  <c r="L515" i="20" s="1"/>
  <c r="K476" i="20"/>
  <c r="K435" i="20"/>
  <c r="K240" i="20"/>
  <c r="L581" i="20"/>
  <c r="K414" i="20"/>
  <c r="K416" i="20"/>
  <c r="F417" i="20"/>
  <c r="F416" i="20"/>
  <c r="K411" i="20"/>
  <c r="K76" i="20"/>
  <c r="K150" i="20"/>
  <c r="L150" i="20" s="1"/>
  <c r="K473" i="20"/>
  <c r="K436" i="20"/>
  <c r="L416" i="20" l="1"/>
  <c r="K395" i="20"/>
  <c r="D580" i="20"/>
  <c r="F576" i="20"/>
  <c r="F577" i="20"/>
  <c r="F578" i="20"/>
  <c r="F579" i="20"/>
  <c r="F575" i="20"/>
  <c r="K11" i="20"/>
  <c r="K435" i="3"/>
  <c r="L435" i="3" s="1"/>
  <c r="F435" i="3"/>
  <c r="K574" i="20"/>
  <c r="L574" i="20" s="1"/>
  <c r="K446" i="20"/>
  <c r="F573" i="20"/>
  <c r="K388" i="20"/>
  <c r="L331" i="20"/>
  <c r="K437" i="20"/>
  <c r="F580" i="20" l="1"/>
  <c r="K246" i="20"/>
  <c r="K20" i="20"/>
  <c r="E150" i="20"/>
  <c r="K399" i="20" l="1"/>
  <c r="K290" i="20"/>
  <c r="F301" i="20" l="1"/>
  <c r="L301" i="20" s="1"/>
  <c r="F570" i="20"/>
  <c r="K412" i="20"/>
  <c r="K180" i="20" l="1"/>
  <c r="L180" i="20" s="1"/>
  <c r="K111" i="20"/>
  <c r="L111" i="20" s="1"/>
  <c r="K110" i="20"/>
  <c r="K35" i="20"/>
  <c r="L35" i="20" s="1"/>
  <c r="E532" i="20"/>
  <c r="D86" i="20"/>
  <c r="K564" i="20"/>
  <c r="F210" i="20"/>
  <c r="K207" i="20"/>
  <c r="K206" i="20"/>
  <c r="K34" i="20"/>
  <c r="K569" i="20"/>
  <c r="F569" i="20"/>
  <c r="K556" i="20"/>
  <c r="K387" i="20"/>
  <c r="K386" i="20"/>
  <c r="K19" i="20"/>
  <c r="K568" i="20"/>
  <c r="L568" i="20" s="1"/>
  <c r="F87" i="20"/>
  <c r="K357" i="20"/>
  <c r="K375" i="20"/>
  <c r="L569" i="20" l="1"/>
  <c r="K365" i="20"/>
  <c r="K566" i="20"/>
  <c r="L566" i="20" s="1"/>
  <c r="K393" i="20"/>
  <c r="K200" i="20"/>
  <c r="F200" i="20"/>
  <c r="L200" i="20" l="1"/>
  <c r="D38" i="24" l="1"/>
  <c r="B39" i="24" s="1"/>
  <c r="B31" i="24"/>
  <c r="B40" i="24" s="1"/>
  <c r="F216" i="20"/>
  <c r="F318" i="3"/>
  <c r="B41" i="24" l="1"/>
  <c r="K363" i="20"/>
  <c r="K370" i="20"/>
  <c r="K381" i="20"/>
  <c r="K364" i="20"/>
  <c r="K383" i="20" l="1"/>
  <c r="K397" i="20"/>
  <c r="F565" i="20"/>
  <c r="K356" i="20"/>
  <c r="F464" i="20"/>
  <c r="K463" i="20"/>
  <c r="K560" i="20"/>
  <c r="K557" i="20" l="1"/>
  <c r="L557" i="20" s="1"/>
  <c r="K350" i="20"/>
  <c r="K237" i="20"/>
  <c r="H438" i="19"/>
  <c r="F564" i="20"/>
  <c r="L564" i="20" s="1"/>
  <c r="K337" i="20"/>
  <c r="K352" i="20"/>
  <c r="K373" i="20"/>
  <c r="K171" i="20"/>
  <c r="K170" i="20"/>
  <c r="L170" i="20" s="1"/>
  <c r="H23" i="19" l="1"/>
  <c r="H22" i="19"/>
  <c r="L25" i="20"/>
  <c r="K558" i="20"/>
  <c r="K398" i="20"/>
  <c r="K491" i="20"/>
  <c r="K371" i="20"/>
  <c r="K379" i="20"/>
  <c r="K321" i="20"/>
  <c r="K366" i="20"/>
  <c r="F563" i="20"/>
  <c r="K378" i="20"/>
  <c r="K289" i="20"/>
  <c r="K15" i="20"/>
  <c r="K330" i="20"/>
  <c r="K369" i="20"/>
  <c r="K474" i="20"/>
  <c r="K353" i="20"/>
  <c r="K372" i="20"/>
  <c r="K146" i="20"/>
  <c r="K470" i="20"/>
  <c r="K201" i="20"/>
  <c r="K345" i="20"/>
  <c r="K561" i="20"/>
  <c r="F561" i="20"/>
  <c r="F560" i="20"/>
  <c r="L560" i="20" s="1"/>
  <c r="L561" i="20" l="1"/>
  <c r="K483" i="20"/>
  <c r="L483" i="20" s="1"/>
  <c r="F439" i="3"/>
  <c r="F438" i="3"/>
  <c r="F558" i="20"/>
  <c r="L558" i="20" s="1"/>
  <c r="K437" i="3"/>
  <c r="L437" i="3" s="1"/>
  <c r="F401" i="20" l="1"/>
  <c r="F400" i="20"/>
  <c r="F490" i="20" l="1"/>
  <c r="K490" i="20" l="1"/>
  <c r="L490" i="20" s="1"/>
  <c r="K396" i="20"/>
  <c r="K178" i="20"/>
  <c r="K367" i="20"/>
  <c r="K126" i="20"/>
  <c r="K368" i="20"/>
  <c r="L88" i="20"/>
  <c r="L85" i="28" s="1"/>
  <c r="K90" i="20"/>
  <c r="F556" i="20"/>
  <c r="L556" i="20" s="1"/>
  <c r="F501" i="20"/>
  <c r="K101" i="20" l="1"/>
  <c r="K348" i="20"/>
  <c r="K468" i="20"/>
  <c r="K555" i="20"/>
  <c r="L555" i="20" s="1"/>
  <c r="K481" i="20"/>
  <c r="K97" i="20"/>
  <c r="F554" i="20"/>
  <c r="K554" i="20"/>
  <c r="K355" i="20"/>
  <c r="L554" i="20" l="1"/>
  <c r="K234" i="20"/>
  <c r="K553" i="20"/>
  <c r="L553" i="20" s="1"/>
  <c r="K552" i="20"/>
  <c r="F552" i="20"/>
  <c r="K472" i="20"/>
  <c r="K499" i="20"/>
  <c r="L552" i="20" l="1"/>
  <c r="K544" i="20"/>
  <c r="L544" i="20" s="1"/>
  <c r="K63" i="20" l="1"/>
  <c r="L63" i="20" s="1"/>
  <c r="K61" i="20"/>
  <c r="L207" i="20"/>
  <c r="K157" i="20"/>
  <c r="K338" i="20"/>
  <c r="K551" i="20"/>
  <c r="K214" i="20"/>
  <c r="K316" i="20"/>
  <c r="K550" i="20"/>
  <c r="F550" i="20"/>
  <c r="F548" i="20"/>
  <c r="K548" i="20"/>
  <c r="L548" i="20" l="1"/>
  <c r="L550" i="20"/>
  <c r="K325" i="20"/>
  <c r="K184" i="20"/>
  <c r="K130" i="20"/>
  <c r="K198" i="20"/>
  <c r="K167" i="20"/>
  <c r="E206" i="20"/>
  <c r="F546" i="20" l="1"/>
  <c r="K182" i="20"/>
  <c r="K168" i="20"/>
  <c r="F545" i="20"/>
  <c r="K545" i="20"/>
  <c r="K362" i="20"/>
  <c r="K172" i="20"/>
  <c r="K190" i="20"/>
  <c r="K177" i="20"/>
  <c r="K202" i="20"/>
  <c r="K328" i="20"/>
  <c r="L545" i="20" l="1"/>
  <c r="K543" i="20"/>
  <c r="L543" i="20" s="1"/>
  <c r="K542" i="20"/>
  <c r="L542" i="20" s="1"/>
  <c r="K18" i="20"/>
  <c r="K179" i="20"/>
  <c r="K188" i="20"/>
  <c r="K429" i="20"/>
  <c r="K174" i="20"/>
  <c r="K541" i="20"/>
  <c r="L541" i="20" s="1"/>
  <c r="F540" i="20"/>
  <c r="K540" i="20"/>
  <c r="K466" i="20"/>
  <c r="K346" i="20"/>
  <c r="K532" i="20"/>
  <c r="L532" i="20" s="1"/>
  <c r="K418" i="20"/>
  <c r="K187" i="20"/>
  <c r="K165" i="20"/>
  <c r="K349" i="20"/>
  <c r="L530" i="20"/>
  <c r="K529" i="20"/>
  <c r="L529" i="20" s="1"/>
  <c r="K211" i="20"/>
  <c r="L524" i="20"/>
  <c r="K527" i="20"/>
  <c r="L527" i="20" s="1"/>
  <c r="K113" i="20"/>
  <c r="K159" i="20"/>
  <c r="K233" i="20"/>
  <c r="K526" i="20"/>
  <c r="L526" i="20" s="1"/>
  <c r="K154" i="20"/>
  <c r="L540" i="20" l="1"/>
  <c r="F525" i="20"/>
  <c r="K525" i="20"/>
  <c r="K149" i="20"/>
  <c r="K81" i="20"/>
  <c r="K497" i="20"/>
  <c r="L497" i="20" s="1"/>
  <c r="K148" i="20"/>
  <c r="K123" i="20"/>
  <c r="K183" i="20"/>
  <c r="L525" i="20" l="1"/>
  <c r="K181" i="20"/>
  <c r="K523" i="20"/>
  <c r="L523" i="20" s="1"/>
  <c r="K57" i="20"/>
  <c r="F522" i="20"/>
  <c r="K522" i="20"/>
  <c r="K169" i="20"/>
  <c r="K521" i="20"/>
  <c r="L521" i="20" s="1"/>
  <c r="K131" i="20"/>
  <c r="K163" i="20"/>
  <c r="K203" i="20"/>
  <c r="F29" i="20"/>
  <c r="K28" i="20" s="1"/>
  <c r="L28" i="20" s="1"/>
  <c r="K164" i="20"/>
  <c r="K143" i="20"/>
  <c r="K122" i="20"/>
  <c r="K236" i="20"/>
  <c r="K65" i="20"/>
  <c r="K465" i="20"/>
  <c r="F520" i="20"/>
  <c r="L520" i="20" s="1"/>
  <c r="K413" i="3"/>
  <c r="F3" i="15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4" i="20"/>
  <c r="E113" i="20"/>
  <c r="E103" i="20"/>
  <c r="C7" i="15"/>
  <c r="F502" i="20"/>
  <c r="F500" i="20"/>
  <c r="F499" i="20"/>
  <c r="L522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1" i="20"/>
  <c r="F130" i="20"/>
  <c r="H410" i="19"/>
  <c r="F10" i="21"/>
  <c r="F9" i="21"/>
  <c r="F8" i="21"/>
  <c r="F6" i="21"/>
  <c r="F5" i="21"/>
  <c r="F153" i="20"/>
  <c r="F517" i="20"/>
  <c r="K344" i="20"/>
  <c r="K486" i="20"/>
  <c r="F7" i="21"/>
  <c r="F4" i="21"/>
  <c r="F12" i="21" s="1"/>
  <c r="B24" i="21"/>
  <c r="K322" i="20"/>
  <c r="K503" i="20"/>
  <c r="L503" i="20" s="1"/>
  <c r="K67" i="20"/>
  <c r="K317" i="20"/>
  <c r="F518" i="20"/>
  <c r="K518" i="20"/>
  <c r="K116" i="20"/>
  <c r="K54" i="20"/>
  <c r="K186" i="20"/>
  <c r="K121" i="20"/>
  <c r="K144" i="20"/>
  <c r="K153" i="20"/>
  <c r="K327" i="20"/>
  <c r="K125" i="20"/>
  <c r="K517" i="20"/>
  <c r="K115" i="20"/>
  <c r="K129" i="20"/>
  <c r="K516" i="20"/>
  <c r="L516" i="20" s="1"/>
  <c r="F515" i="20"/>
  <c r="K138" i="20"/>
  <c r="K478" i="20"/>
  <c r="K319" i="20"/>
  <c r="K514" i="20"/>
  <c r="L514" i="20" s="1"/>
  <c r="K175" i="20"/>
  <c r="K320" i="20"/>
  <c r="K119" i="20"/>
  <c r="K512" i="20"/>
  <c r="L512" i="20" s="1"/>
  <c r="K103" i="20"/>
  <c r="K128" i="20"/>
  <c r="K511" i="20"/>
  <c r="L511" i="20" s="1"/>
  <c r="K510" i="20"/>
  <c r="L510" i="20" s="1"/>
  <c r="L517" i="20" l="1"/>
  <c r="D30" i="23"/>
  <c r="E30" i="23" s="1"/>
  <c r="D5" i="23"/>
  <c r="E5" i="23"/>
  <c r="B6" i="23" s="1"/>
  <c r="D8" i="23"/>
  <c r="E8" i="23" s="1"/>
  <c r="B9" i="23" s="1"/>
  <c r="D9" i="23" s="1"/>
  <c r="L518" i="20"/>
  <c r="K132" i="20"/>
  <c r="K158" i="20"/>
  <c r="K329" i="20"/>
  <c r="K120" i="20"/>
  <c r="K88" i="20"/>
  <c r="K56" i="20"/>
  <c r="K106" i="20"/>
  <c r="K112" i="20"/>
  <c r="K127" i="20"/>
  <c r="K456" i="20"/>
  <c r="K68" i="20"/>
  <c r="K215" i="20"/>
  <c r="K460" i="20"/>
  <c r="K100" i="20"/>
  <c r="K160" i="20"/>
  <c r="K507" i="20"/>
  <c r="F507" i="20"/>
  <c r="B31" i="23" l="1"/>
  <c r="D31" i="23" s="1"/>
  <c r="E31" i="23" s="1"/>
  <c r="D6" i="23"/>
  <c r="E6" i="23"/>
  <c r="E9" i="23"/>
  <c r="B10" i="23" s="1"/>
  <c r="D10" i="23" s="1"/>
  <c r="L507" i="20"/>
  <c r="K85" i="20"/>
  <c r="L85" i="20" s="1"/>
  <c r="K496" i="20"/>
  <c r="L496" i="20" s="1"/>
  <c r="K69" i="20"/>
  <c r="L351" i="20"/>
  <c r="E10" i="23" l="1"/>
  <c r="B11" i="23" s="1"/>
  <c r="F2" i="20"/>
  <c r="K2" i="20"/>
  <c r="F3" i="20"/>
  <c r="K3" i="20"/>
  <c r="K4" i="20"/>
  <c r="L4" i="20" s="1"/>
  <c r="K5" i="20"/>
  <c r="L5" i="20" s="1"/>
  <c r="F506" i="20"/>
  <c r="F503" i="20"/>
  <c r="F498" i="20"/>
  <c r="L498" i="20" s="1"/>
  <c r="F497" i="20"/>
  <c r="F495" i="20"/>
  <c r="F494" i="20"/>
  <c r="F493" i="20"/>
  <c r="F492" i="20"/>
  <c r="F491" i="20"/>
  <c r="L491" i="20" s="1"/>
  <c r="F488" i="20"/>
  <c r="L488" i="20" s="1"/>
  <c r="F486" i="20"/>
  <c r="F485" i="20"/>
  <c r="L485" i="20" s="1"/>
  <c r="L484" i="20"/>
  <c r="F481" i="20"/>
  <c r="L481" i="20" s="1"/>
  <c r="F480" i="20"/>
  <c r="L480" i="20" s="1"/>
  <c r="F478" i="20"/>
  <c r="L478" i="20" s="1"/>
  <c r="F477" i="20"/>
  <c r="L477" i="20" s="1"/>
  <c r="L476" i="20"/>
  <c r="F475" i="20"/>
  <c r="L475" i="20" s="1"/>
  <c r="F474" i="20"/>
  <c r="L474" i="20" s="1"/>
  <c r="F473" i="20"/>
  <c r="L473" i="20" s="1"/>
  <c r="L472" i="20"/>
  <c r="L470" i="20"/>
  <c r="F469" i="20"/>
  <c r="L469" i="20" s="1"/>
  <c r="F468" i="20"/>
  <c r="L468" i="20" s="1"/>
  <c r="F467" i="20"/>
  <c r="L467" i="20" s="1"/>
  <c r="F466" i="20"/>
  <c r="L466" i="20" s="1"/>
  <c r="F465" i="20"/>
  <c r="L465" i="20" s="1"/>
  <c r="F463" i="20"/>
  <c r="L463" i="20" s="1"/>
  <c r="F462" i="20"/>
  <c r="L462" i="20" s="1"/>
  <c r="L460" i="20"/>
  <c r="L458" i="20"/>
  <c r="E458" i="20"/>
  <c r="F457" i="20"/>
  <c r="L457" i="20" s="1"/>
  <c r="F456" i="20"/>
  <c r="L456" i="20" s="1"/>
  <c r="L450" i="20"/>
  <c r="F449" i="20"/>
  <c r="L449" i="20" s="1"/>
  <c r="F448" i="20"/>
  <c r="L448" i="20" s="1"/>
  <c r="L447" i="20"/>
  <c r="F446" i="20"/>
  <c r="L446" i="20" s="1"/>
  <c r="L445" i="20"/>
  <c r="F444" i="20"/>
  <c r="L444" i="20" s="1"/>
  <c r="F443" i="20"/>
  <c r="L443" i="20" s="1"/>
  <c r="F442" i="20"/>
  <c r="F441" i="20"/>
  <c r="L441" i="20" s="1"/>
  <c r="F440" i="20"/>
  <c r="L440" i="20" s="1"/>
  <c r="F439" i="20"/>
  <c r="L439" i="20" s="1"/>
  <c r="L437" i="20"/>
  <c r="F436" i="20"/>
  <c r="L436" i="20" s="1"/>
  <c r="F435" i="20"/>
  <c r="L435" i="20" s="1"/>
  <c r="F434" i="20"/>
  <c r="L434" i="20" s="1"/>
  <c r="F433" i="20"/>
  <c r="L433" i="20" s="1"/>
  <c r="F431" i="20"/>
  <c r="F429" i="20"/>
  <c r="L429" i="20" s="1"/>
  <c r="F428" i="20"/>
  <c r="L428" i="20" s="1"/>
  <c r="F426" i="20"/>
  <c r="F425" i="20"/>
  <c r="L423" i="20"/>
  <c r="F422" i="20"/>
  <c r="L422" i="20" s="1"/>
  <c r="F421" i="20"/>
  <c r="L421" i="20" s="1"/>
  <c r="F419" i="20"/>
  <c r="L419" i="20" s="1"/>
  <c r="L418" i="20"/>
  <c r="F415" i="20"/>
  <c r="L415" i="20" s="1"/>
  <c r="L414" i="20"/>
  <c r="F413" i="20"/>
  <c r="F412" i="20"/>
  <c r="L412" i="20" s="1"/>
  <c r="F411" i="20"/>
  <c r="L411" i="20" s="1"/>
  <c r="F404" i="20"/>
  <c r="F399" i="20"/>
  <c r="L399" i="20" s="1"/>
  <c r="F398" i="20"/>
  <c r="L398" i="20" s="1"/>
  <c r="F397" i="20"/>
  <c r="F396" i="20"/>
  <c r="L396" i="20" s="1"/>
  <c r="F395" i="20"/>
  <c r="L395" i="20" s="1"/>
  <c r="F394" i="20"/>
  <c r="L394" i="20" s="1"/>
  <c r="F393" i="20"/>
  <c r="F388" i="20"/>
  <c r="L388" i="20" s="1"/>
  <c r="L387" i="20"/>
  <c r="F386" i="20"/>
  <c r="L386" i="20" s="1"/>
  <c r="F384" i="20"/>
  <c r="F383" i="20"/>
  <c r="L383" i="20" s="1"/>
  <c r="F382" i="20"/>
  <c r="F381" i="20"/>
  <c r="F380" i="20"/>
  <c r="L380" i="20" s="1"/>
  <c r="F379" i="20"/>
  <c r="L379" i="20" s="1"/>
  <c r="F378" i="20"/>
  <c r="L378" i="20" s="1"/>
  <c r="F375" i="20"/>
  <c r="L375" i="20" s="1"/>
  <c r="F373" i="20"/>
  <c r="L373" i="20" s="1"/>
  <c r="F372" i="20"/>
  <c r="F371" i="20"/>
  <c r="L371" i="20" s="1"/>
  <c r="F370" i="20"/>
  <c r="L370" i="20" s="1"/>
  <c r="F369" i="20"/>
  <c r="L369" i="20" s="1"/>
  <c r="F367" i="20"/>
  <c r="L367" i="20" s="1"/>
  <c r="L366" i="20"/>
  <c r="F365" i="20"/>
  <c r="L365" i="20" s="1"/>
  <c r="F364" i="20"/>
  <c r="L364" i="20" s="1"/>
  <c r="F363" i="20"/>
  <c r="L363" i="20" s="1"/>
  <c r="F362" i="20"/>
  <c r="L362" i="20" s="1"/>
  <c r="L359" i="20"/>
  <c r="F357" i="20"/>
  <c r="L357" i="20" s="1"/>
  <c r="F356" i="20"/>
  <c r="L356" i="20" s="1"/>
  <c r="F355" i="20"/>
  <c r="L355" i="20" s="1"/>
  <c r="F354" i="20"/>
  <c r="L353" i="20"/>
  <c r="F352" i="20"/>
  <c r="L352" i="20" s="1"/>
  <c r="F350" i="20"/>
  <c r="L350" i="20" s="1"/>
  <c r="F349" i="20"/>
  <c r="L349" i="20" s="1"/>
  <c r="F348" i="20"/>
  <c r="F347" i="20"/>
  <c r="L347" i="20" s="1"/>
  <c r="F346" i="20"/>
  <c r="L346" i="20" s="1"/>
  <c r="F345" i="20"/>
  <c r="L345" i="20" s="1"/>
  <c r="F344" i="20"/>
  <c r="L344" i="20" s="1"/>
  <c r="L340" i="20"/>
  <c r="F339" i="20"/>
  <c r="L339" i="20" s="1"/>
  <c r="F338" i="20"/>
  <c r="L338" i="20" s="1"/>
  <c r="F337" i="20"/>
  <c r="L337" i="20" s="1"/>
  <c r="F329" i="20"/>
  <c r="L329" i="20" s="1"/>
  <c r="F328" i="20"/>
  <c r="L328" i="20" s="1"/>
  <c r="F327" i="20"/>
  <c r="L327" i="20" s="1"/>
  <c r="F326" i="20"/>
  <c r="L326" i="20" s="1"/>
  <c r="F325" i="20"/>
  <c r="L325" i="20" s="1"/>
  <c r="F323" i="20"/>
  <c r="L323" i="20" s="1"/>
  <c r="F322" i="20"/>
  <c r="L322" i="20" s="1"/>
  <c r="F321" i="20"/>
  <c r="L321" i="20" s="1"/>
  <c r="F320" i="20"/>
  <c r="L320" i="20" s="1"/>
  <c r="L319" i="20"/>
  <c r="F318" i="20"/>
  <c r="L318" i="20" s="1"/>
  <c r="F317" i="20"/>
  <c r="L317" i="20" s="1"/>
  <c r="F316" i="20"/>
  <c r="L316" i="20" s="1"/>
  <c r="F315" i="20"/>
  <c r="L315" i="20" s="1"/>
  <c r="F314" i="20"/>
  <c r="L314" i="20" s="1"/>
  <c r="F313" i="20"/>
  <c r="F312" i="20"/>
  <c r="F311" i="20"/>
  <c r="F310" i="20"/>
  <c r="L310" i="20" s="1"/>
  <c r="F309" i="20"/>
  <c r="L309" i="20" s="1"/>
  <c r="F308" i="20"/>
  <c r="L308" i="20" s="1"/>
  <c r="F307" i="20"/>
  <c r="F306" i="20"/>
  <c r="L306" i="20" s="1"/>
  <c r="F305" i="20"/>
  <c r="L305" i="20" s="1"/>
  <c r="F304" i="20"/>
  <c r="L304" i="20" s="1"/>
  <c r="L303" i="20"/>
  <c r="F302" i="20"/>
  <c r="L302" i="20" s="1"/>
  <c r="F300" i="20"/>
  <c r="L300" i="20" s="1"/>
  <c r="F299" i="20"/>
  <c r="F297" i="20"/>
  <c r="L297" i="20" s="1"/>
  <c r="F296" i="20"/>
  <c r="L296" i="20" s="1"/>
  <c r="F290" i="20"/>
  <c r="L290" i="20" s="1"/>
  <c r="F288" i="20"/>
  <c r="F287" i="20"/>
  <c r="F286" i="20"/>
  <c r="L286" i="20" s="1"/>
  <c r="F285" i="20"/>
  <c r="L285" i="20" s="1"/>
  <c r="F284" i="20"/>
  <c r="L284" i="20" s="1"/>
  <c r="F283" i="20"/>
  <c r="F282" i="20"/>
  <c r="L282" i="20" s="1"/>
  <c r="F281" i="20"/>
  <c r="L281" i="20" s="1"/>
  <c r="F280" i="20"/>
  <c r="L280" i="20" s="1"/>
  <c r="F279" i="20"/>
  <c r="F278" i="20"/>
  <c r="L278" i="20" s="1"/>
  <c r="L276" i="20"/>
  <c r="F274" i="20"/>
  <c r="L274" i="20" s="1"/>
  <c r="L273" i="20"/>
  <c r="F272" i="20"/>
  <c r="L272" i="20" s="1"/>
  <c r="F271" i="20"/>
  <c r="F270" i="20"/>
  <c r="L270" i="20" s="1"/>
  <c r="L268" i="20"/>
  <c r="F267" i="20"/>
  <c r="L267" i="20" s="1"/>
  <c r="F266" i="20"/>
  <c r="L266" i="20" s="1"/>
  <c r="L265" i="20"/>
  <c r="F264" i="20"/>
  <c r="L264" i="20" s="1"/>
  <c r="F262" i="20"/>
  <c r="L262" i="20" s="1"/>
  <c r="F261" i="20"/>
  <c r="F260" i="20"/>
  <c r="L260" i="20" s="1"/>
  <c r="F259" i="20"/>
  <c r="L259" i="20" s="1"/>
  <c r="F258" i="20"/>
  <c r="L258" i="20" s="1"/>
  <c r="F257" i="20"/>
  <c r="F256" i="20"/>
  <c r="F255" i="20"/>
  <c r="L255" i="20" s="1"/>
  <c r="F254" i="20"/>
  <c r="L254" i="20" s="1"/>
  <c r="F253" i="20"/>
  <c r="L253" i="20" s="1"/>
  <c r="F252" i="20"/>
  <c r="L252" i="20" s="1"/>
  <c r="L248" i="20"/>
  <c r="F247" i="20"/>
  <c r="L247" i="20" s="1"/>
  <c r="F246" i="20"/>
  <c r="L246" i="20" s="1"/>
  <c r="F245" i="20"/>
  <c r="L245" i="20" s="1"/>
  <c r="F244" i="20"/>
  <c r="L244" i="20" s="1"/>
  <c r="F243" i="20"/>
  <c r="L242" i="20"/>
  <c r="F241" i="20"/>
  <c r="L241" i="20" s="1"/>
  <c r="F240" i="20"/>
  <c r="L240" i="20" s="1"/>
  <c r="F239" i="20"/>
  <c r="L239" i="20" s="1"/>
  <c r="F237" i="20"/>
  <c r="L237" i="20" s="1"/>
  <c r="F236" i="20"/>
  <c r="L236" i="20" s="1"/>
  <c r="F235" i="20"/>
  <c r="F234" i="20"/>
  <c r="L234" i="20" s="1"/>
  <c r="F233" i="20"/>
  <c r="L233" i="20" s="1"/>
  <c r="F232" i="20"/>
  <c r="L232" i="20" s="1"/>
  <c r="F215" i="20"/>
  <c r="L215" i="20" s="1"/>
  <c r="F214" i="20"/>
  <c r="L214" i="20" s="1"/>
  <c r="F212" i="20"/>
  <c r="L212" i="20" s="1"/>
  <c r="F211" i="20"/>
  <c r="L211" i="20" s="1"/>
  <c r="L206" i="20"/>
  <c r="F205" i="20"/>
  <c r="L205" i="20" s="1"/>
  <c r="F203" i="20"/>
  <c r="F202" i="20"/>
  <c r="L202" i="20" s="1"/>
  <c r="F201" i="20"/>
  <c r="L201" i="20" s="1"/>
  <c r="F199" i="20"/>
  <c r="L199" i="20" s="1"/>
  <c r="F198" i="20"/>
  <c r="F196" i="20"/>
  <c r="L196" i="20" s="1"/>
  <c r="F194" i="20"/>
  <c r="L194" i="20" s="1"/>
  <c r="F192" i="20"/>
  <c r="L192" i="20" s="1"/>
  <c r="F190" i="20"/>
  <c r="L190" i="20" s="1"/>
  <c r="F189" i="20"/>
  <c r="L187" i="20"/>
  <c r="F186" i="20"/>
  <c r="L186" i="20" s="1"/>
  <c r="F185" i="20"/>
  <c r="F184" i="20"/>
  <c r="F183" i="20"/>
  <c r="L183" i="20" s="1"/>
  <c r="F181" i="20"/>
  <c r="L181" i="20" s="1"/>
  <c r="F179" i="20"/>
  <c r="L179" i="20" s="1"/>
  <c r="F178" i="20"/>
  <c r="F177" i="20"/>
  <c r="L177" i="20" s="1"/>
  <c r="F175" i="20"/>
  <c r="L175" i="20" s="1"/>
  <c r="F174" i="20"/>
  <c r="L174" i="20" s="1"/>
  <c r="F173" i="20"/>
  <c r="F172" i="20"/>
  <c r="L172" i="20" s="1"/>
  <c r="F171" i="20"/>
  <c r="L171" i="20" s="1"/>
  <c r="F169" i="20"/>
  <c r="L169" i="20" s="1"/>
  <c r="F168" i="20"/>
  <c r="L168" i="20" s="1"/>
  <c r="L167" i="20"/>
  <c r="F166" i="20"/>
  <c r="F165" i="20"/>
  <c r="L165" i="20" s="1"/>
  <c r="F164" i="20"/>
  <c r="L164" i="20" s="1"/>
  <c r="L163" i="20"/>
  <c r="F162" i="20"/>
  <c r="L162" i="20" s="1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F154" i="20"/>
  <c r="L154" i="20" s="1"/>
  <c r="L153" i="20"/>
  <c r="L152" i="20"/>
  <c r="F151" i="20"/>
  <c r="L151" i="20" s="1"/>
  <c r="L149" i="20"/>
  <c r="F148" i="20"/>
  <c r="L148" i="20" s="1"/>
  <c r="F146" i="20"/>
  <c r="L146" i="20" s="1"/>
  <c r="L144" i="20"/>
  <c r="L143" i="20"/>
  <c r="F137" i="20"/>
  <c r="L137" i="20" s="1"/>
  <c r="F134" i="20"/>
  <c r="F133" i="20"/>
  <c r="F132" i="20"/>
  <c r="F131" i="20"/>
  <c r="L131" i="20" s="1"/>
  <c r="L130" i="20"/>
  <c r="F129" i="20"/>
  <c r="L129" i="20" s="1"/>
  <c r="F128" i="20"/>
  <c r="L128" i="20" s="1"/>
  <c r="L127" i="20"/>
  <c r="F126" i="20"/>
  <c r="L126" i="20" s="1"/>
  <c r="F125" i="20"/>
  <c r="L125" i="20" s="1"/>
  <c r="F124" i="20"/>
  <c r="F123" i="20"/>
  <c r="F122" i="20"/>
  <c r="L122" i="20" s="1"/>
  <c r="F121" i="20"/>
  <c r="L121" i="20" s="1"/>
  <c r="F120" i="20"/>
  <c r="L120" i="20" s="1"/>
  <c r="F119" i="20"/>
  <c r="L119" i="20" s="1"/>
  <c r="F118" i="20"/>
  <c r="L118" i="20" s="1"/>
  <c r="F116" i="20"/>
  <c r="L116" i="20" s="1"/>
  <c r="F115" i="20"/>
  <c r="L115" i="20" s="1"/>
  <c r="F112" i="20"/>
  <c r="L112" i="20" s="1"/>
  <c r="L110" i="20"/>
  <c r="F108" i="20"/>
  <c r="L108" i="20" s="1"/>
  <c r="F107" i="20"/>
  <c r="F106" i="20"/>
  <c r="L106" i="20" s="1"/>
  <c r="L103" i="20"/>
  <c r="F102" i="20"/>
  <c r="L102" i="20" s="1"/>
  <c r="F101" i="20"/>
  <c r="L101" i="20" s="1"/>
  <c r="F100" i="20"/>
  <c r="L100" i="20" s="1"/>
  <c r="F99" i="20"/>
  <c r="F98" i="20"/>
  <c r="L98" i="20" s="1"/>
  <c r="L97" i="20"/>
  <c r="F96" i="20"/>
  <c r="L96" i="20" s="1"/>
  <c r="L81" i="20"/>
  <c r="F76" i="20"/>
  <c r="L76" i="20" s="1"/>
  <c r="L72" i="20"/>
  <c r="F69" i="20"/>
  <c r="L69" i="20" s="1"/>
  <c r="F68" i="20"/>
  <c r="L68" i="20" s="1"/>
  <c r="F67" i="20"/>
  <c r="L67" i="20" s="1"/>
  <c r="F65" i="20"/>
  <c r="L65" i="20" s="1"/>
  <c r="F61" i="20"/>
  <c r="L61" i="20" s="1"/>
  <c r="F57" i="20"/>
  <c r="L57" i="20" s="1"/>
  <c r="F56" i="20"/>
  <c r="L56" i="20" s="1"/>
  <c r="F55" i="20"/>
  <c r="F54" i="20"/>
  <c r="L53" i="20"/>
  <c r="F52" i="20"/>
  <c r="L52" i="20" s="1"/>
  <c r="L51" i="20"/>
  <c r="L50" i="20"/>
  <c r="F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6" i="20" l="1"/>
  <c r="D487" i="20"/>
  <c r="L287" i="20"/>
  <c r="L425" i="20"/>
  <c r="K256" i="20"/>
  <c r="L256" i="20" s="1"/>
  <c r="L15" i="20"/>
  <c r="L123" i="20"/>
  <c r="K173" i="20"/>
  <c r="L173" i="20" s="1"/>
  <c r="K166" i="20"/>
  <c r="L166" i="20" s="1"/>
  <c r="L203" i="20"/>
  <c r="D11" i="23"/>
  <c r="E11" i="23" s="1"/>
  <c r="B12" i="23" s="1"/>
  <c r="D12" i="23" s="1"/>
  <c r="L54" i="20"/>
  <c r="K155" i="20"/>
  <c r="L155" i="20" s="1"/>
  <c r="L138" i="20"/>
  <c r="L184" i="20"/>
  <c r="L3" i="20"/>
  <c r="L2" i="20"/>
  <c r="L7" i="20"/>
  <c r="L381" i="20"/>
  <c r="L10" i="20"/>
  <c r="L312" i="20"/>
  <c r="L43" i="20"/>
  <c r="L13" i="20"/>
  <c r="L11" i="20"/>
  <c r="L132" i="20"/>
  <c r="L107" i="20"/>
  <c r="L178" i="20"/>
  <c r="L257" i="20"/>
  <c r="L271" i="20"/>
  <c r="L279" i="20"/>
  <c r="L307" i="20"/>
  <c r="L348" i="20"/>
  <c r="L368" i="20"/>
  <c r="L393" i="20"/>
  <c r="L22" i="20"/>
  <c r="L74" i="20"/>
  <c r="L113" i="20"/>
  <c r="L189" i="20"/>
  <c r="L198" i="20"/>
  <c r="L235" i="20"/>
  <c r="L243" i="20"/>
  <c r="L261" i="20"/>
  <c r="L283" i="20"/>
  <c r="L299" i="20"/>
  <c r="L311" i="20"/>
  <c r="L354" i="20"/>
  <c r="L372" i="20"/>
  <c r="L397" i="20"/>
  <c r="L413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F14" i="15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9" i="20"/>
</calcChain>
</file>

<file path=xl/sharedStrings.xml><?xml version="1.0" encoding="utf-8"?>
<sst xmlns="http://schemas.openxmlformats.org/spreadsheetml/2006/main" count="7074" uniqueCount="3259">
  <si>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</si>
  <si>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</si>
  <si>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</si>
  <si>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</si>
  <si>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</si>
  <si>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</si>
  <si>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</si>
  <si>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</si>
  <si>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</si>
  <si>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</si>
  <si>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</si>
  <si>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</si>
  <si>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</si>
  <si>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</si>
  <si>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</si>
  <si>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</si>
  <si>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</si>
  <si>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</si>
  <si>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</si>
  <si>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</si>
  <si>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</si>
  <si>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</si>
  <si>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</si>
  <si>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</si>
  <si>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</si>
  <si>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</si>
  <si>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</si>
  <si>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</si>
  <si>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</si>
  <si>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</si>
  <si>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</si>
  <si>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</si>
  <si>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</si>
  <si>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</si>
  <si>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</si>
  <si>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</si>
  <si>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</si>
  <si>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</si>
  <si>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</si>
  <si>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</si>
  <si>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</si>
  <si>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</si>
  <si>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</si>
  <si>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</si>
  <si>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</si>
  <si>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</si>
  <si>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</si>
  <si>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</si>
  <si>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</si>
  <si>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</si>
  <si>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</si>
  <si>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</si>
  <si>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</si>
  <si>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</si>
  <si>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</si>
  <si>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</si>
  <si>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</si>
  <si>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</si>
  <si>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</si>
  <si>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</si>
  <si>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</si>
  <si>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</si>
  <si>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</si>
  <si>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</si>
  <si>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</si>
  <si>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</si>
  <si>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</si>
  <si>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</si>
  <si>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</si>
  <si>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</si>
  <si>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</si>
  <si>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</si>
  <si>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</si>
  <si>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</si>
  <si>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</si>
  <si>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</si>
  <si>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</si>
  <si>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</si>
  <si>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</si>
  <si>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</si>
  <si>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</si>
  <si>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</si>
  <si>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</si>
  <si>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</si>
  <si>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</si>
  <si>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</si>
  <si>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</si>
  <si>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</si>
  <si>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</si>
  <si>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</si>
  <si>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</si>
  <si>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</si>
  <si>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</si>
  <si>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</si>
  <si>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</si>
  <si>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</si>
  <si>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</si>
  <si>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</si>
  <si>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</si>
  <si>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</si>
  <si>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</si>
  <si>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</si>
  <si>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</si>
  <si>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</si>
  <si>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</si>
  <si>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</si>
  <si>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</si>
  <si>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</si>
  <si>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</si>
  <si>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</si>
  <si>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</si>
  <si>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</si>
  <si>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</si>
  <si>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</si>
  <si>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</si>
  <si>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</si>
  <si>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</si>
  <si>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</si>
  <si>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</si>
  <si>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</si>
  <si>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</si>
  <si>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</si>
  <si>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</si>
  <si>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</si>
  <si>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</si>
  <si>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</si>
  <si>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</si>
  <si>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</si>
  <si>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</si>
  <si>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</si>
  <si>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</si>
  <si>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</si>
  <si>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</si>
  <si>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</si>
  <si>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</si>
  <si>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</si>
  <si>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</si>
  <si>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</si>
  <si>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</si>
  <si>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</si>
  <si>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</si>
  <si>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</si>
  <si>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</si>
  <si>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</si>
  <si>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</si>
  <si>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</si>
  <si>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</si>
  <si>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</si>
  <si>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</si>
  <si>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</si>
  <si>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</si>
  <si>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</si>
  <si>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</si>
  <si>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</si>
  <si>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</si>
  <si>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</si>
  <si>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</si>
  <si>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</si>
  <si>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</si>
  <si>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</si>
  <si>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</si>
  <si>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</si>
  <si>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</si>
  <si>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</si>
  <si>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</si>
  <si>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</si>
  <si>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</si>
  <si>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</si>
  <si>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</si>
  <si>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</si>
  <si>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</si>
  <si>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</si>
  <si>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</si>
  <si>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</si>
  <si>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</si>
  <si>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</si>
  <si>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</si>
  <si>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</si>
  <si>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</si>
  <si>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</si>
  <si>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</si>
  <si>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</si>
  <si>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</si>
  <si>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</si>
  <si>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</si>
  <si>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</si>
  <si>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</si>
  <si>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</si>
  <si>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</si>
  <si>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</si>
  <si>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</si>
  <si>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</si>
  <si>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</si>
  <si>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</si>
  <si>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</si>
  <si>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</si>
  <si>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</si>
  <si>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</si>
  <si>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</si>
  <si>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</si>
  <si>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</si>
  <si>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</si>
  <si>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</si>
  <si>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</si>
  <si>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</si>
  <si>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</si>
  <si>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</si>
  <si>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</si>
  <si>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</si>
  <si>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</si>
  <si>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</si>
  <si>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</si>
  <si>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</si>
  <si>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</si>
  <si>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</si>
  <si>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</si>
  <si>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</si>
  <si>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</si>
  <si>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</si>
  <si>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</si>
  <si>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</si>
  <si>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</si>
  <si>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</si>
  <si>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</si>
  <si>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</si>
  <si>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</si>
  <si>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</si>
  <si>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</si>
  <si>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</si>
  <si>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</si>
  <si>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</si>
  <si>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</si>
  <si>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</si>
  <si>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</si>
  <si>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</si>
  <si>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</si>
  <si>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</si>
  <si>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</si>
  <si>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</si>
  <si>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</si>
  <si>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</si>
  <si>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</si>
  <si>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</si>
  <si>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</si>
  <si>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</si>
  <si>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</si>
  <si>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</si>
  <si>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</si>
  <si>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</si>
  <si>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</si>
  <si>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</si>
  <si>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</si>
  <si>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</si>
  <si>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</si>
  <si>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</si>
  <si>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</si>
  <si>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</si>
  <si>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</si>
  <si>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</si>
  <si>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</si>
  <si>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</si>
  <si>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</si>
  <si>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</si>
  <si>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</si>
  <si>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</si>
  <si>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</si>
  <si>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</si>
  <si>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</si>
  <si>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</si>
  <si>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</si>
  <si>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</si>
  <si>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</si>
  <si>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</si>
  <si>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</si>
  <si>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</si>
  <si>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</si>
  <si>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</si>
  <si>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</si>
  <si>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</si>
  <si>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</si>
  <si>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</si>
  <si>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</si>
  <si>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</si>
  <si>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</si>
  <si>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</si>
  <si>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</si>
  <si>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</si>
  <si>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</si>
  <si>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</si>
  <si>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</si>
  <si>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</si>
  <si>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</si>
  <si>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</si>
  <si>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</si>
  <si>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</si>
  <si>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</si>
  <si>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</si>
  <si>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</si>
  <si>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</si>
  <si>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</si>
  <si>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</si>
  <si>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</si>
  <si>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</si>
  <si>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</si>
  <si>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</si>
  <si>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</si>
  <si>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</si>
  <si>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</si>
  <si>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</si>
  <si>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</si>
  <si>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</si>
  <si>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</si>
  <si>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</si>
  <si>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</si>
  <si>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</si>
  <si>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</si>
  <si>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</si>
  <si>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</si>
  <si>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</si>
  <si>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</si>
  <si>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</si>
  <si>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</si>
  <si>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</si>
  <si>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</si>
  <si>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</si>
  <si>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</si>
  <si>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</si>
  <si>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</si>
  <si>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</si>
  <si>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</si>
  <si>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</si>
  <si>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</si>
  <si>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</si>
  <si>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</si>
  <si>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</si>
  <si>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</si>
  <si>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</si>
  <si>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</si>
  <si>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</si>
  <si>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</si>
  <si>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</si>
  <si>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</si>
  <si>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</si>
  <si>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</si>
  <si>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</si>
  <si>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</si>
  <si>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</si>
  <si>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</si>
  <si>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</si>
  <si>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</si>
  <si>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</si>
  <si>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</si>
  <si>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</si>
  <si>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</si>
  <si>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</si>
  <si>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</si>
  <si>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</si>
  <si>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</si>
  <si>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</si>
  <si>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</si>
  <si>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</si>
  <si>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</si>
  <si>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</si>
  <si>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</si>
  <si>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</si>
  <si>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</si>
  <si>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</si>
  <si>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</si>
  <si>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</si>
  <si>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</si>
  <si>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</si>
  <si>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</si>
  <si>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</si>
  <si>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</si>
  <si>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</si>
  <si>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</si>
  <si>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</si>
  <si>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</si>
  <si>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</si>
  <si>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</si>
  <si>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</si>
  <si>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</si>
  <si>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</si>
  <si>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</si>
  <si>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</si>
  <si>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</si>
  <si>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</si>
  <si>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</si>
  <si>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</si>
  <si>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</si>
  <si>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</si>
  <si>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</si>
  <si>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</si>
  <si>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</si>
  <si>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</si>
  <si>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</si>
  <si>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</si>
  <si>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</si>
  <si>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</si>
  <si>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</si>
  <si>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</si>
  <si>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</si>
  <si>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</si>
  <si>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</si>
  <si>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</si>
  <si>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</si>
  <si>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</si>
  <si>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</si>
  <si>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</si>
  <si>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</si>
  <si>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</si>
  <si>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</si>
  <si>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</si>
  <si>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</si>
  <si>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</si>
  <si>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</si>
  <si>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</si>
  <si>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</si>
  <si>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</si>
  <si>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</si>
  <si>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</si>
  <si>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</si>
  <si>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</si>
  <si>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</si>
  <si>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</si>
  <si>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</si>
  <si>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</si>
  <si>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</si>
  <si>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</si>
  <si>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</si>
  <si>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</si>
  <si>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</si>
  <si>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</si>
  <si>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</si>
  <si>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</si>
  <si>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</si>
  <si>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</si>
  <si>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</si>
  <si>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</si>
  <si>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</si>
  <si>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</si>
  <si>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</si>
  <si>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</si>
  <si>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</si>
  <si>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</si>
  <si>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</si>
  <si>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</si>
  <si>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</si>
  <si>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</si>
  <si>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</si>
  <si>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</si>
  <si>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</si>
  <si>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</si>
  <si>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</si>
  <si>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</si>
  <si>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</si>
  <si>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</si>
  <si>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</si>
  <si>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</si>
  <si>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</si>
  <si>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</si>
  <si>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</si>
  <si>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</si>
  <si>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</si>
  <si>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</si>
  <si>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</si>
  <si>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</si>
  <si>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</si>
  <si>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</si>
  <si>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</si>
  <si>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</si>
  <si>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</si>
  <si>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</si>
  <si>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</si>
  <si>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</si>
  <si>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</si>
  <si>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</si>
  <si>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</si>
  <si>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</si>
  <si>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</si>
  <si>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</si>
  <si>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</si>
  <si>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</si>
  <si>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</si>
  <si>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</si>
  <si>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</si>
  <si>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</si>
  <si>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</si>
  <si>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</si>
  <si>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</si>
  <si>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</si>
  <si>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</si>
  <si>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</si>
  <si>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</si>
  <si>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</si>
  <si>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</si>
  <si>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</si>
  <si>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</si>
  <si>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</si>
  <si>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</si>
  <si>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</si>
  <si>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</si>
  <si>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</si>
  <si>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</si>
  <si>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</si>
  <si>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</si>
  <si>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</si>
  <si>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</si>
  <si>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</si>
  <si>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</si>
  <si>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</si>
  <si>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</si>
  <si>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</si>
  <si>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</si>
  <si>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</si>
  <si>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</si>
  <si>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</si>
  <si>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</si>
  <si>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</si>
  <si>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</si>
  <si>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</si>
  <si>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</si>
  <si>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</si>
  <si>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</si>
  <si>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</si>
  <si>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</si>
  <si>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</si>
  <si>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</si>
  <si>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</si>
  <si>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</si>
  <si>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</si>
  <si>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</si>
  <si>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</si>
  <si>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</si>
  <si>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</si>
  <si>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</si>
  <si>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</si>
  <si>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</si>
  <si>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</si>
  <si>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</si>
  <si>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</si>
  <si>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</si>
  <si>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</si>
  <si>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</si>
  <si>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</si>
  <si>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</si>
  <si>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</si>
  <si>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</si>
  <si>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</si>
  <si>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</si>
  <si>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</si>
  <si>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</si>
  <si>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</si>
  <si>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</si>
  <si>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</si>
  <si>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</si>
  <si>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</si>
  <si>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</si>
  <si>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</si>
  <si>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</si>
  <si>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</si>
  <si>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</si>
  <si>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</si>
  <si>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</si>
  <si>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</si>
  <si>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</si>
  <si>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</si>
  <si>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</si>
  <si>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</si>
  <si>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</si>
  <si>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</si>
  <si>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</si>
  <si>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</si>
  <si>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</si>
  <si>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</si>
  <si>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</si>
  <si>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</si>
  <si>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</si>
  <si>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</si>
  <si>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</si>
  <si>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</si>
  <si>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</si>
  <si>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</si>
  <si>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</si>
  <si>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</si>
  <si>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</si>
  <si>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</si>
  <si>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</si>
  <si>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</si>
  <si>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</si>
  <si>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</si>
  <si>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</si>
  <si>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</si>
  <si>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</si>
  <si>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</si>
  <si>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</si>
  <si>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</si>
  <si>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</si>
  <si>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</si>
  <si>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</si>
  <si>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</si>
  <si>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</si>
  <si>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</si>
  <si>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</si>
  <si>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</si>
  <si>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</si>
  <si>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</si>
  <si>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</si>
  <si>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</si>
  <si>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</si>
  <si>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</si>
  <si>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</si>
  <si>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</si>
  <si>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</si>
  <si>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</si>
  <si>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</si>
  <si>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</si>
  <si>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</si>
  <si>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</si>
  <si>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</si>
  <si>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</si>
  <si>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</si>
  <si>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</si>
  <si>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</si>
  <si>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</si>
  <si>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</si>
  <si>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</si>
  <si>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</si>
  <si>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</si>
  <si>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</si>
  <si>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</si>
  <si>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</si>
  <si>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</si>
  <si>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</si>
  <si>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</si>
  <si>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</si>
  <si>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</si>
  <si>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</si>
  <si>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</si>
  <si>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</si>
  <si>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</si>
  <si>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</si>
  <si>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</si>
  <si>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</si>
  <si>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</si>
  <si>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</si>
  <si>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</si>
  <si>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</si>
  <si>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</si>
  <si>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</si>
  <si>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</si>
  <si>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</si>
  <si>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</si>
  <si>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</si>
  <si>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</si>
  <si>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</si>
  <si>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</si>
  <si>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</si>
  <si>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</si>
  <si>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</si>
  <si>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</si>
  <si>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</si>
  <si>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</si>
  <si>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</si>
  <si>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</si>
  <si>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</si>
  <si>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</si>
  <si>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</si>
  <si>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</si>
  <si>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</si>
  <si>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</si>
  <si>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</si>
  <si>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</si>
  <si>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</si>
  <si>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</si>
  <si>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</si>
  <si>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</si>
  <si>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</si>
  <si>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</si>
  <si>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</si>
  <si>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</si>
  <si>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</si>
  <si>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</si>
  <si>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</si>
  <si>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</si>
  <si>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</si>
  <si>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</si>
  <si>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</si>
  <si>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</si>
  <si>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</si>
  <si>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</si>
  <si>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</si>
  <si>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</si>
  <si>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</si>
  <si>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</si>
  <si>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</si>
  <si>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</si>
  <si>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</si>
  <si>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</si>
  <si>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</si>
  <si>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</si>
  <si>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</si>
  <si>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</si>
  <si>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</si>
  <si>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</si>
  <si>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</si>
  <si>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</si>
  <si>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</si>
  <si>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</si>
  <si>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</si>
  <si>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</si>
  <si>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</si>
  <si>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</si>
  <si>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</si>
  <si>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</si>
  <si>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</si>
  <si>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</si>
  <si>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</si>
  <si>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</si>
  <si>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</si>
  <si>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</si>
  <si>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</si>
  <si>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</si>
  <si>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</si>
  <si>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</si>
  <si>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</si>
  <si>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</si>
  <si>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</si>
  <si>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</si>
  <si>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</si>
  <si>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</si>
  <si>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</si>
  <si>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</si>
  <si>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</si>
  <si>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</si>
  <si>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</si>
  <si>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</si>
  <si>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</si>
  <si>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</si>
  <si>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</si>
  <si>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</si>
  <si>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</si>
  <si>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</si>
  <si>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</si>
  <si>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</si>
  <si>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</si>
  <si>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</si>
  <si>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</si>
  <si>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</si>
  <si>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</si>
  <si>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</si>
  <si>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</si>
  <si>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</si>
  <si>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</si>
  <si>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</si>
  <si>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</si>
  <si>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</si>
  <si>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</si>
  <si>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</si>
  <si>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</si>
  <si>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</si>
  <si>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</si>
  <si>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</si>
  <si>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</si>
  <si>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</si>
  <si>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</si>
  <si>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</si>
  <si>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</si>
  <si>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</si>
  <si>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</si>
  <si>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</si>
  <si>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</si>
  <si>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</si>
  <si>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</si>
  <si>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</si>
  <si>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</si>
  <si>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</si>
  <si>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</si>
  <si>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</si>
  <si>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</si>
  <si>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</si>
  <si>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</si>
  <si>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</si>
  <si>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</si>
  <si>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</si>
  <si>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</si>
  <si>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</si>
  <si>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</si>
  <si>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</si>
  <si>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</si>
  <si>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</si>
  <si>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</si>
  <si>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</si>
  <si>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</si>
  <si>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</si>
  <si>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</si>
  <si>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</si>
  <si>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</si>
  <si>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</si>
  <si>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</si>
  <si>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</si>
  <si>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</si>
  <si>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</si>
  <si>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</si>
  <si>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</si>
  <si>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</si>
  <si>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</si>
  <si>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</si>
  <si>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</si>
  <si>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</si>
  <si>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</si>
  <si>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</si>
  <si>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</si>
  <si>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</si>
  <si>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</si>
  <si>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</si>
  <si>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</si>
  <si>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</si>
  <si>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</si>
  <si>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</si>
  <si>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</si>
  <si>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</si>
  <si>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</si>
  <si>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</si>
  <si>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</si>
  <si>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</si>
  <si>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</si>
  <si>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</si>
  <si>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</si>
  <si>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</si>
  <si>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</si>
  <si>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</si>
  <si>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</si>
  <si>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</si>
  <si>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</si>
  <si>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</si>
  <si>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</si>
  <si>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</si>
  <si>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</si>
  <si>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</si>
  <si>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</si>
  <si>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</si>
  <si>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</si>
  <si>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</si>
  <si>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</si>
  <si>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</si>
  <si>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</si>
  <si>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</si>
  <si>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</si>
  <si>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</si>
  <si>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</si>
  <si>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</si>
  <si>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</si>
  <si>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</si>
  <si>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</si>
  <si>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</si>
  <si>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</si>
  <si>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</si>
  <si>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</si>
  <si>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</si>
  <si>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</si>
  <si>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</si>
  <si>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</si>
  <si>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</si>
  <si>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</si>
  <si>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</si>
  <si>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</si>
  <si>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</si>
  <si>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</si>
  <si>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</si>
  <si>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</si>
  <si>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</si>
  <si>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</si>
  <si>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</si>
  <si>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</si>
  <si>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</si>
  <si>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</si>
  <si>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</si>
  <si>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</si>
  <si>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</si>
  <si>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</si>
  <si>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</si>
  <si>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</si>
  <si>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</si>
  <si>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</si>
  <si>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</si>
  <si>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</si>
  <si>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</si>
  <si>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</si>
  <si>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</si>
  <si>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</si>
  <si>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</si>
  <si>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</si>
  <si>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</si>
  <si>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</si>
  <si>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</si>
  <si>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</si>
  <si>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</si>
  <si>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</si>
  <si>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</si>
  <si>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</si>
  <si>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</si>
  <si>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</si>
  <si>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</si>
  <si>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</si>
  <si>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</si>
  <si>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</si>
  <si>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</si>
  <si>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</si>
  <si>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</si>
  <si>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</si>
  <si>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</si>
  <si>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</si>
  <si>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</si>
  <si>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</si>
  <si>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</si>
  <si>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</si>
  <si>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</si>
  <si>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</si>
  <si>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</si>
  <si>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</si>
  <si>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</si>
  <si>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</si>
  <si>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</si>
  <si>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</si>
  <si>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</si>
  <si>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</si>
  <si>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</si>
  <si>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</si>
  <si>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</si>
  <si>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</si>
  <si>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</si>
  <si>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</si>
  <si>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</si>
  <si>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</si>
  <si>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</si>
  <si>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</si>
  <si>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</si>
  <si>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</si>
  <si>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</si>
  <si>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</si>
  <si>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</si>
  <si>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</si>
  <si>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</si>
  <si>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</si>
  <si>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</si>
  <si>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</si>
  <si>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</si>
  <si>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</si>
  <si>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</si>
  <si>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</si>
  <si>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</si>
  <si>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</si>
  <si>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</si>
  <si>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</si>
  <si>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</si>
  <si>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</si>
  <si>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</si>
  <si>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</si>
  <si>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</si>
  <si>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</si>
  <si>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</si>
  <si>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</si>
  <si>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</si>
  <si>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</si>
  <si>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</si>
  <si>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</si>
  <si>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</si>
  <si>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</si>
  <si>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</si>
  <si>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</si>
  <si>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</si>
  <si>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</si>
  <si>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</si>
  <si>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</si>
  <si>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</si>
  <si>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</si>
  <si>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</si>
  <si>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</si>
  <si>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</si>
  <si>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</si>
  <si>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</si>
  <si>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</si>
  <si>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</si>
  <si>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</si>
  <si>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</si>
  <si>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</si>
  <si>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</si>
  <si>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</si>
  <si>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</si>
  <si>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</si>
  <si>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</si>
  <si>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</si>
  <si>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</si>
  <si>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</si>
  <si>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</si>
  <si>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</si>
  <si>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</si>
  <si>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</si>
  <si>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</si>
  <si>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</si>
  <si>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</si>
  <si>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</si>
  <si>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</si>
  <si>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</si>
  <si>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</si>
  <si>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</si>
  <si>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</si>
  <si>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</si>
  <si>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</si>
  <si>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</si>
  <si>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</si>
  <si>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</si>
  <si>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</si>
  <si>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</si>
  <si>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</si>
  <si>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</si>
  <si>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</si>
  <si>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</si>
  <si>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</si>
  <si>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</si>
  <si>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</si>
  <si>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</si>
  <si>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</si>
  <si>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</si>
  <si>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</si>
  <si>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</si>
  <si>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</si>
  <si>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</si>
  <si>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</si>
  <si>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</si>
  <si>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</si>
  <si>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</si>
  <si>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</si>
  <si>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</si>
  <si>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</si>
  <si>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</si>
  <si>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</si>
  <si>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</si>
  <si>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</si>
  <si>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</si>
  <si>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</si>
  <si>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</si>
  <si>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</si>
  <si>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</si>
  <si>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</si>
  <si>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</si>
  <si>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</si>
  <si>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</si>
  <si>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</si>
  <si>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</si>
  <si>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</si>
  <si>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</si>
  <si>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</si>
  <si>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</si>
  <si>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</si>
  <si>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</si>
  <si>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</si>
  <si>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</si>
  <si>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</si>
  <si>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</si>
  <si>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</si>
  <si>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</si>
  <si>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</si>
  <si>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</si>
  <si>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</si>
  <si>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</si>
  <si>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</si>
  <si>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</si>
  <si>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</si>
  <si>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</si>
  <si>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</si>
  <si>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</si>
  <si>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</si>
  <si>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</si>
  <si>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</si>
  <si>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</si>
  <si>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</si>
  <si>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</si>
  <si>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</si>
  <si>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</si>
  <si>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</si>
  <si>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</si>
  <si>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</si>
  <si>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</si>
  <si>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</si>
  <si>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</si>
  <si>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</si>
  <si>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</si>
  <si>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</si>
  <si>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</si>
  <si>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</si>
  <si>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</si>
  <si>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</si>
  <si>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</si>
  <si>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</si>
  <si>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</si>
  <si>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</si>
  <si>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</si>
  <si>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</si>
  <si>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</si>
  <si>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</si>
  <si>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</si>
  <si>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</si>
  <si>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</si>
  <si>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</si>
  <si>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</si>
  <si>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</si>
  <si>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</si>
  <si>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</si>
  <si>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</si>
  <si>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</si>
  <si>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</si>
  <si>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</si>
  <si>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</si>
  <si>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</si>
  <si>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</si>
  <si>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</si>
  <si>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</si>
  <si>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</si>
  <si>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</si>
  <si>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</si>
  <si>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</si>
  <si>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</si>
  <si>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</si>
  <si>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</si>
  <si>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</si>
  <si>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</si>
  <si>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</si>
  <si>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</si>
  <si>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</si>
  <si>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</si>
  <si>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</si>
  <si>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</si>
  <si>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</si>
  <si>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</si>
  <si>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</si>
  <si>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</si>
  <si>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</si>
  <si>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</si>
  <si>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</si>
  <si>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</si>
  <si>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</si>
  <si>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</si>
  <si>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</si>
  <si>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</si>
  <si>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</si>
  <si>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</si>
  <si>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</si>
  <si>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</si>
  <si>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</si>
  <si>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</si>
  <si>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</si>
  <si>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</si>
  <si>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</si>
  <si>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</si>
  <si>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</si>
  <si>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</si>
  <si>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</si>
  <si>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</si>
  <si>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</si>
  <si>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</si>
  <si>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</si>
  <si>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</si>
  <si>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</si>
  <si>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</si>
  <si>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</si>
  <si>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</si>
  <si>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</si>
  <si>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</si>
  <si>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</si>
  <si>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</si>
  <si>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</si>
  <si>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</si>
  <si>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</si>
  <si>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</si>
  <si>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</si>
  <si>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</si>
  <si>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</si>
  <si>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</si>
  <si>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</si>
  <si>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</si>
  <si>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</si>
  <si>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</si>
  <si>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</si>
  <si>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</si>
  <si>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</si>
  <si>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</si>
  <si>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</si>
  <si>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</si>
  <si>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</si>
  <si>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</si>
  <si>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</si>
  <si>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</si>
  <si>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</si>
  <si>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</si>
  <si>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</si>
  <si>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</si>
  <si>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</si>
  <si>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</si>
  <si>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</si>
  <si>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</si>
  <si>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</si>
  <si>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</si>
  <si>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</si>
  <si>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</si>
  <si>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</si>
  <si>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</si>
  <si>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</si>
  <si>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</si>
  <si>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</si>
  <si>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</si>
  <si>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</si>
  <si>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</si>
  <si>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</si>
  <si>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</si>
  <si>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</si>
  <si>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</si>
  <si>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</si>
  <si>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</si>
  <si>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</si>
  <si>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</si>
  <si>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</si>
  <si>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</si>
  <si>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</si>
  <si>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</si>
  <si>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</si>
  <si>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</si>
  <si>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</si>
  <si>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</si>
  <si>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</si>
  <si>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</si>
  <si>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</si>
  <si>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</si>
  <si>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</si>
  <si>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</si>
  <si>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محمد امیر شی بهلولی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</si>
  <si>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</si>
  <si>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</si>
  <si>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</si>
  <si>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</si>
  <si>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</si>
  <si>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</si>
  <si>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</si>
  <si>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</si>
  <si>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</si>
  <si>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</si>
  <si>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</si>
  <si>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</si>
  <si>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</si>
  <si>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</si>
  <si>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</si>
  <si>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</si>
  <si>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</si>
  <si>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</si>
  <si>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</si>
  <si>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</si>
  <si>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</si>
  <si>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</si>
  <si>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</si>
  <si>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</si>
  <si>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</si>
  <si>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</si>
  <si>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</si>
  <si>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</si>
  <si>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</si>
  <si>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</si>
  <si>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</si>
  <si>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</si>
  <si>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</si>
  <si>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</si>
  <si>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</si>
  <si>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</si>
  <si>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</si>
  <si>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</si>
  <si>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</si>
  <si>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</si>
  <si>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</si>
  <si>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</si>
  <si>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</si>
  <si>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</si>
  <si>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</si>
  <si>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</si>
  <si>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</si>
  <si>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</si>
  <si>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</si>
  <si>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</si>
  <si>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</si>
  <si>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</si>
  <si>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</si>
  <si>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</si>
  <si>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</si>
  <si>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</si>
  <si>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</si>
  <si>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</si>
  <si>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</si>
  <si>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</si>
  <si>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</si>
  <si>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</si>
  <si>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</si>
  <si>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</si>
  <si>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</si>
  <si>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</si>
  <si>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</si>
  <si>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</si>
  <si>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</si>
  <si>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</si>
  <si>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</si>
  <si>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</si>
  <si>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</si>
  <si>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</si>
  <si>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</si>
  <si>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</si>
  <si>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</si>
  <si>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</si>
  <si>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</si>
  <si>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</si>
  <si>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</si>
  <si>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</si>
  <si>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</si>
  <si>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</si>
  <si>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</si>
  <si>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</si>
  <si>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</si>
  <si>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</si>
  <si>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</si>
  <si>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</si>
  <si>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</si>
  <si>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</si>
  <si>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</si>
  <si>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</si>
  <si>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</si>
  <si>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</si>
  <si>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</si>
  <si>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</si>
  <si>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</si>
  <si>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</si>
  <si>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</si>
  <si>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</si>
  <si>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</si>
  <si>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</si>
  <si>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</si>
  <si>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</si>
  <si>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</si>
  <si>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</si>
  <si>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</si>
  <si>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</si>
  <si>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</si>
  <si>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</si>
  <si>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</si>
  <si>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</si>
  <si>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</si>
  <si>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</si>
  <si>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</si>
  <si>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</si>
  <si>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</si>
  <si>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</si>
  <si>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</si>
  <si>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</si>
  <si>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</si>
  <si>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</si>
  <si>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</si>
  <si>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</si>
  <si>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</si>
  <si>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</si>
  <si>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</si>
  <si>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</si>
  <si>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</si>
  <si>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</si>
  <si>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</si>
  <si>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</si>
  <si>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</si>
  <si>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</si>
  <si>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</si>
  <si>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</si>
  <si>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</si>
  <si>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</si>
  <si>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</si>
  <si>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</si>
  <si>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</si>
  <si>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</si>
  <si>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</si>
  <si>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</si>
  <si>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</si>
  <si>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</si>
  <si>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</si>
  <si>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</si>
  <si>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</si>
  <si>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</si>
  <si>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</si>
  <si>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</si>
  <si>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</si>
  <si>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</si>
  <si>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</si>
  <si>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</si>
  <si>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</si>
  <si>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</si>
  <si>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</si>
  <si>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</si>
  <si>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</si>
  <si>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</si>
  <si>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</si>
  <si>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</si>
  <si>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</si>
  <si>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</si>
  <si>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</si>
  <si>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</si>
  <si>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</si>
  <si>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</si>
  <si>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</si>
  <si>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</si>
  <si>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</si>
  <si>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</si>
  <si>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</si>
  <si>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</si>
  <si>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</si>
  <si>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</si>
  <si>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</si>
  <si>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</si>
  <si>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</si>
  <si>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</si>
  <si>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</si>
  <si>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</si>
  <si>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</si>
  <si>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</si>
  <si>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</si>
  <si>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</si>
  <si>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</si>
  <si>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</si>
  <si>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</si>
  <si>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</si>
  <si>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</si>
  <si>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</si>
  <si>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</si>
  <si>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</si>
  <si>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</si>
  <si>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</si>
  <si>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</si>
  <si>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</si>
  <si>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</si>
  <si>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</si>
  <si>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</si>
  <si>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</si>
  <si>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</si>
  <si>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</si>
  <si>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</si>
  <si>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</si>
  <si>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</si>
  <si>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</si>
  <si>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</si>
  <si>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</si>
  <si>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</si>
  <si>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</si>
  <si>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</si>
  <si>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</si>
  <si>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</si>
  <si>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</si>
  <si>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</si>
  <si>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</si>
  <si>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</si>
  <si>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</si>
  <si>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</si>
  <si>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</si>
  <si>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</si>
  <si>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</si>
  <si>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</si>
  <si>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</si>
  <si>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</si>
  <si>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</si>
  <si>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</si>
  <si>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</si>
  <si>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</si>
  <si>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</si>
  <si>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</si>
  <si>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</si>
  <si>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</si>
  <si>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</si>
  <si>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</si>
  <si>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</si>
  <si>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</si>
  <si>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</si>
  <si>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</si>
  <si>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</si>
  <si>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</si>
  <si>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</si>
  <si>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</si>
  <si>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</si>
  <si>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</si>
  <si>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</si>
  <si>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</si>
  <si>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</si>
  <si>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</si>
  <si>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</si>
  <si>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</si>
  <si>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</si>
  <si>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</si>
  <si>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</si>
  <si>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</si>
  <si>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</si>
  <si>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</si>
  <si>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</si>
  <si>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</si>
  <si>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</si>
  <si>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</si>
  <si>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</si>
  <si>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</si>
  <si>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</si>
  <si>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</si>
  <si>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</si>
  <si>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</si>
  <si>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</si>
  <si>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</si>
  <si>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</si>
  <si>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</si>
  <si>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</si>
  <si>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</si>
  <si>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</si>
  <si>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</si>
  <si>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</si>
  <si>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</si>
  <si>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</si>
  <si>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</si>
  <si>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</si>
  <si>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</si>
  <si>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</si>
  <si>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</si>
  <si>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</si>
  <si>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</si>
  <si>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</si>
  <si>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</si>
  <si>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</si>
  <si>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</si>
  <si>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</si>
  <si>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</si>
  <si>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</si>
  <si>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</si>
  <si>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</si>
  <si>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</si>
  <si>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</si>
  <si>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</si>
  <si>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</si>
  <si>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</si>
  <si>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</si>
  <si>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</si>
  <si>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</si>
  <si>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</si>
  <si>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</si>
  <si>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</si>
  <si>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</si>
  <si>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</si>
  <si>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</si>
  <si>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</si>
  <si>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</si>
  <si>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</si>
  <si>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</si>
  <si>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</si>
  <si>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</si>
  <si>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</si>
  <si>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</si>
  <si>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</si>
  <si>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</si>
  <si>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</si>
  <si>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</si>
  <si>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</si>
  <si>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</si>
  <si>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</si>
  <si>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</si>
  <si>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</si>
  <si>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</si>
  <si>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</si>
  <si>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</si>
  <si>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</si>
  <si>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</si>
  <si>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</si>
  <si>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</si>
  <si>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</si>
  <si>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</si>
  <si>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</si>
  <si>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</si>
  <si>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</si>
  <si>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</si>
  <si>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</si>
  <si>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</si>
  <si>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</si>
  <si>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</si>
  <si>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</si>
  <si>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</si>
  <si>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</si>
  <si>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</si>
  <si>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</si>
  <si>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</si>
  <si>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</si>
  <si>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</si>
  <si>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</si>
  <si>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</si>
  <si>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</si>
  <si>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</si>
  <si>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</si>
  <si>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</si>
  <si>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</si>
  <si>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</si>
  <si>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</si>
  <si>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</si>
  <si>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</si>
  <si>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</si>
  <si>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</si>
  <si>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</si>
  <si>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</si>
  <si>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</si>
  <si>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</si>
  <si>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</si>
  <si>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</si>
  <si>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</si>
  <si>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</si>
  <si>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</si>
  <si>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</si>
  <si>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</si>
  <si>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</si>
  <si>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</si>
  <si>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</si>
  <si>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</si>
  <si>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</si>
  <si>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</si>
  <si>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</si>
  <si>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</si>
  <si>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</si>
  <si>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</si>
  <si>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</si>
  <si>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</si>
  <si>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</si>
  <si>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</si>
  <si>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</si>
  <si>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</si>
  <si>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</si>
  <si>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</si>
  <si>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</si>
  <si>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</si>
  <si>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</si>
  <si>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</si>
  <si>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</si>
  <si>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</si>
  <si>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</si>
  <si>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</si>
  <si>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</si>
  <si>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</si>
  <si>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</si>
  <si>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</si>
  <si>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</si>
  <si>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</si>
  <si>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</si>
  <si>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</si>
  <si>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</si>
  <si>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</si>
  <si>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</si>
  <si>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</si>
  <si>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</si>
  <si>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</si>
  <si>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</si>
  <si>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</si>
  <si>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</si>
  <si>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</si>
  <si>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</si>
  <si>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</si>
  <si>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</si>
  <si>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</si>
  <si>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</si>
  <si>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</si>
  <si>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</si>
  <si>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</si>
  <si>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</si>
  <si>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</si>
  <si>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</si>
  <si>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</si>
  <si>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</si>
  <si>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</si>
  <si>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علی خوردوی گلخطمی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</si>
  <si>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</si>
  <si>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</si>
  <si>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</si>
  <si>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</si>
  <si>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</si>
  <si>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</si>
  <si>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</si>
  <si>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</si>
  <si>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</si>
  <si>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</si>
  <si>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</si>
  <si>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</si>
  <si>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</si>
  <si>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</si>
  <si>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</si>
  <si>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</si>
  <si>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</si>
  <si>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</si>
  <si>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</si>
  <si>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</si>
  <si>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</si>
  <si>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</si>
  <si>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</si>
  <si>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</si>
  <si>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</si>
  <si>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</si>
  <si>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</si>
  <si>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</si>
  <si>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</si>
  <si>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</si>
  <si>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</si>
  <si>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</si>
  <si>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</si>
  <si>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</si>
  <si>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</si>
  <si>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</si>
  <si>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</si>
  <si>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</si>
  <si>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</si>
  <si>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</si>
  <si>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</si>
  <si>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</si>
  <si>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</si>
  <si>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</si>
  <si>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</si>
  <si>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</si>
  <si>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</si>
  <si>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</si>
  <si>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</si>
  <si>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</si>
  <si>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</si>
  <si>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</si>
  <si>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</si>
  <si>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</si>
  <si>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</si>
  <si>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</si>
  <si>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</si>
  <si>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</si>
  <si>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</si>
  <si>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</si>
  <si>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</si>
  <si>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</si>
  <si>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</si>
  <si>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</si>
  <si>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</si>
  <si>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</si>
  <si>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</si>
  <si>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</si>
  <si>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</si>
  <si>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</si>
  <si>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</si>
  <si>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</si>
  <si>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</si>
  <si>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</si>
  <si>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</si>
  <si>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</si>
  <si>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</si>
  <si>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</si>
  <si>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</si>
  <si>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</si>
  <si>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</si>
  <si>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</si>
  <si>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</si>
  <si>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</si>
  <si>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</si>
  <si>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</si>
  <si>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</si>
  <si>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</si>
  <si>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</si>
  <si>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</si>
  <si>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</si>
  <si>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</si>
  <si>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</si>
  <si>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</si>
  <si>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</si>
  <si>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</si>
  <si>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</si>
  <si>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</si>
  <si>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</si>
  <si>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</si>
  <si>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</si>
  <si>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</si>
  <si>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</si>
  <si>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</si>
  <si>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</si>
  <si>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</si>
  <si>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</si>
  <si>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</si>
  <si>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</si>
  <si>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</si>
  <si>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</si>
  <si>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</si>
  <si>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</si>
  <si>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</si>
  <si>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</si>
  <si>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</si>
  <si>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</si>
  <si>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</si>
  <si>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</si>
  <si>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</si>
  <si>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</si>
  <si>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</si>
  <si>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</si>
  <si>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</si>
  <si>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</si>
  <si>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</si>
  <si>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</si>
  <si>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</si>
  <si>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</si>
  <si>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</si>
  <si>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</si>
  <si>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</si>
  <si>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</si>
  <si>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</si>
  <si>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</si>
  <si>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</si>
  <si>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</si>
  <si>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</si>
  <si>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</si>
  <si>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</si>
  <si>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</si>
  <si>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</si>
  <si>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</si>
  <si>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</si>
  <si>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</si>
  <si>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</si>
  <si>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</si>
  <si>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</si>
  <si>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</si>
  <si>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</si>
  <si>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</si>
  <si>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</si>
  <si>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</si>
  <si>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</si>
  <si>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</si>
  <si>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</si>
  <si>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</si>
  <si>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</si>
  <si>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</si>
  <si>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</si>
  <si>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</si>
  <si>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</si>
  <si>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</si>
  <si>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</si>
  <si>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</si>
  <si>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</si>
  <si>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</si>
  <si>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</si>
  <si>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</si>
  <si>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</si>
  <si>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</si>
  <si>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</si>
  <si>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</si>
  <si>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</si>
  <si>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</si>
  <si>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</si>
  <si>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</si>
  <si>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</si>
  <si>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</si>
  <si>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</si>
  <si>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</si>
  <si>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</si>
  <si>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</si>
  <si>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</si>
  <si>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</si>
  <si>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</si>
  <si>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</si>
  <si>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</si>
  <si>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</si>
  <si>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</si>
  <si>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</si>
  <si>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</si>
  <si>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</si>
  <si>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</si>
  <si>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</si>
  <si>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</si>
  <si>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</si>
  <si>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</si>
  <si>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</si>
  <si>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</si>
  <si>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</si>
  <si>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</si>
  <si>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</si>
  <si>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</si>
  <si>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</si>
  <si>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</si>
  <si>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</si>
  <si>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</si>
  <si>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</si>
  <si>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</si>
  <si>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</si>
  <si>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</si>
  <si>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</si>
  <si>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</si>
  <si>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</si>
  <si>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</si>
  <si>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</si>
  <si>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</si>
  <si>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</si>
  <si>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</si>
  <si>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</si>
  <si>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</si>
  <si>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</si>
  <si>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</si>
  <si>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</si>
  <si>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</si>
  <si>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</si>
  <si>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</si>
  <si>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</si>
  <si>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</si>
  <si>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</si>
  <si>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</si>
  <si>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</si>
  <si>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</si>
  <si>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</si>
  <si>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</si>
  <si>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</si>
  <si>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</si>
  <si>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</si>
  <si>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</si>
  <si>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</si>
  <si>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</si>
  <si>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</si>
  <si>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</si>
  <si>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</si>
  <si>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</si>
  <si>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</si>
  <si>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</si>
  <si>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</si>
  <si>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</si>
  <si>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</si>
  <si>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</si>
  <si>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</si>
  <si>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</si>
  <si>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</si>
  <si>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</si>
  <si>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</si>
  <si>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</si>
  <si>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</si>
  <si>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</si>
  <si>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</si>
  <si>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</si>
  <si>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</si>
  <si>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</si>
  <si>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</si>
  <si>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</si>
  <si>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</si>
  <si>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</si>
  <si>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</si>
  <si>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</si>
  <si>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</si>
  <si>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</si>
  <si>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</si>
  <si>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</si>
  <si>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</si>
  <si>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</si>
  <si>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</si>
  <si>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</si>
  <si>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</si>
  <si>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</si>
  <si>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</si>
  <si>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</si>
  <si>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</si>
  <si>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</si>
  <si>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</si>
  <si>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</si>
  <si>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</si>
  <si>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</si>
  <si>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</si>
  <si>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</si>
  <si>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</si>
  <si>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</si>
  <si>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</si>
  <si>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</si>
  <si>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</si>
  <si>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</si>
  <si>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</si>
  <si>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</si>
  <si>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</si>
  <si>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</si>
  <si>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</si>
  <si>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</si>
  <si>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</si>
  <si>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</si>
  <si>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</si>
  <si>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</si>
  <si>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</si>
  <si>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</si>
  <si>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</si>
  <si>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</si>
  <si>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</si>
  <si>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</si>
  <si>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</si>
  <si>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</si>
  <si>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</si>
  <si>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</si>
  <si>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</si>
  <si>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</si>
  <si>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</si>
  <si>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</si>
  <si>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</si>
  <si>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</si>
  <si>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</si>
  <si>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</si>
  <si>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</si>
  <si>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</si>
  <si>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</si>
  <si>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</si>
  <si>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</si>
  <si>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</si>
  <si>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</si>
  <si>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</si>
  <si>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</si>
  <si>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</si>
  <si>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</si>
  <si>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</si>
  <si>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</si>
  <si>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</si>
  <si>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</si>
  <si>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</si>
  <si>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</si>
  <si>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</si>
  <si>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</si>
  <si>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</si>
  <si>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</si>
  <si>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</si>
  <si>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</si>
  <si>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</si>
  <si>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</si>
  <si>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</si>
  <si>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</si>
  <si>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</si>
  <si>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</si>
  <si>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</si>
  <si>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</si>
  <si>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</si>
  <si>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</si>
  <si>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</si>
  <si>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</si>
  <si>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</si>
  <si>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</si>
  <si>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</si>
  <si>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</si>
  <si>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</si>
  <si>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</si>
  <si>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</si>
  <si>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</si>
  <si>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</si>
  <si>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</si>
  <si>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</si>
  <si>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</si>
  <si>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</si>
  <si>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</si>
  <si>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</si>
  <si>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</si>
  <si>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</si>
  <si>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</si>
  <si>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</si>
  <si>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</si>
  <si>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</si>
  <si>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</si>
  <si>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</si>
  <si>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</si>
  <si>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</si>
  <si>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</si>
  <si>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</si>
  <si>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</si>
  <si>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</si>
  <si>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</si>
  <si>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</si>
  <si>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</si>
  <si>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</si>
  <si>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</si>
  <si>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</si>
  <si>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</si>
  <si>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</si>
  <si>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</si>
  <si>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</si>
  <si>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</si>
  <si>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</si>
  <si>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</si>
  <si>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</si>
  <si>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</si>
  <si>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</si>
  <si>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</si>
  <si>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</si>
  <si>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</si>
  <si>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</si>
  <si>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</si>
  <si>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</si>
  <si>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</si>
  <si>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</si>
  <si>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</si>
  <si>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</si>
  <si>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</si>
  <si>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</si>
  <si>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</si>
  <si>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</si>
  <si>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</si>
  <si>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</si>
  <si>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</si>
  <si>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</si>
  <si>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</si>
  <si>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</si>
  <si>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</si>
  <si>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</si>
  <si>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</si>
  <si>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</si>
  <si>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</si>
  <si>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</si>
  <si>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</si>
  <si>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</si>
  <si>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</si>
  <si>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</si>
  <si>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</si>
  <si>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</si>
  <si>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</si>
  <si>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</si>
  <si>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</si>
  <si>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</si>
  <si>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</si>
  <si>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</si>
  <si>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</si>
  <si>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</si>
  <si>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</si>
  <si>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</si>
  <si>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</si>
  <si>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</si>
  <si>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</si>
  <si>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</si>
  <si>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</si>
  <si>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</si>
  <si>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</si>
  <si>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</si>
  <si>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</si>
  <si>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</si>
  <si>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</si>
  <si>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</si>
  <si>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</si>
  <si>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</si>
  <si>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</si>
  <si>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</si>
  <si>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</si>
  <si>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</si>
  <si>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</si>
  <si>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</si>
  <si>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</si>
  <si>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</si>
  <si>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</si>
  <si>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</si>
  <si>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</si>
  <si>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</si>
  <si>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</si>
  <si>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</si>
  <si>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</si>
  <si>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</si>
  <si>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</si>
  <si>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</si>
  <si>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</si>
  <si>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</si>
  <si>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</si>
  <si>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</si>
  <si>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</si>
  <si>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</si>
  <si>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</si>
  <si>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</si>
  <si>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</si>
  <si>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</si>
  <si>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</si>
  <si>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</si>
  <si>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</si>
  <si>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</si>
  <si>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</si>
  <si>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</si>
  <si>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</si>
  <si>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</si>
  <si>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</si>
  <si>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</si>
  <si>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</si>
  <si>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</si>
  <si>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</si>
  <si>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</si>
  <si>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</si>
  <si>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</si>
  <si>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</si>
  <si>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</si>
  <si>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</si>
  <si>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</si>
  <si>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</si>
  <si>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</si>
  <si>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</si>
  <si>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</si>
  <si>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</si>
  <si>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</si>
  <si>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</si>
  <si>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</si>
  <si>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</si>
  <si>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</si>
  <si>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</si>
  <si>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</si>
  <si>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</si>
  <si>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</si>
  <si>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</si>
  <si>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</si>
  <si>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</si>
  <si>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</si>
  <si>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</si>
  <si>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</si>
  <si>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</si>
  <si>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</si>
  <si>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</si>
  <si>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</si>
  <si>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</si>
  <si>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</si>
  <si>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</si>
  <si>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</si>
  <si>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</si>
  <si>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</si>
  <si>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</si>
  <si>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</si>
  <si>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</si>
  <si>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</si>
  <si>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</si>
  <si>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</si>
  <si>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</si>
  <si>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</si>
  <si>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</si>
  <si>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</si>
  <si>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</si>
  <si>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</si>
  <si>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</si>
  <si>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</si>
  <si>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</si>
  <si>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</si>
  <si>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</si>
  <si>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</si>
  <si>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</si>
  <si>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</si>
  <si>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</si>
  <si>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</si>
  <si>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</si>
  <si>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</si>
  <si>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</si>
  <si>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</si>
  <si>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</si>
  <si>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</si>
  <si>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</si>
  <si>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</si>
  <si>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</si>
  <si>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</si>
  <si>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</si>
  <si>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</si>
  <si>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</si>
  <si>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</si>
  <si>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</si>
  <si>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</si>
  <si>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</si>
  <si>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</si>
  <si>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</si>
  <si>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</si>
  <si>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</si>
  <si>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</si>
  <si>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</si>
  <si>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</si>
  <si>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</si>
  <si>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</si>
  <si>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</si>
  <si>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</si>
  <si>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</si>
  <si>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</si>
  <si>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</si>
  <si>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</si>
  <si>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</si>
  <si>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</si>
  <si>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</si>
  <si>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</si>
  <si>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</si>
  <si>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</si>
  <si>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</si>
  <si>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</si>
  <si>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</si>
  <si>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</si>
  <si>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</si>
  <si>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</si>
  <si>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</si>
  <si>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</si>
  <si>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</si>
  <si>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</si>
  <si>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</si>
  <si>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</si>
  <si>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</si>
  <si>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</si>
  <si>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</si>
  <si>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</si>
  <si>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</si>
  <si>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</si>
  <si>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</si>
  <si>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</si>
  <si>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</si>
  <si>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</si>
  <si>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</si>
  <si>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</si>
  <si>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</si>
  <si>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</si>
  <si>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</si>
  <si>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</si>
  <si>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</si>
  <si>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</si>
  <si>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</si>
  <si>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</si>
  <si>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</si>
  <si>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</si>
  <si>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</si>
  <si>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</si>
  <si>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</si>
  <si>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</si>
  <si>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</si>
  <si>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</si>
  <si>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</si>
  <si>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</si>
  <si>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</si>
  <si>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</si>
  <si>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</si>
  <si>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</si>
  <si>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</si>
  <si>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</si>
  <si>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</si>
  <si>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</si>
  <si>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</si>
  <si>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</si>
  <si>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</si>
  <si>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</si>
  <si>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</si>
  <si>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</si>
  <si>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</si>
  <si>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</si>
  <si>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</si>
  <si>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</si>
  <si>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</si>
  <si>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</si>
  <si>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</si>
  <si>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</si>
  <si>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</si>
  <si>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</si>
  <si>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</si>
  <si>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</si>
  <si>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</si>
  <si>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</si>
  <si>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</si>
  <si>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</si>
  <si>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</si>
  <si>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</si>
  <si>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</si>
  <si>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</si>
  <si>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</si>
  <si>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</si>
  <si>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</si>
  <si>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</si>
  <si>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</si>
  <si>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</si>
  <si>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</si>
  <si>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</si>
  <si>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</si>
  <si>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</si>
  <si>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</si>
  <si>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</si>
  <si>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</si>
  <si>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</si>
  <si>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</si>
  <si>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</si>
  <si>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</si>
  <si>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</si>
  <si>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</si>
  <si>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</si>
  <si>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</si>
  <si>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</si>
  <si>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</si>
  <si>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</si>
  <si>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</si>
  <si>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</si>
  <si>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</si>
  <si>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</si>
  <si>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</si>
  <si>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</si>
  <si>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</si>
  <si>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</si>
  <si>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</si>
  <si>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</si>
  <si>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</si>
  <si>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</si>
  <si>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</si>
  <si>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</si>
  <si>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</si>
  <si>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</si>
  <si>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</si>
  <si>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</si>
  <si>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</si>
  <si>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</si>
  <si>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</si>
  <si>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</si>
  <si>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</si>
  <si>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</si>
  <si>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</si>
  <si>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</si>
  <si>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</si>
  <si>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</si>
  <si>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</si>
  <si>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</si>
  <si>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</si>
  <si>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</si>
  <si>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</si>
  <si>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</si>
  <si>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</si>
  <si>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</si>
  <si>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</si>
  <si>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</si>
  <si>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مادر سیما حسن زاده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</si>
  <si>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</si>
  <si>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</si>
  <si>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</si>
  <si>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</si>
  <si>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</si>
  <si>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</si>
  <si>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</si>
  <si>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</si>
  <si>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</si>
  <si>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</si>
  <si>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</si>
  <si>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</si>
  <si>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</si>
  <si>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</si>
  <si>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</si>
  <si>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</si>
  <si>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</si>
  <si>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</si>
  <si>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</si>
  <si>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</si>
  <si>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</si>
  <si>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</si>
  <si>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</si>
  <si>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</si>
  <si>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</si>
  <si>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</si>
  <si>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</si>
  <si>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</si>
  <si>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</si>
  <si>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</si>
  <si>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</si>
  <si>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</si>
  <si>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</si>
  <si>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</si>
  <si>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</si>
  <si>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</si>
  <si>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</si>
  <si>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</si>
  <si>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</si>
  <si>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</si>
  <si>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</si>
  <si>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</si>
  <si>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</si>
  <si>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</si>
  <si>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</si>
  <si>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</si>
  <si>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</si>
  <si>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</si>
  <si>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</si>
  <si>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</si>
  <si>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</si>
  <si>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</si>
  <si>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</si>
  <si>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</si>
  <si>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</si>
  <si>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</si>
  <si>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</si>
  <si>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</si>
  <si>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</si>
  <si>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</si>
  <si>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</si>
  <si>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</si>
  <si>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</si>
  <si>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</si>
  <si>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</si>
  <si>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</si>
  <si>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</si>
  <si>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</si>
  <si>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</si>
  <si>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</si>
  <si>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</si>
  <si>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</si>
  <si>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</si>
  <si>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</si>
  <si>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</si>
  <si>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</si>
  <si>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</si>
  <si>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</si>
  <si>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</si>
  <si>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</si>
  <si>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</si>
  <si>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</si>
  <si>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</si>
  <si>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</si>
  <si>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</si>
  <si>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</si>
  <si>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</si>
  <si>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</si>
  <si>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</si>
  <si>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</si>
  <si>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</si>
  <si>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</si>
  <si>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</si>
  <si>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</si>
  <si>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</si>
  <si>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</si>
  <si>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</si>
  <si>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</si>
  <si>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</si>
  <si>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</si>
  <si>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</si>
  <si>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</si>
  <si>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</si>
  <si>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</si>
  <si>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</si>
  <si>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</si>
  <si>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</si>
  <si>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</si>
  <si>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</si>
  <si>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</si>
  <si>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</si>
  <si>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</si>
  <si>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</si>
  <si>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</si>
  <si>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</si>
  <si>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</si>
  <si>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</si>
  <si>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</si>
  <si>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</si>
  <si>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</si>
  <si>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</si>
  <si>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1401/09/15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</si>
  <si>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</si>
  <si>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</si>
  <si>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</si>
  <si>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</si>
  <si>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</si>
  <si>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</si>
  <si>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</si>
  <si>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</si>
  <si>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</si>
  <si>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</si>
  <si>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</si>
  <si>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</si>
  <si>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</si>
  <si>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</si>
  <si>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</si>
  <si>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</si>
  <si>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</si>
  <si>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</si>
  <si>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</si>
  <si>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</si>
  <si>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</si>
  <si>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</si>
  <si>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</si>
  <si>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</si>
  <si>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</si>
  <si>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</si>
  <si>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</si>
  <si>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</si>
  <si>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</si>
  <si>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</si>
  <si>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</si>
  <si>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</si>
  <si>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</si>
  <si>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</si>
  <si>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</si>
  <si>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</si>
  <si>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</si>
  <si>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</si>
  <si>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</si>
  <si>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</si>
  <si>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</si>
  <si>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</si>
  <si>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</si>
  <si>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</si>
  <si>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</si>
  <si>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</si>
  <si>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</si>
  <si>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</si>
  <si>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</si>
  <si>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</si>
  <si>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</si>
  <si>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</si>
  <si>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</si>
  <si>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</si>
  <si>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</si>
  <si>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</si>
  <si>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</si>
  <si>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</si>
  <si>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</si>
  <si>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</si>
  <si>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</si>
  <si>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</si>
  <si>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</si>
  <si>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</si>
  <si>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</si>
  <si>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</si>
  <si>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</si>
  <si>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</si>
  <si>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</si>
  <si>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</si>
  <si>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</si>
  <si>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</si>
  <si>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</si>
  <si>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</si>
  <si>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</si>
  <si>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</si>
  <si>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</si>
  <si>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</si>
  <si>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</si>
  <si>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</si>
  <si>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</si>
  <si>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</si>
  <si>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</si>
  <si>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</si>
  <si>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</si>
  <si>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</si>
  <si>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</si>
  <si>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</si>
  <si>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</si>
  <si>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</si>
  <si>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</si>
  <si>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</si>
  <si>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</si>
  <si>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</si>
  <si>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</si>
  <si>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</si>
  <si>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</si>
  <si>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</si>
  <si>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</si>
  <si>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</si>
  <si>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</si>
  <si>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</si>
  <si>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</si>
  <si>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</si>
  <si>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</si>
  <si>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</si>
  <si>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</si>
  <si>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</si>
  <si>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</si>
  <si>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</si>
  <si>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</si>
  <si>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</si>
  <si>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</si>
  <si>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</si>
  <si>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</si>
  <si>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</si>
  <si>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</si>
  <si>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</si>
  <si>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</si>
  <si>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</si>
  <si>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</si>
  <si>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</si>
  <si>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</si>
  <si>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</si>
  <si>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</si>
  <si>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</si>
  <si>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</si>
  <si>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مبلغ 500 میلیون چک ماشین تسویه شود-مبلغ 50 تومن تیر تسویه شد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</si>
  <si>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</si>
  <si>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</si>
  <si>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</si>
  <si>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</si>
  <si>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</si>
  <si>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</si>
  <si>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</si>
  <si>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</si>
  <si>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سود تیرماه به اصل پول اضافه شد + 18 میلون فیش واریزی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</si>
  <si>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</si>
  <si>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</si>
  <si>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</si>
  <si>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</si>
  <si>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</si>
  <si>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</si>
  <si>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</si>
  <si>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</si>
  <si>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</si>
  <si>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</si>
  <si>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</si>
  <si>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</si>
  <si>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</si>
  <si>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</si>
  <si>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</si>
  <si>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</si>
  <si>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</si>
  <si>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</si>
  <si>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</si>
  <si>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</si>
  <si>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</si>
  <si>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</si>
  <si>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</si>
  <si>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</si>
  <si>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</si>
  <si>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</si>
  <si>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</si>
  <si>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</si>
  <si>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</si>
  <si>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</si>
  <si>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</si>
  <si>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</si>
  <si>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</si>
  <si>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</si>
  <si>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</si>
  <si>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</si>
  <si>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</si>
  <si>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</si>
  <si>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</si>
  <si>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</si>
  <si>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</si>
  <si>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</si>
  <si>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</si>
  <si>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</si>
  <si>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</si>
  <si>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</si>
  <si>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</si>
  <si>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</si>
  <si>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</si>
  <si>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</si>
  <si>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</si>
  <si>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</si>
  <si>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</si>
  <si>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</si>
  <si>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</si>
  <si>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</si>
  <si>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</si>
  <si>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</si>
  <si>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</si>
  <si>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</si>
  <si>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</si>
  <si>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</si>
  <si>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</si>
  <si>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</si>
  <si>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</si>
  <si>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</si>
  <si>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</si>
  <si>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</si>
  <si>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</si>
  <si>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</si>
  <si>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</si>
  <si>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</si>
  <si>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</si>
  <si>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</si>
  <si>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</si>
  <si>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</si>
  <si>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</si>
  <si>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</si>
  <si>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</si>
  <si>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</si>
  <si>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</si>
  <si>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</si>
  <si>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</si>
  <si>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</si>
  <si>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</si>
  <si>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</si>
  <si>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</si>
  <si>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</si>
  <si>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</si>
  <si>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</si>
  <si>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</si>
  <si>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</si>
  <si>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</si>
  <si>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</si>
  <si>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</si>
  <si>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</si>
  <si>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</si>
  <si>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</si>
  <si>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</si>
  <si>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</si>
  <si>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</si>
  <si>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</si>
  <si>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</si>
  <si>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</si>
  <si>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</si>
  <si>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</si>
  <si>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</si>
  <si>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</si>
  <si>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</si>
  <si>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</si>
  <si>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</si>
  <si>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</si>
  <si>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</si>
  <si>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</si>
  <si>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</si>
  <si>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</si>
  <si>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</si>
  <si>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</si>
  <si>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</si>
  <si>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</si>
  <si>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</si>
  <si>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</si>
  <si>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</si>
  <si>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</si>
  <si>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</si>
  <si>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</si>
  <si>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</si>
  <si>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</si>
  <si>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</si>
  <si>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</si>
  <si>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</si>
  <si>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</si>
  <si>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</si>
  <si>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</si>
  <si>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</si>
  <si>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</si>
  <si>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</si>
  <si>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</si>
  <si>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</si>
  <si>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</si>
  <si>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</si>
  <si>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</si>
  <si>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</si>
  <si>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</si>
  <si>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</si>
  <si>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</si>
  <si>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</si>
  <si>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</si>
  <si>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</si>
  <si>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</si>
  <si>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</si>
  <si>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</si>
  <si>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</si>
  <si>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</si>
  <si>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</si>
  <si>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</si>
  <si>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</si>
  <si>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</si>
  <si>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</si>
  <si>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</si>
  <si>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</si>
  <si>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</si>
  <si>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</si>
  <si>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</si>
  <si>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</si>
  <si>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</si>
  <si>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</si>
  <si>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</si>
  <si>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</si>
  <si>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</si>
  <si>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</si>
  <si>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</si>
  <si>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</si>
  <si>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</si>
  <si>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</si>
  <si>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</si>
  <si>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</si>
  <si>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</si>
  <si>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</si>
  <si>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</si>
  <si>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</si>
  <si>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</si>
  <si>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</si>
  <si>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</si>
  <si>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</si>
  <si>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</si>
  <si>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</si>
  <si>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</si>
  <si>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</si>
  <si>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</si>
  <si>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</si>
  <si>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</si>
  <si>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</si>
  <si>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</si>
  <si>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</si>
  <si>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</si>
  <si>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واریز به کارت 1346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</si>
  <si>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</si>
  <si>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</si>
  <si>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</si>
  <si>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</si>
  <si>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</si>
  <si>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</si>
  <si>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</si>
  <si>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</si>
  <si>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</si>
  <si>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</si>
  <si>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</si>
  <si>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</si>
  <si>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</si>
  <si>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</si>
  <si>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</si>
  <si>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</si>
  <si>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</si>
  <si>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</si>
  <si>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</si>
  <si>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</si>
  <si>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</si>
  <si>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</si>
  <si>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</si>
  <si>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</si>
  <si>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</si>
  <si>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</si>
  <si>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</si>
  <si>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</si>
  <si>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</si>
  <si>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</si>
  <si>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</si>
  <si>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</si>
  <si>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</si>
  <si>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</si>
  <si>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</si>
  <si>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</si>
  <si>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</si>
  <si>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</si>
  <si>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</si>
  <si>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</si>
  <si>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</si>
  <si>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</si>
  <si>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</si>
  <si>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</si>
  <si>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</si>
  <si>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</si>
  <si>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</si>
  <si>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</si>
  <si>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</si>
  <si>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</si>
  <si>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</si>
  <si>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</si>
  <si>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</si>
  <si>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</si>
  <si>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</si>
  <si>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</si>
  <si>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</si>
  <si>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</si>
  <si>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</si>
  <si>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</si>
  <si>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</si>
  <si>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</si>
  <si>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</si>
  <si>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</si>
  <si>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</si>
  <si>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</si>
  <si>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</si>
  <si>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</si>
  <si>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</si>
  <si>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</si>
  <si>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</si>
  <si>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</si>
  <si>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</si>
  <si>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</si>
  <si>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</si>
  <si>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</si>
  <si>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</si>
  <si>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</si>
  <si>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</si>
  <si>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</si>
  <si>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</si>
  <si>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</si>
  <si>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</si>
  <si>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</si>
  <si>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</si>
  <si>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</si>
  <si>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</si>
  <si>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</si>
  <si>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</si>
  <si>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</si>
  <si>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</si>
  <si>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</si>
  <si>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</si>
  <si>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</si>
  <si>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</si>
  <si>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</si>
  <si>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</si>
  <si>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</si>
  <si>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</si>
  <si>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</si>
  <si>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</si>
  <si>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</si>
  <si>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</si>
  <si>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</si>
  <si>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</si>
  <si>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</si>
  <si>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</si>
  <si>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</si>
  <si>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</si>
  <si>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</si>
  <si>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</si>
  <si>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</si>
  <si>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</si>
  <si>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</si>
  <si>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</si>
  <si>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</si>
  <si>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</si>
  <si>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</si>
  <si>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</si>
  <si>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</si>
  <si>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</si>
  <si>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</si>
  <si>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</si>
  <si>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</si>
  <si>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</si>
  <si>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</si>
  <si>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</si>
  <si>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</si>
  <si>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</si>
  <si>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</si>
  <si>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</si>
  <si>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</si>
  <si>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</si>
  <si>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</si>
  <si>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</si>
  <si>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</si>
  <si>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</si>
  <si>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</si>
  <si>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</si>
  <si>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</si>
  <si>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</si>
  <si>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</si>
  <si>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</si>
  <si>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</si>
  <si>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</si>
  <si>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</si>
  <si>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</si>
  <si>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</si>
  <si>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</si>
  <si>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</si>
  <si>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</si>
  <si>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</si>
  <si>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</si>
  <si>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</si>
  <si>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</si>
  <si>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</si>
  <si>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</si>
  <si>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</si>
  <si>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</si>
  <si>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</si>
  <si>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</si>
  <si>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</si>
  <si>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</si>
  <si>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</si>
  <si>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</si>
  <si>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</si>
  <si>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</si>
  <si>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</si>
  <si>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</si>
  <si>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</si>
  <si>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</si>
  <si>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</si>
  <si>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</si>
  <si>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</si>
  <si>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</si>
  <si>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</si>
  <si>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</si>
  <si>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</si>
  <si>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</si>
  <si>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</si>
  <si>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</si>
  <si>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</si>
  <si>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</si>
  <si>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</si>
  <si>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</si>
  <si>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</si>
  <si>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</si>
  <si>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واریز به کارت  همسرشون جواد عبداللهی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</si>
  <si>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</si>
  <si>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</si>
  <si>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</si>
  <si>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</si>
  <si>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</si>
  <si>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</si>
  <si>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</si>
  <si>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</si>
  <si>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</si>
  <si>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</si>
  <si>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</si>
  <si>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</si>
  <si>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</si>
  <si>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</si>
  <si>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</si>
  <si>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</si>
  <si>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</si>
  <si>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</si>
  <si>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</si>
  <si>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</si>
  <si>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</si>
  <si>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</si>
  <si>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</si>
  <si>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</si>
  <si>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</si>
  <si>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مبلغ قدیمی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</si>
  <si>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</si>
  <si>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</si>
  <si>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</si>
  <si>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</si>
  <si>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</si>
  <si>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</si>
  <si>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</si>
  <si>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</si>
  <si>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</si>
  <si>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</si>
  <si>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</si>
  <si>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</si>
  <si>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</si>
  <si>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</si>
  <si>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</si>
  <si>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</si>
  <si>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6362-1411-1137-7434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</si>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</sst>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5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3" fillId="2" borderId="47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10" fillId="11" borderId="6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vertical="center" wrapText="1"/>
    </xf>
    <xf numFmtId="3" fontId="10" fillId="4" borderId="1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43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6" fillId="4" borderId="13" xfId="0" applyFont="1" applyFill="1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1430" t="s">
        <v>1487</v>
      </c>
      <c r="C1" s="1431"/>
      <c r="D1" s="1432"/>
    </row>
    <row r="2" spans="1:7" ht="50.1" customHeight="1" x14ac:dyDescent="0.2">
      <c r="A2" s="10" t="s">
        <v>0</v>
      </c>
      <c r="B2" s="154" t="s">
        <v>1486</v>
      </c>
      <c r="C2" s="8" t="s">
        <v>889</v>
      </c>
      <c r="D2" s="155" t="s">
        <v>890</v>
      </c>
      <c r="F2" s="445" t="s">
        <v>1514</v>
      </c>
    </row>
    <row r="3" spans="1:7" ht="50.1" customHeight="1" x14ac:dyDescent="0.2">
      <c r="A3" s="231"/>
      <c r="B3" s="156">
        <v>2157000000</v>
      </c>
      <c r="C3" s="1452" t="s">
        <v>1531</v>
      </c>
      <c r="D3" s="1489"/>
    </row>
    <row r="4" spans="1:7" ht="30" customHeight="1" x14ac:dyDescent="0.2">
      <c r="A4" s="153">
        <v>1</v>
      </c>
      <c r="B4" s="443">
        <v>100000000</v>
      </c>
      <c r="C4" s="444" t="s">
        <v>1488</v>
      </c>
      <c r="D4" s="157"/>
      <c r="F4" s="446">
        <f>B4+B5+B6+B7+B8+B9</f>
        <v>400000000</v>
      </c>
      <c r="G4" s="5" t="s">
        <v>1516</v>
      </c>
    </row>
    <row r="5" spans="1:7" ht="30" customHeight="1" x14ac:dyDescent="0.2">
      <c r="A5" s="153">
        <v>2</v>
      </c>
      <c r="B5" s="443">
        <v>100000000</v>
      </c>
      <c r="C5" s="444" t="s">
        <v>1489</v>
      </c>
      <c r="D5" s="158"/>
      <c r="F5" s="446">
        <f>B10+B11+B12+B13</f>
        <v>450000000</v>
      </c>
      <c r="G5" s="5" t="s">
        <v>1517</v>
      </c>
    </row>
    <row r="6" spans="1:7" ht="30" customHeight="1" x14ac:dyDescent="0.2">
      <c r="A6" s="153">
        <v>3</v>
      </c>
      <c r="B6" s="443">
        <v>100000000</v>
      </c>
      <c r="C6" s="444" t="s">
        <v>1490</v>
      </c>
      <c r="D6" s="158"/>
      <c r="F6" s="446">
        <f>B14+B15+B16</f>
        <v>125000000</v>
      </c>
      <c r="G6" s="5" t="s">
        <v>1518</v>
      </c>
    </row>
    <row r="7" spans="1:7" ht="30" customHeight="1" x14ac:dyDescent="0.2">
      <c r="A7" s="153">
        <v>4</v>
      </c>
      <c r="B7" s="443">
        <v>25000000</v>
      </c>
      <c r="C7" s="444" t="s">
        <v>1491</v>
      </c>
      <c r="D7" s="158"/>
      <c r="F7" s="446">
        <f>B17+B18+B19</f>
        <v>85000000</v>
      </c>
      <c r="G7" s="5" t="s">
        <v>1519</v>
      </c>
    </row>
    <row r="8" spans="1:7" ht="30" customHeight="1" x14ac:dyDescent="0.2">
      <c r="A8" s="153">
        <v>5</v>
      </c>
      <c r="B8" s="443">
        <v>70000000</v>
      </c>
      <c r="C8" s="444" t="s">
        <v>1491</v>
      </c>
      <c r="D8" s="158"/>
      <c r="F8" s="446">
        <f>B20</f>
        <v>40000000</v>
      </c>
      <c r="G8" s="5" t="s">
        <v>1520</v>
      </c>
    </row>
    <row r="9" spans="1:7" ht="30" customHeight="1" x14ac:dyDescent="0.2">
      <c r="A9" s="153">
        <v>6</v>
      </c>
      <c r="B9" s="443">
        <v>5000000</v>
      </c>
      <c r="C9" s="444" t="s">
        <v>1492</v>
      </c>
      <c r="D9" s="158"/>
      <c r="F9" s="446">
        <f>B21</f>
        <v>50000000</v>
      </c>
      <c r="G9" s="5" t="s">
        <v>1521</v>
      </c>
    </row>
    <row r="10" spans="1:7" ht="30" customHeight="1" x14ac:dyDescent="0.2">
      <c r="A10" s="153">
        <v>7</v>
      </c>
      <c r="B10" s="443">
        <v>50000000</v>
      </c>
      <c r="C10" s="444" t="s">
        <v>1493</v>
      </c>
      <c r="D10" s="158"/>
      <c r="F10" s="446">
        <f>B22</f>
        <v>50000000</v>
      </c>
      <c r="G10" s="5" t="s">
        <v>1522</v>
      </c>
    </row>
    <row r="11" spans="1:7" ht="30" customHeight="1" x14ac:dyDescent="0.2">
      <c r="A11" s="153">
        <v>8</v>
      </c>
      <c r="B11" s="443">
        <v>100000000</v>
      </c>
      <c r="C11" s="444" t="s">
        <v>1494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1499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1511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1505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1505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1504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1496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1497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1495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1498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1482" t="s">
        <v>1532</v>
      </c>
      <c r="D24" s="1483"/>
    </row>
    <row r="26" spans="1:4" ht="15" thickBot="1" x14ac:dyDescent="0.25"/>
    <row r="27" spans="1:4" ht="50.1" customHeight="1" thickBot="1" x14ac:dyDescent="0.25">
      <c r="A27" s="447"/>
      <c r="B27" s="1431" t="s">
        <v>1487</v>
      </c>
      <c r="C27" s="1431"/>
      <c r="D27" s="1432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1452" t="s">
        <v>1533</v>
      </c>
      <c r="D29" s="1489"/>
    </row>
    <row r="30" spans="1:4" ht="30" customHeight="1" x14ac:dyDescent="0.2">
      <c r="A30" s="442"/>
      <c r="B30" s="1487" t="s">
        <v>1534</v>
      </c>
      <c r="C30" s="1460"/>
      <c r="D30" s="1488"/>
    </row>
    <row r="31" spans="1:4" ht="27" thickBot="1" x14ac:dyDescent="0.25">
      <c r="A31" s="417" t="s">
        <v>903</v>
      </c>
      <c r="B31" s="203"/>
      <c r="C31" s="1482"/>
      <c r="D31" s="1483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zoomScale="60" zoomScaleNormal="60" workbookViewId="0">
      <selection activeCell="E5" sqref="E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1439" t="s">
        <v>2749</v>
      </c>
      <c r="B2" s="1440"/>
      <c r="C2" s="1440"/>
      <c r="D2" s="1440"/>
      <c r="E2" s="1441"/>
    </row>
    <row r="3" spans="1:5" ht="50.1" customHeight="1" thickBot="1" x14ac:dyDescent="0.25">
      <c r="A3" s="640" t="s">
        <v>0</v>
      </c>
      <c r="B3" s="641" t="s">
        <v>906</v>
      </c>
      <c r="C3" s="641" t="s">
        <v>889</v>
      </c>
      <c r="D3" s="641" t="s">
        <v>2035</v>
      </c>
      <c r="E3" s="642" t="s">
        <v>271</v>
      </c>
    </row>
    <row r="4" spans="1:5" ht="50.1" customHeight="1" x14ac:dyDescent="0.2">
      <c r="A4" s="1163">
        <v>1</v>
      </c>
      <c r="B4" s="1232">
        <v>10000000</v>
      </c>
      <c r="C4" s="1234" t="s">
        <v>2579</v>
      </c>
      <c r="D4" s="1232" t="s">
        <v>2062</v>
      </c>
      <c r="E4" s="631"/>
    </row>
    <row r="5" spans="1:5" ht="50.1" customHeight="1" x14ac:dyDescent="0.2">
      <c r="A5" s="1164">
        <v>2</v>
      </c>
      <c r="B5" s="1230">
        <v>5000000</v>
      </c>
      <c r="C5" s="1231" t="s">
        <v>2723</v>
      </c>
      <c r="D5" s="1229" t="s">
        <v>1826</v>
      </c>
      <c r="E5" s="635" t="s">
        <v>3172</v>
      </c>
    </row>
    <row r="6" spans="1:5" ht="50.1" customHeight="1" x14ac:dyDescent="0.2">
      <c r="A6" s="645">
        <v>3</v>
      </c>
      <c r="B6" s="1230">
        <v>20000000</v>
      </c>
      <c r="C6" s="1231" t="s">
        <v>2835</v>
      </c>
      <c r="D6" s="1229" t="s">
        <v>2062</v>
      </c>
      <c r="E6" s="635" t="s">
        <v>2846</v>
      </c>
    </row>
    <row r="7" spans="1:5" ht="50.1" customHeight="1" x14ac:dyDescent="0.2">
      <c r="A7" s="645">
        <v>4</v>
      </c>
      <c r="B7" s="1230">
        <v>8000000</v>
      </c>
      <c r="C7" s="1231" t="s">
        <v>2859</v>
      </c>
      <c r="D7" s="1229" t="s">
        <v>2062</v>
      </c>
      <c r="E7" s="635"/>
    </row>
    <row r="8" spans="1:5" ht="50.1" customHeight="1" x14ac:dyDescent="0.2">
      <c r="A8" s="645" t="s">
        <v>903</v>
      </c>
      <c r="B8" s="1490" t="s">
        <v>2858</v>
      </c>
      <c r="C8" s="1491"/>
      <c r="D8" s="1491"/>
      <c r="E8" s="1492"/>
    </row>
    <row r="9" spans="1:5" ht="50.1" customHeight="1" x14ac:dyDescent="0.2">
      <c r="A9" s="645">
        <v>5</v>
      </c>
      <c r="B9" s="1230"/>
      <c r="C9" s="1231"/>
      <c r="D9" s="1229"/>
      <c r="E9" s="630"/>
    </row>
    <row r="10" spans="1:5" ht="50.1" customHeight="1" x14ac:dyDescent="0.2">
      <c r="A10" s="645">
        <v>6</v>
      </c>
      <c r="B10" s="1230"/>
      <c r="C10" s="1231"/>
      <c r="D10" s="1229"/>
      <c r="E10" s="630"/>
    </row>
    <row r="11" spans="1:5" ht="50.1" customHeight="1" x14ac:dyDescent="0.2">
      <c r="A11" s="645">
        <v>7</v>
      </c>
      <c r="B11" s="1230"/>
      <c r="C11" s="1231"/>
      <c r="D11" s="1229"/>
      <c r="E11" s="630"/>
    </row>
    <row r="12" spans="1:5" ht="50.1" customHeight="1" x14ac:dyDescent="0.2">
      <c r="A12" s="645">
        <v>8</v>
      </c>
      <c r="B12" s="1230"/>
      <c r="C12" s="1231"/>
      <c r="D12" s="1229"/>
      <c r="E12" s="630"/>
    </row>
    <row r="13" spans="1:5" ht="50.1" customHeight="1" x14ac:dyDescent="0.2">
      <c r="A13" s="645">
        <v>9</v>
      </c>
      <c r="B13" s="1230"/>
      <c r="C13" s="1234"/>
      <c r="D13" s="1233"/>
      <c r="E13" s="630"/>
    </row>
    <row r="14" spans="1:5" ht="50.1" customHeight="1" x14ac:dyDescent="0.2">
      <c r="A14" s="645">
        <v>10</v>
      </c>
      <c r="B14" s="1230"/>
      <c r="C14" s="1231"/>
      <c r="D14" s="1229"/>
      <c r="E14" s="630"/>
    </row>
    <row r="15" spans="1:5" ht="50.1" customHeight="1" x14ac:dyDescent="0.2">
      <c r="A15" s="485">
        <v>11</v>
      </c>
      <c r="B15" s="1232"/>
      <c r="C15" s="1234"/>
      <c r="D15" s="1228"/>
      <c r="E15" s="630"/>
    </row>
    <row r="16" spans="1:5" ht="50.1" customHeight="1" x14ac:dyDescent="0.2">
      <c r="A16" s="1162"/>
      <c r="B16" s="1232"/>
      <c r="C16" s="1234"/>
      <c r="D16" s="1232"/>
      <c r="E16" s="630"/>
    </row>
    <row r="17" spans="1:8" ht="50.1" customHeight="1" x14ac:dyDescent="0.2">
      <c r="A17" s="1162"/>
      <c r="B17" s="1232"/>
      <c r="C17" s="1234"/>
      <c r="D17" s="1232"/>
      <c r="E17" s="630"/>
      <c r="H17" s="445"/>
    </row>
    <row r="18" spans="1:8" ht="50.1" customHeight="1" x14ac:dyDescent="0.2">
      <c r="A18" s="1162"/>
      <c r="B18" s="1232"/>
      <c r="C18" s="1234"/>
      <c r="D18" s="1232"/>
      <c r="E18" s="630"/>
      <c r="H18" s="445"/>
    </row>
    <row r="19" spans="1:8" ht="50.1" customHeight="1" x14ac:dyDescent="0.2">
      <c r="A19" s="1162"/>
      <c r="B19" s="1232"/>
      <c r="C19" s="1234"/>
      <c r="D19" s="1232"/>
      <c r="E19" s="630"/>
    </row>
    <row r="20" spans="1:8" ht="50.1" customHeight="1" x14ac:dyDescent="0.2">
      <c r="A20" s="1162"/>
      <c r="B20" s="1232"/>
      <c r="C20" s="1234"/>
      <c r="D20" s="1232"/>
      <c r="E20" s="630"/>
    </row>
    <row r="21" spans="1:8" ht="50.1" customHeight="1" x14ac:dyDescent="0.2">
      <c r="A21" s="1162"/>
      <c r="B21" s="1232"/>
      <c r="C21" s="1234"/>
      <c r="D21" s="1232"/>
      <c r="E21" s="630"/>
    </row>
    <row r="22" spans="1:8" ht="50.1" customHeight="1" x14ac:dyDescent="0.2">
      <c r="A22" s="1162"/>
      <c r="B22" s="1232"/>
      <c r="C22" s="1234"/>
      <c r="D22" s="1232"/>
      <c r="E22" s="630"/>
    </row>
    <row r="23" spans="1:8" ht="50.1" customHeight="1" x14ac:dyDescent="0.2">
      <c r="A23" s="1162"/>
      <c r="B23" s="1232"/>
      <c r="C23" s="1234"/>
      <c r="D23" s="1232"/>
      <c r="E23" s="630"/>
    </row>
    <row r="24" spans="1:8" ht="50.1" customHeight="1" thickBot="1" x14ac:dyDescent="0.25">
      <c r="A24" s="198" t="s">
        <v>2032</v>
      </c>
      <c r="B24" s="1442">
        <f>SUM(B4:B23)</f>
        <v>43000000</v>
      </c>
      <c r="C24" s="1443"/>
      <c r="D24" s="1444"/>
      <c r="E24" s="639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rightToLeft="1" topLeftCell="A19" zoomScale="70" zoomScaleNormal="70" workbookViewId="0">
      <selection activeCell="I12" sqref="I12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1493" t="s">
        <v>1599</v>
      </c>
      <c r="B1" s="1494"/>
      <c r="C1" s="1494"/>
      <c r="D1" s="1494"/>
      <c r="E1" s="1494"/>
      <c r="F1" s="1495"/>
    </row>
    <row r="2" spans="1:6" ht="50.1" customHeight="1" x14ac:dyDescent="0.2">
      <c r="A2" s="490" t="s">
        <v>1597</v>
      </c>
      <c r="B2" s="491" t="s">
        <v>1593</v>
      </c>
      <c r="C2" s="491" t="s">
        <v>1056</v>
      </c>
      <c r="D2" s="491" t="s">
        <v>1594</v>
      </c>
      <c r="E2" s="491" t="s">
        <v>1595</v>
      </c>
      <c r="F2" s="492" t="s">
        <v>1596</v>
      </c>
    </row>
    <row r="3" spans="1:6" ht="30" customHeight="1" x14ac:dyDescent="0.2">
      <c r="A3" s="488" t="s">
        <v>1601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1608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1609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1610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1610</v>
      </c>
      <c r="B7" s="1487" t="s">
        <v>1598</v>
      </c>
      <c r="C7" s="1460"/>
      <c r="D7" s="1460"/>
      <c r="E7" s="1461"/>
      <c r="F7" s="495">
        <v>10000000</v>
      </c>
    </row>
    <row r="8" spans="1:6" ht="30" customHeight="1" x14ac:dyDescent="0.2">
      <c r="A8" s="487" t="s">
        <v>1611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1602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1603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1604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1605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1606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1607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6" ht="15" thickBot="1" x14ac:dyDescent="0.25"/>
    <row r="18" spans="1:6" ht="50.1" customHeight="1" thickBot="1" x14ac:dyDescent="0.25">
      <c r="A18" s="1493" t="s">
        <v>1600</v>
      </c>
      <c r="B18" s="1494"/>
      <c r="C18" s="1494"/>
      <c r="D18" s="1494"/>
      <c r="E18" s="1494"/>
      <c r="F18" s="1495"/>
    </row>
    <row r="19" spans="1:6" ht="50.1" customHeight="1" x14ac:dyDescent="0.2">
      <c r="A19" s="490" t="s">
        <v>1597</v>
      </c>
      <c r="B19" s="491" t="s">
        <v>1593</v>
      </c>
      <c r="C19" s="491" t="s">
        <v>1056</v>
      </c>
      <c r="D19" s="491" t="s">
        <v>1594</v>
      </c>
      <c r="E19" s="491" t="s">
        <v>1595</v>
      </c>
      <c r="F19" s="492" t="s">
        <v>1596</v>
      </c>
    </row>
    <row r="20" spans="1:6" ht="30" customHeight="1" x14ac:dyDescent="0.2">
      <c r="A20" s="488" t="s">
        <v>1601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6" ht="30" customHeight="1" x14ac:dyDescent="0.2">
      <c r="A21" s="487" t="s">
        <v>1608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6" ht="30" customHeight="1" x14ac:dyDescent="0.2">
      <c r="A22" s="487" t="s">
        <v>1609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6" ht="30" customHeight="1" x14ac:dyDescent="0.2">
      <c r="A23" s="487" t="s">
        <v>1610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6" ht="30" customHeight="1" x14ac:dyDescent="0.2">
      <c r="A24" s="487" t="s">
        <v>1610</v>
      </c>
      <c r="B24" s="1487" t="s">
        <v>1598</v>
      </c>
      <c r="C24" s="1460"/>
      <c r="D24" s="1460"/>
      <c r="E24" s="1461"/>
      <c r="F24" s="495">
        <v>10000000</v>
      </c>
    </row>
    <row r="25" spans="1:6" ht="30" customHeight="1" x14ac:dyDescent="0.2">
      <c r="A25" s="487" t="s">
        <v>1611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6" ht="30" customHeight="1" x14ac:dyDescent="0.2">
      <c r="A26" s="487" t="s">
        <v>1602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6" ht="30" customHeight="1" x14ac:dyDescent="0.2">
      <c r="A27" s="487" t="s">
        <v>1603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6" ht="30" customHeight="1" x14ac:dyDescent="0.2">
      <c r="A28" s="487" t="s">
        <v>1604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6" ht="30" customHeight="1" x14ac:dyDescent="0.2">
      <c r="A29" s="487" t="s">
        <v>1605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</row>
    <row r="30" spans="1:6" ht="30" customHeight="1" x14ac:dyDescent="0.2">
      <c r="A30" s="487" t="s">
        <v>1606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</row>
    <row r="31" spans="1:6" ht="30" customHeight="1" thickBot="1" x14ac:dyDescent="0.25">
      <c r="A31" s="494" t="s">
        <v>1607</v>
      </c>
      <c r="B31" s="455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4">
    <mergeCell ref="B7:E7"/>
    <mergeCell ref="A1:F1"/>
    <mergeCell ref="A18:F18"/>
    <mergeCell ref="B24:E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7" zoomScale="80" zoomScaleNormal="80" workbookViewId="0">
      <selection activeCell="A12" sqref="A12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1493" t="s">
        <v>2364</v>
      </c>
      <c r="B1" s="1494"/>
      <c r="C1" s="1494"/>
      <c r="D1" s="1494"/>
      <c r="E1" s="1494"/>
      <c r="F1" s="1494"/>
      <c r="G1" s="1494"/>
      <c r="H1" s="1495"/>
    </row>
    <row r="2" spans="1:8" ht="50.1" customHeight="1" x14ac:dyDescent="0.2">
      <c r="A2" s="490" t="s">
        <v>2365</v>
      </c>
      <c r="B2" s="491" t="s">
        <v>2372</v>
      </c>
      <c r="C2" s="491" t="s">
        <v>2373</v>
      </c>
      <c r="D2" s="491" t="s">
        <v>2381</v>
      </c>
      <c r="E2" s="798" t="s">
        <v>2382</v>
      </c>
      <c r="F2" s="491" t="s">
        <v>2383</v>
      </c>
      <c r="G2" s="491" t="s">
        <v>338</v>
      </c>
      <c r="H2" s="492" t="s">
        <v>271</v>
      </c>
    </row>
    <row r="3" spans="1:8" ht="50.1" customHeight="1" x14ac:dyDescent="0.2">
      <c r="A3" s="1507" t="s">
        <v>498</v>
      </c>
      <c r="B3" s="156">
        <v>130000000</v>
      </c>
      <c r="C3" s="796" t="s">
        <v>2391</v>
      </c>
      <c r="D3" s="156">
        <v>208000000</v>
      </c>
      <c r="E3" s="812"/>
      <c r="F3" s="811"/>
      <c r="G3" s="1509"/>
      <c r="H3" s="1505" t="s">
        <v>2389</v>
      </c>
    </row>
    <row r="4" spans="1:8" ht="50.1" customHeight="1" x14ac:dyDescent="0.2">
      <c r="A4" s="1508"/>
      <c r="B4" s="156">
        <v>130000000</v>
      </c>
      <c r="C4" s="796" t="s">
        <v>2391</v>
      </c>
      <c r="D4" s="156">
        <v>208000000</v>
      </c>
      <c r="E4" s="812"/>
      <c r="F4" s="811"/>
      <c r="G4" s="1510"/>
      <c r="H4" s="1506"/>
    </row>
    <row r="5" spans="1:8" ht="50.1" customHeight="1" x14ac:dyDescent="0.2">
      <c r="A5" s="173" t="s">
        <v>1710</v>
      </c>
      <c r="B5" s="156">
        <v>785000000</v>
      </c>
      <c r="C5" s="785" t="s">
        <v>2374</v>
      </c>
      <c r="D5" s="787">
        <f>B5*0.06</f>
        <v>47100000</v>
      </c>
      <c r="E5" s="787">
        <v>47100000</v>
      </c>
      <c r="F5" s="787">
        <v>0</v>
      </c>
      <c r="G5" s="173"/>
      <c r="H5" s="797"/>
    </row>
    <row r="6" spans="1:8" ht="30" customHeight="1" x14ac:dyDescent="0.2">
      <c r="A6" s="488" t="s">
        <v>2366</v>
      </c>
      <c r="B6" s="156">
        <v>275000000</v>
      </c>
      <c r="C6" s="785" t="s">
        <v>2374</v>
      </c>
      <c r="D6" s="776">
        <v>11550000</v>
      </c>
      <c r="E6" s="785">
        <f>B6*0.06</f>
        <v>16500000</v>
      </c>
      <c r="F6" s="790">
        <f>E6-D6</f>
        <v>4950000</v>
      </c>
      <c r="G6" s="779">
        <v>9157054132</v>
      </c>
      <c r="H6" s="795"/>
    </row>
    <row r="7" spans="1:8" ht="30" customHeight="1" x14ac:dyDescent="0.2">
      <c r="A7" s="800" t="s">
        <v>2134</v>
      </c>
      <c r="B7" s="224">
        <v>250000000</v>
      </c>
      <c r="C7" s="790" t="s">
        <v>2374</v>
      </c>
      <c r="D7" s="644">
        <f>B7*0.05</f>
        <v>12500000</v>
      </c>
      <c r="E7" s="15">
        <f>B7*0.065</f>
        <v>16250000</v>
      </c>
      <c r="F7" s="15">
        <f t="shared" ref="F7:F15" si="0">E7-D7</f>
        <v>3750000</v>
      </c>
      <c r="G7" s="785"/>
      <c r="H7" s="495"/>
    </row>
    <row r="8" spans="1:8" ht="30" customHeight="1" x14ac:dyDescent="0.2">
      <c r="A8" s="487" t="s">
        <v>2367</v>
      </c>
      <c r="B8" s="224">
        <v>400000000</v>
      </c>
      <c r="C8" s="778" t="s">
        <v>2374</v>
      </c>
      <c r="D8" s="776">
        <v>18000000</v>
      </c>
      <c r="E8" s="790">
        <f t="shared" ref="E8:E14" si="1">B8*0.06</f>
        <v>24000000</v>
      </c>
      <c r="F8" s="790">
        <f t="shared" si="0"/>
        <v>6000000</v>
      </c>
      <c r="G8" s="779">
        <v>9151163812</v>
      </c>
      <c r="H8" s="795"/>
    </row>
    <row r="9" spans="1:8" ht="30" customHeight="1" x14ac:dyDescent="0.2">
      <c r="A9" s="487" t="s">
        <v>2368</v>
      </c>
      <c r="B9" s="224">
        <v>490000000</v>
      </c>
      <c r="C9" s="778" t="s">
        <v>2374</v>
      </c>
      <c r="D9" s="776">
        <v>24500000</v>
      </c>
      <c r="E9" s="790">
        <f t="shared" si="1"/>
        <v>29400000</v>
      </c>
      <c r="F9" s="790">
        <f t="shared" si="0"/>
        <v>4900000</v>
      </c>
      <c r="G9" s="779"/>
      <c r="H9" s="795"/>
    </row>
    <row r="10" spans="1:8" ht="30" customHeight="1" x14ac:dyDescent="0.2">
      <c r="A10" s="487" t="s">
        <v>2369</v>
      </c>
      <c r="B10" s="224">
        <v>95000000</v>
      </c>
      <c r="C10" s="778" t="s">
        <v>2374</v>
      </c>
      <c r="D10" s="776">
        <v>1800000</v>
      </c>
      <c r="E10" s="790">
        <f t="shared" si="1"/>
        <v>5700000</v>
      </c>
      <c r="F10" s="790">
        <f t="shared" si="0"/>
        <v>3900000</v>
      </c>
      <c r="G10" s="779" t="s">
        <v>2375</v>
      </c>
      <c r="H10" s="795"/>
    </row>
    <row r="11" spans="1:8" ht="30" customHeight="1" x14ac:dyDescent="0.2">
      <c r="A11" s="487" t="s">
        <v>157</v>
      </c>
      <c r="B11" s="224">
        <v>260000000</v>
      </c>
      <c r="C11" s="778" t="s">
        <v>2374</v>
      </c>
      <c r="D11" s="776">
        <v>13000000</v>
      </c>
      <c r="E11" s="790">
        <f t="shared" si="1"/>
        <v>15600000</v>
      </c>
      <c r="F11" s="790">
        <f t="shared" si="0"/>
        <v>2600000</v>
      </c>
      <c r="G11" s="779" t="s">
        <v>2376</v>
      </c>
      <c r="H11" s="795"/>
    </row>
    <row r="12" spans="1:8" ht="30" customHeight="1" x14ac:dyDescent="0.2">
      <c r="A12" s="487" t="s">
        <v>230</v>
      </c>
      <c r="B12" s="224">
        <v>100000000</v>
      </c>
      <c r="C12" s="778" t="s">
        <v>2374</v>
      </c>
      <c r="D12" s="776">
        <v>4000000</v>
      </c>
      <c r="E12" s="790">
        <f t="shared" si="1"/>
        <v>6000000</v>
      </c>
      <c r="F12" s="790">
        <f t="shared" si="0"/>
        <v>2000000</v>
      </c>
      <c r="G12" s="779"/>
      <c r="H12" s="795"/>
    </row>
    <row r="13" spans="1:8" ht="30" customHeight="1" x14ac:dyDescent="0.2">
      <c r="A13" s="487" t="s">
        <v>2370</v>
      </c>
      <c r="B13" s="224">
        <v>160000000</v>
      </c>
      <c r="C13" s="778" t="s">
        <v>2374</v>
      </c>
      <c r="D13" s="776">
        <v>6400000</v>
      </c>
      <c r="E13" s="790">
        <f t="shared" si="1"/>
        <v>9600000</v>
      </c>
      <c r="F13" s="790">
        <f t="shared" si="0"/>
        <v>3200000</v>
      </c>
      <c r="G13" s="779" t="s">
        <v>2377</v>
      </c>
      <c r="H13" s="795"/>
    </row>
    <row r="14" spans="1:8" ht="30" customHeight="1" x14ac:dyDescent="0.2">
      <c r="A14" s="487" t="s">
        <v>2371</v>
      </c>
      <c r="B14" s="224">
        <v>150000000</v>
      </c>
      <c r="C14" s="778" t="s">
        <v>2374</v>
      </c>
      <c r="D14" s="776">
        <v>6000000</v>
      </c>
      <c r="E14" s="790">
        <f t="shared" si="1"/>
        <v>9000000</v>
      </c>
      <c r="F14" s="790">
        <f t="shared" si="0"/>
        <v>3000000</v>
      </c>
      <c r="G14" s="779" t="s">
        <v>2378</v>
      </c>
      <c r="H14" s="795"/>
    </row>
    <row r="15" spans="1:8" ht="30" customHeight="1" x14ac:dyDescent="0.2">
      <c r="A15" s="801" t="s">
        <v>498</v>
      </c>
      <c r="B15" s="486">
        <v>80000000</v>
      </c>
      <c r="C15" s="784" t="s">
        <v>2374</v>
      </c>
      <c r="D15" s="792">
        <v>3200000</v>
      </c>
      <c r="E15" s="784">
        <f>B15*0.06</f>
        <v>4800000</v>
      </c>
      <c r="F15" s="784">
        <f t="shared" si="0"/>
        <v>1600000</v>
      </c>
      <c r="G15" s="791">
        <v>9154435809</v>
      </c>
      <c r="H15" s="799" t="s">
        <v>2380</v>
      </c>
    </row>
    <row r="16" spans="1:8" ht="30" customHeight="1" x14ac:dyDescent="0.2">
      <c r="A16" s="263" t="s">
        <v>2384</v>
      </c>
      <c r="B16" s="790">
        <v>0</v>
      </c>
      <c r="C16" s="790"/>
      <c r="D16" s="790">
        <v>3000000</v>
      </c>
      <c r="E16" s="790">
        <v>0</v>
      </c>
      <c r="F16" s="790">
        <v>0</v>
      </c>
      <c r="G16" s="424"/>
      <c r="H16" s="424"/>
    </row>
    <row r="17" spans="1:8" ht="30" customHeight="1" x14ac:dyDescent="0.2">
      <c r="A17" s="263" t="s">
        <v>2385</v>
      </c>
      <c r="B17" s="790">
        <v>0</v>
      </c>
      <c r="C17" s="790"/>
      <c r="D17" s="790">
        <v>0</v>
      </c>
      <c r="E17" s="790">
        <v>0</v>
      </c>
      <c r="F17" s="790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90"/>
      <c r="D18" s="15">
        <f>SUM(D5:D17)</f>
        <v>151050000</v>
      </c>
      <c r="E18" s="790">
        <f>SUM(E5:E17)</f>
        <v>183950000</v>
      </c>
      <c r="F18" s="802">
        <f>SUM(F5:F17)</f>
        <v>40900000</v>
      </c>
      <c r="G18" s="424"/>
      <c r="H18" s="424"/>
    </row>
    <row r="19" spans="1:8" ht="30" customHeight="1" x14ac:dyDescent="0.2">
      <c r="A19" s="263" t="s">
        <v>2386</v>
      </c>
      <c r="B19" s="1459">
        <f>F18+D5</f>
        <v>88000000</v>
      </c>
      <c r="C19" s="1460"/>
      <c r="D19" s="1460"/>
      <c r="E19" s="1460"/>
      <c r="F19" s="1460"/>
      <c r="G19" s="1461"/>
      <c r="H19" s="424"/>
    </row>
    <row r="20" spans="1:8" ht="30" customHeight="1" x14ac:dyDescent="0.2">
      <c r="A20" s="803" t="s">
        <v>2387</v>
      </c>
      <c r="B20" s="1459">
        <v>15600000</v>
      </c>
      <c r="C20" s="1460"/>
      <c r="D20" s="1460"/>
      <c r="E20" s="1460"/>
      <c r="F20" s="1460"/>
      <c r="G20" s="1461"/>
      <c r="H20" s="790"/>
    </row>
    <row r="21" spans="1:8" ht="30" customHeight="1" x14ac:dyDescent="0.2">
      <c r="A21" s="803" t="s">
        <v>2388</v>
      </c>
      <c r="B21" s="1498">
        <f>B19+B20</f>
        <v>103600000</v>
      </c>
      <c r="C21" s="1498"/>
      <c r="D21" s="1498"/>
      <c r="E21" s="1498"/>
      <c r="F21" s="1498"/>
      <c r="G21" s="1498"/>
      <c r="H21" s="21" t="s">
        <v>2389</v>
      </c>
    </row>
    <row r="22" spans="1:8" ht="30" customHeight="1" x14ac:dyDescent="0.2">
      <c r="A22" s="1499" t="s">
        <v>2390</v>
      </c>
      <c r="B22" s="1500"/>
      <c r="C22" s="1500"/>
      <c r="D22" s="1500"/>
      <c r="E22" s="1500"/>
      <c r="F22" s="1500"/>
      <c r="G22" s="1500"/>
      <c r="H22" s="1501"/>
    </row>
    <row r="23" spans="1:8" ht="30" customHeight="1" x14ac:dyDescent="0.2">
      <c r="A23" s="1502"/>
      <c r="B23" s="1503"/>
      <c r="C23" s="1503"/>
      <c r="D23" s="1503"/>
      <c r="E23" s="1503"/>
      <c r="F23" s="1503"/>
      <c r="G23" s="1503"/>
      <c r="H23" s="1504"/>
    </row>
    <row r="26" spans="1:8" ht="15" thickBot="1" x14ac:dyDescent="0.25"/>
    <row r="27" spans="1:8" ht="50.1" customHeight="1" thickBot="1" x14ac:dyDescent="0.25">
      <c r="A27" s="1493"/>
      <c r="B27" s="1494"/>
      <c r="C27" s="1494"/>
      <c r="D27" s="1494"/>
      <c r="E27" s="1494"/>
      <c r="F27" s="1494"/>
      <c r="G27" s="1494"/>
      <c r="H27" s="1495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6"/>
      <c r="D29" s="775"/>
      <c r="E29" s="778"/>
      <c r="F29" s="778"/>
      <c r="G29" s="778"/>
      <c r="H29" s="495"/>
    </row>
    <row r="30" spans="1:8" ht="30" customHeight="1" x14ac:dyDescent="0.2">
      <c r="A30" s="1496" t="s">
        <v>498</v>
      </c>
      <c r="B30" s="497">
        <v>130000000</v>
      </c>
      <c r="C30" s="786" t="s">
        <v>2379</v>
      </c>
      <c r="D30" s="646">
        <v>208000000</v>
      </c>
      <c r="E30" s="786">
        <f t="shared" ref="E30:E31" si="2">B30*0.06</f>
        <v>7800000</v>
      </c>
      <c r="F30" s="786"/>
      <c r="G30" s="778"/>
      <c r="H30" s="1505" t="s">
        <v>2389</v>
      </c>
    </row>
    <row r="31" spans="1:8" ht="30" customHeight="1" x14ac:dyDescent="0.2">
      <c r="A31" s="1497"/>
      <c r="B31" s="497">
        <v>130000000</v>
      </c>
      <c r="C31" s="786" t="s">
        <v>2379</v>
      </c>
      <c r="D31" s="646">
        <v>208000000</v>
      </c>
      <c r="E31" s="786">
        <f t="shared" si="2"/>
        <v>7800000</v>
      </c>
      <c r="F31" s="786"/>
      <c r="G31" s="778"/>
      <c r="H31" s="1506"/>
    </row>
    <row r="32" spans="1:8" ht="30" customHeight="1" x14ac:dyDescent="0.2">
      <c r="A32" s="487"/>
      <c r="B32" s="224"/>
      <c r="C32" s="783"/>
      <c r="D32" s="789"/>
      <c r="E32" s="778"/>
      <c r="F32" s="778"/>
      <c r="G32" s="778"/>
      <c r="H32" s="495"/>
    </row>
    <row r="33" spans="1:8" ht="30" customHeight="1" x14ac:dyDescent="0.2">
      <c r="A33" s="487"/>
      <c r="B33" s="156"/>
      <c r="C33" s="787"/>
      <c r="D33" s="788"/>
      <c r="E33" s="790"/>
      <c r="F33" s="790"/>
      <c r="G33" s="790"/>
      <c r="H33" s="495"/>
    </row>
    <row r="34" spans="1:8" ht="30" customHeight="1" x14ac:dyDescent="0.2">
      <c r="A34" s="487"/>
      <c r="B34" s="156"/>
      <c r="C34" s="787"/>
      <c r="D34" s="788"/>
      <c r="E34" s="790"/>
      <c r="F34" s="790"/>
      <c r="G34" s="790"/>
      <c r="H34" s="495"/>
    </row>
    <row r="35" spans="1:8" ht="30" customHeight="1" x14ac:dyDescent="0.2">
      <c r="A35" s="487"/>
      <c r="B35" s="156"/>
      <c r="C35" s="787"/>
      <c r="D35" s="788"/>
      <c r="E35" s="790"/>
      <c r="F35" s="790"/>
      <c r="G35" s="790"/>
      <c r="H35" s="495"/>
    </row>
    <row r="36" spans="1:8" ht="30" customHeight="1" x14ac:dyDescent="0.2">
      <c r="A36" s="487"/>
      <c r="B36" s="156"/>
      <c r="C36" s="787"/>
      <c r="D36" s="788"/>
      <c r="E36" s="790"/>
      <c r="F36" s="790"/>
      <c r="G36" s="790"/>
      <c r="H36" s="495"/>
    </row>
    <row r="37" spans="1:8" ht="30" customHeight="1" x14ac:dyDescent="0.2">
      <c r="A37" s="487"/>
      <c r="B37" s="156"/>
      <c r="C37" s="787"/>
      <c r="D37" s="788"/>
      <c r="E37" s="790"/>
      <c r="F37" s="790"/>
      <c r="G37" s="790"/>
      <c r="H37" s="495"/>
    </row>
    <row r="38" spans="1:8" ht="30" customHeight="1" thickBot="1" x14ac:dyDescent="0.25">
      <c r="A38" s="494"/>
      <c r="B38" s="767"/>
      <c r="C38" s="768"/>
      <c r="D38" s="209"/>
      <c r="E38" s="227"/>
      <c r="F38" s="227"/>
      <c r="G38" s="227"/>
      <c r="H38" s="769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topLeftCell="A31" workbookViewId="0">
      <selection activeCell="B40" sqref="B40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1430" t="s">
        <v>54</v>
      </c>
      <c r="C1" s="1431"/>
      <c r="D1" s="1432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1462" t="s">
        <v>1058</v>
      </c>
      <c r="B6" s="1463"/>
      <c r="C6" s="1463"/>
      <c r="D6" s="1464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1465"/>
      <c r="B8" s="1465"/>
      <c r="C8" s="1465"/>
      <c r="D8" s="1465"/>
    </row>
    <row r="9" spans="1:4" s="196" customFormat="1" ht="30" customHeight="1" thickBot="1" x14ac:dyDescent="0.25">
      <c r="A9" s="1462" t="s">
        <v>1059</v>
      </c>
      <c r="B9" s="1463"/>
      <c r="C9" s="1463"/>
      <c r="D9" s="1464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1511" t="s">
        <v>2421</v>
      </c>
      <c r="B12" s="1512"/>
      <c r="C12" s="1512"/>
      <c r="D12" s="1513"/>
    </row>
    <row r="13" spans="1:4" s="196" customFormat="1" ht="30" customHeight="1" thickBot="1" x14ac:dyDescent="0.25">
      <c r="A13" s="1514"/>
      <c r="B13" s="1515"/>
      <c r="C13" s="1515"/>
      <c r="D13" s="1516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1511" t="s">
        <v>1060</v>
      </c>
      <c r="B20" s="1512"/>
      <c r="C20" s="1512"/>
      <c r="D20" s="1513"/>
    </row>
    <row r="21" spans="1:4" ht="30" customHeight="1" thickBot="1" x14ac:dyDescent="0.25">
      <c r="A21" s="1514"/>
      <c r="B21" s="1515"/>
      <c r="C21" s="1515"/>
      <c r="D21" s="1516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1511" t="s">
        <v>1061</v>
      </c>
      <c r="B24" s="1512"/>
      <c r="C24" s="1512"/>
      <c r="D24" s="1513"/>
    </row>
    <row r="25" spans="1:4" ht="30" customHeight="1" thickBot="1" x14ac:dyDescent="0.25">
      <c r="A25" s="1514"/>
      <c r="B25" s="1515"/>
      <c r="C25" s="1515"/>
      <c r="D25" s="1516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1511" t="s">
        <v>2419</v>
      </c>
      <c r="B27" s="1512"/>
      <c r="C27" s="1512"/>
      <c r="D27" s="1513"/>
    </row>
    <row r="28" spans="1:4" ht="30" customHeight="1" thickBot="1" x14ac:dyDescent="0.25">
      <c r="A28" s="1514"/>
      <c r="B28" s="1515"/>
      <c r="C28" s="1515"/>
      <c r="D28" s="1516"/>
    </row>
    <row r="29" spans="1:4" ht="30" customHeight="1" thickBot="1" x14ac:dyDescent="0.25">
      <c r="A29" s="486"/>
      <c r="B29" s="822"/>
      <c r="C29" s="822"/>
      <c r="D29" s="826"/>
    </row>
    <row r="30" spans="1:4" ht="30" customHeight="1" x14ac:dyDescent="0.2">
      <c r="A30" s="1511" t="s">
        <v>2420</v>
      </c>
      <c r="B30" s="1512"/>
      <c r="C30" s="1512"/>
      <c r="D30" s="1513"/>
    </row>
    <row r="31" spans="1:4" ht="30" customHeight="1" thickBot="1" x14ac:dyDescent="0.25">
      <c r="A31" s="1514"/>
      <c r="B31" s="1515"/>
      <c r="C31" s="1515"/>
      <c r="D31" s="1516"/>
    </row>
    <row r="32" spans="1:4" ht="30" customHeight="1" x14ac:dyDescent="0.2">
      <c r="A32" s="822"/>
      <c r="B32" s="822"/>
      <c r="C32" s="822"/>
      <c r="D32" s="822"/>
    </row>
    <row r="33" spans="1:4" ht="30" customHeight="1" x14ac:dyDescent="0.2">
      <c r="A33" s="1465" t="s">
        <v>2422</v>
      </c>
      <c r="B33" s="1465"/>
      <c r="C33" s="1465"/>
      <c r="D33" s="1465"/>
    </row>
    <row r="34" spans="1:4" ht="30" customHeight="1" x14ac:dyDescent="0.2">
      <c r="A34" s="824"/>
      <c r="B34" s="824"/>
      <c r="C34" s="824"/>
      <c r="D34" s="824"/>
    </row>
    <row r="35" spans="1:4" ht="30" customHeight="1" x14ac:dyDescent="0.2">
      <c r="A35" s="1517" t="s">
        <v>2418</v>
      </c>
      <c r="B35" s="1518"/>
      <c r="C35" s="1518"/>
      <c r="D35" s="1518"/>
    </row>
    <row r="36" spans="1:4" ht="30" customHeight="1" x14ac:dyDescent="0.2">
      <c r="A36" s="822"/>
      <c r="B36" s="822"/>
      <c r="C36" s="822"/>
      <c r="D36" s="822"/>
    </row>
    <row r="37" spans="1:4" ht="30" customHeight="1" x14ac:dyDescent="0.2">
      <c r="A37" s="822"/>
      <c r="B37" s="822"/>
      <c r="C37" s="822"/>
      <c r="D37" s="822"/>
    </row>
  </sheetData>
  <mergeCells count="11">
    <mergeCell ref="A27:D28"/>
    <mergeCell ref="A30:D31"/>
    <mergeCell ref="A35:D35"/>
    <mergeCell ref="A20:D21"/>
    <mergeCell ref="A24:D25"/>
    <mergeCell ref="A33:D33"/>
    <mergeCell ref="B1:D1"/>
    <mergeCell ref="A6:D6"/>
    <mergeCell ref="A9:D9"/>
    <mergeCell ref="A12:D13"/>
    <mergeCell ref="A8:D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rightToLeft="1" workbookViewId="0">
      <selection activeCell="D10" sqref="D10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1430" t="s">
        <v>1067</v>
      </c>
      <c r="C1" s="1431"/>
      <c r="D1" s="1431"/>
      <c r="E1" s="1431"/>
      <c r="F1" s="1432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x14ac:dyDescent="0.2">
      <c r="A3" s="204">
        <v>1</v>
      </c>
      <c r="B3" s="224" t="s">
        <v>1062</v>
      </c>
      <c r="C3" s="6">
        <v>150000000</v>
      </c>
      <c r="D3" s="104"/>
      <c r="E3" s="104">
        <v>7500000</v>
      </c>
      <c r="F3" s="1519">
        <f>E3+E6+E7+E8</f>
        <v>24400000</v>
      </c>
    </row>
    <row r="4" spans="1:6" ht="30" customHeight="1" x14ac:dyDescent="0.2">
      <c r="A4" s="205">
        <v>2</v>
      </c>
      <c r="B4" s="497" t="s">
        <v>1063</v>
      </c>
      <c r="C4" s="469">
        <v>115000000</v>
      </c>
      <c r="D4" s="498"/>
      <c r="E4" s="498">
        <v>5750000</v>
      </c>
      <c r="F4" s="1520"/>
    </row>
    <row r="5" spans="1:6" ht="30" customHeight="1" x14ac:dyDescent="0.2">
      <c r="A5" s="485"/>
      <c r="B5" s="1525" t="s">
        <v>1584</v>
      </c>
      <c r="C5" s="1526"/>
      <c r="D5" s="1526"/>
      <c r="E5" s="1527"/>
      <c r="F5" s="1520"/>
    </row>
    <row r="6" spans="1:6" ht="30" customHeight="1" x14ac:dyDescent="0.2">
      <c r="A6" s="485"/>
      <c r="B6" s="224" t="s">
        <v>1063</v>
      </c>
      <c r="C6" s="474">
        <v>120000000</v>
      </c>
      <c r="D6" s="496"/>
      <c r="E6" s="470">
        <v>6000000</v>
      </c>
      <c r="F6" s="1520"/>
    </row>
    <row r="7" spans="1:6" ht="30" customHeight="1" x14ac:dyDescent="0.2">
      <c r="A7" s="204">
        <v>3</v>
      </c>
      <c r="B7" s="224" t="s">
        <v>1064</v>
      </c>
      <c r="C7" s="6">
        <f>85000000+45000000</f>
        <v>130000000</v>
      </c>
      <c r="D7" s="104"/>
      <c r="E7" s="104">
        <v>7400000</v>
      </c>
      <c r="F7" s="1520"/>
    </row>
    <row r="8" spans="1:6" ht="30" customHeight="1" thickBot="1" x14ac:dyDescent="0.25">
      <c r="A8" s="226">
        <v>4</v>
      </c>
      <c r="B8" s="206" t="s">
        <v>1065</v>
      </c>
      <c r="C8" s="227">
        <v>50000000</v>
      </c>
      <c r="D8" s="228"/>
      <c r="E8" s="228">
        <v>3500000</v>
      </c>
      <c r="F8" s="1521"/>
    </row>
    <row r="9" spans="1:6" ht="30" customHeight="1" x14ac:dyDescent="0.2">
      <c r="A9" s="202"/>
      <c r="C9" s="202"/>
      <c r="D9" s="202"/>
      <c r="E9" s="202"/>
    </row>
    <row r="10" spans="1:6" ht="30" customHeight="1" x14ac:dyDescent="0.2">
      <c r="A10" s="202"/>
      <c r="B10" s="202"/>
      <c r="C10" s="202"/>
      <c r="D10" s="202"/>
      <c r="E10" s="202"/>
      <c r="F10" s="202"/>
    </row>
    <row r="11" spans="1:6" ht="30" customHeight="1" thickBot="1" x14ac:dyDescent="0.25">
      <c r="A11" s="202"/>
      <c r="C11" s="202"/>
      <c r="D11" s="202"/>
      <c r="E11" s="202"/>
    </row>
    <row r="12" spans="1:6" ht="50.1" customHeight="1" thickBot="1" x14ac:dyDescent="0.25">
      <c r="A12" s="200"/>
      <c r="B12" s="1430" t="s">
        <v>1068</v>
      </c>
      <c r="C12" s="1431"/>
      <c r="D12" s="1431"/>
      <c r="E12" s="1431"/>
      <c r="F12" s="1432"/>
    </row>
    <row r="13" spans="1:6" ht="50.1" customHeight="1" x14ac:dyDescent="0.2">
      <c r="A13" s="201" t="s">
        <v>0</v>
      </c>
      <c r="B13" s="154" t="s">
        <v>906</v>
      </c>
      <c r="C13" s="8" t="s">
        <v>274</v>
      </c>
      <c r="D13" s="225" t="s">
        <v>5</v>
      </c>
      <c r="E13" s="225" t="s">
        <v>282</v>
      </c>
      <c r="F13" s="155" t="s">
        <v>1066</v>
      </c>
    </row>
    <row r="14" spans="1:6" ht="30" customHeight="1" x14ac:dyDescent="0.2">
      <c r="A14" s="204">
        <v>1</v>
      </c>
      <c r="B14" s="224" t="s">
        <v>1069</v>
      </c>
      <c r="C14" s="6">
        <v>70000000</v>
      </c>
      <c r="D14" s="104"/>
      <c r="E14" s="104">
        <v>3500000</v>
      </c>
      <c r="F14" s="1522">
        <f>E14+E15+E16</f>
        <v>14910000</v>
      </c>
    </row>
    <row r="15" spans="1:6" ht="30" customHeight="1" x14ac:dyDescent="0.2">
      <c r="A15" s="205">
        <v>2</v>
      </c>
      <c r="B15" s="224" t="s">
        <v>1070</v>
      </c>
      <c r="C15" s="6">
        <v>140000000</v>
      </c>
      <c r="D15" s="104"/>
      <c r="E15" s="104">
        <v>7000000</v>
      </c>
      <c r="F15" s="1523"/>
    </row>
    <row r="16" spans="1:6" ht="30" customHeight="1" thickBot="1" x14ac:dyDescent="0.25">
      <c r="A16" s="204">
        <v>3</v>
      </c>
      <c r="B16" s="224" t="s">
        <v>1065</v>
      </c>
      <c r="C16" s="6">
        <v>63000000</v>
      </c>
      <c r="D16" s="104"/>
      <c r="E16" s="104">
        <v>4410000</v>
      </c>
      <c r="F16" s="1524"/>
    </row>
    <row r="17" spans="3:3" x14ac:dyDescent="0.2">
      <c r="C17" s="445"/>
    </row>
  </sheetData>
  <mergeCells count="5">
    <mergeCell ref="B1:F1"/>
    <mergeCell ref="F3:F8"/>
    <mergeCell ref="B12:F12"/>
    <mergeCell ref="F14:F16"/>
    <mergeCell ref="B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rightToLeft="1" topLeftCell="A99" zoomScale="80" zoomScaleNormal="80" workbookViewId="0">
      <selection activeCell="C108" sqref="C108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1531">
        <v>1</v>
      </c>
      <c r="B2" s="1528" t="s">
        <v>118</v>
      </c>
      <c r="C2" s="556" t="s">
        <v>877</v>
      </c>
      <c r="D2" s="556" t="s">
        <v>878</v>
      </c>
      <c r="E2" s="556" t="s">
        <v>879</v>
      </c>
      <c r="F2" s="559">
        <v>8000000</v>
      </c>
      <c r="G2" s="480"/>
      <c r="H2" s="559">
        <v>12800000</v>
      </c>
      <c r="I2" s="560" t="s">
        <v>930</v>
      </c>
      <c r="J2" s="569" t="s">
        <v>1898</v>
      </c>
    </row>
    <row r="3" spans="1:10" ht="30" customHeight="1" x14ac:dyDescent="0.2">
      <c r="A3" s="1532"/>
      <c r="B3" s="1529"/>
      <c r="C3" s="558" t="s">
        <v>1899</v>
      </c>
      <c r="D3" s="558" t="s">
        <v>1900</v>
      </c>
      <c r="E3" s="558" t="s">
        <v>879</v>
      </c>
      <c r="F3" s="557">
        <v>15500000</v>
      </c>
      <c r="G3" s="562"/>
      <c r="H3" s="557">
        <v>25000000</v>
      </c>
      <c r="I3" s="561" t="s">
        <v>1901</v>
      </c>
      <c r="J3" s="569"/>
    </row>
    <row r="4" spans="1:10" ht="30" customHeight="1" x14ac:dyDescent="0.2">
      <c r="A4" s="1533"/>
      <c r="B4" s="1530"/>
      <c r="C4" s="558" t="s">
        <v>922</v>
      </c>
      <c r="D4" s="558" t="s">
        <v>921</v>
      </c>
      <c r="E4" s="558" t="s">
        <v>881</v>
      </c>
      <c r="F4" s="557">
        <v>1000000</v>
      </c>
      <c r="G4" s="562"/>
      <c r="H4" s="557">
        <v>24000000</v>
      </c>
      <c r="I4" s="561" t="s">
        <v>1902</v>
      </c>
      <c r="J4" s="569"/>
    </row>
    <row r="5" spans="1:10" ht="30" customHeight="1" x14ac:dyDescent="0.2">
      <c r="A5" s="1531">
        <v>2</v>
      </c>
      <c r="B5" s="1528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1533"/>
      <c r="B6" s="1530"/>
      <c r="C6" s="556" t="s">
        <v>922</v>
      </c>
      <c r="D6" s="556" t="s">
        <v>921</v>
      </c>
      <c r="E6" s="556" t="s">
        <v>881</v>
      </c>
      <c r="F6" s="559">
        <v>1000000</v>
      </c>
      <c r="G6" s="480"/>
      <c r="H6" s="559">
        <v>24000000</v>
      </c>
      <c r="I6" s="570" t="s">
        <v>932</v>
      </c>
      <c r="J6" s="569" t="s">
        <v>1903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1531">
        <v>5</v>
      </c>
      <c r="B9" s="1528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1532"/>
      <c r="B10" s="1529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1533"/>
      <c r="B11" s="1530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1531">
        <v>6</v>
      </c>
      <c r="B12" s="1528" t="s">
        <v>1049</v>
      </c>
      <c r="C12" s="444" t="s">
        <v>1052</v>
      </c>
      <c r="D12" s="444" t="s">
        <v>1050</v>
      </c>
      <c r="E12" s="444" t="s">
        <v>928</v>
      </c>
      <c r="F12" s="959">
        <v>111000000</v>
      </c>
      <c r="G12" s="960"/>
      <c r="H12" s="959">
        <v>555000000</v>
      </c>
      <c r="I12" s="961" t="s">
        <v>1051</v>
      </c>
      <c r="J12" s="33" t="s">
        <v>2571</v>
      </c>
    </row>
    <row r="13" spans="1:10" ht="30" customHeight="1" x14ac:dyDescent="0.2">
      <c r="A13" s="1533"/>
      <c r="B13" s="1530"/>
      <c r="C13" s="937" t="s">
        <v>2551</v>
      </c>
      <c r="D13" s="937" t="s">
        <v>2573</v>
      </c>
      <c r="E13" s="937" t="s">
        <v>1227</v>
      </c>
      <c r="F13" s="936">
        <v>250000000</v>
      </c>
      <c r="G13" s="944"/>
      <c r="H13" s="936">
        <v>1500000000</v>
      </c>
      <c r="I13" s="24" t="s">
        <v>2572</v>
      </c>
      <c r="J13" s="33"/>
    </row>
    <row r="14" spans="1:10" ht="30" customHeight="1" x14ac:dyDescent="0.2">
      <c r="A14" s="1531">
        <v>7</v>
      </c>
      <c r="B14" s="1528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1533"/>
      <c r="B15" s="1530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1531">
        <v>8</v>
      </c>
      <c r="B16" s="1528" t="s">
        <v>1236</v>
      </c>
      <c r="C16" s="262" t="s">
        <v>1239</v>
      </c>
      <c r="D16" s="262" t="s">
        <v>1237</v>
      </c>
      <c r="E16" s="262" t="s">
        <v>879</v>
      </c>
      <c r="F16" s="259">
        <v>100000000</v>
      </c>
      <c r="G16" s="20"/>
      <c r="H16" s="259">
        <v>162000000</v>
      </c>
      <c r="I16" s="24" t="s">
        <v>1238</v>
      </c>
      <c r="J16" s="33"/>
    </row>
    <row r="17" spans="1:10" ht="30" customHeight="1" x14ac:dyDescent="0.2">
      <c r="A17" s="1532"/>
      <c r="B17" s="1529"/>
      <c r="C17" s="262" t="s">
        <v>1240</v>
      </c>
      <c r="D17" s="262" t="s">
        <v>1241</v>
      </c>
      <c r="E17" s="262" t="s">
        <v>879</v>
      </c>
      <c r="F17" s="259">
        <v>15000000</v>
      </c>
      <c r="G17" s="20"/>
      <c r="H17" s="259">
        <v>24500000</v>
      </c>
      <c r="I17" s="24" t="s">
        <v>1242</v>
      </c>
      <c r="J17" s="33"/>
    </row>
    <row r="18" spans="1:10" ht="30" customHeight="1" x14ac:dyDescent="0.2">
      <c r="A18" s="1533"/>
      <c r="B18" s="1530"/>
      <c r="C18" s="262" t="s">
        <v>1244</v>
      </c>
      <c r="D18" s="262" t="s">
        <v>1243</v>
      </c>
      <c r="E18" s="262" t="s">
        <v>881</v>
      </c>
      <c r="F18" s="259">
        <v>15000000</v>
      </c>
      <c r="G18" s="20"/>
      <c r="H18" s="259">
        <v>240000000</v>
      </c>
      <c r="I18" s="24" t="s">
        <v>1245</v>
      </c>
      <c r="J18" s="33"/>
    </row>
    <row r="19" spans="1:10" ht="30" customHeight="1" x14ac:dyDescent="0.2">
      <c r="A19" s="4">
        <v>9</v>
      </c>
      <c r="B19" s="282" t="s">
        <v>1287</v>
      </c>
      <c r="C19" s="285" t="s">
        <v>1239</v>
      </c>
      <c r="D19" s="285" t="s">
        <v>1237</v>
      </c>
      <c r="E19" s="285" t="s">
        <v>879</v>
      </c>
      <c r="F19" s="284">
        <v>11000000</v>
      </c>
      <c r="G19" s="20"/>
      <c r="H19" s="284">
        <v>17600000</v>
      </c>
      <c r="I19" s="24" t="s">
        <v>1288</v>
      </c>
      <c r="J19" s="33"/>
    </row>
    <row r="20" spans="1:10" ht="30" customHeight="1" x14ac:dyDescent="0.2">
      <c r="A20" s="4">
        <v>10</v>
      </c>
      <c r="B20" s="283" t="s">
        <v>1289</v>
      </c>
      <c r="C20" s="285" t="s">
        <v>1291</v>
      </c>
      <c r="D20" s="285" t="s">
        <v>1290</v>
      </c>
      <c r="E20" s="285" t="s">
        <v>881</v>
      </c>
      <c r="F20" s="284">
        <v>10000000</v>
      </c>
      <c r="G20" s="20"/>
      <c r="H20" s="284">
        <v>240000000</v>
      </c>
      <c r="I20" s="24" t="s">
        <v>1292</v>
      </c>
      <c r="J20" s="33"/>
    </row>
    <row r="21" spans="1:10" ht="30" customHeight="1" x14ac:dyDescent="0.2">
      <c r="A21" s="4">
        <v>11</v>
      </c>
      <c r="B21" s="45" t="s">
        <v>1262</v>
      </c>
      <c r="C21" s="9"/>
      <c r="D21" s="416" t="s">
        <v>1264</v>
      </c>
      <c r="E21" s="411" t="s">
        <v>1261</v>
      </c>
      <c r="F21" s="411">
        <v>130000000</v>
      </c>
      <c r="G21" s="20"/>
      <c r="H21" s="411">
        <v>154000000</v>
      </c>
      <c r="I21" s="24" t="s">
        <v>1263</v>
      </c>
      <c r="J21" s="33"/>
    </row>
    <row r="22" spans="1:10" ht="30" customHeight="1" x14ac:dyDescent="0.2">
      <c r="A22" s="1531">
        <v>12</v>
      </c>
      <c r="B22" s="1528" t="s">
        <v>1564</v>
      </c>
      <c r="C22" s="415"/>
      <c r="D22" s="415"/>
      <c r="E22" s="415" t="s">
        <v>928</v>
      </c>
      <c r="F22" s="411">
        <v>20000000</v>
      </c>
      <c r="G22" s="20"/>
      <c r="H22" s="411">
        <v>100000000</v>
      </c>
      <c r="I22" s="454" t="s">
        <v>1565</v>
      </c>
      <c r="J22" s="33"/>
    </row>
    <row r="23" spans="1:10" ht="30" customHeight="1" x14ac:dyDescent="0.2">
      <c r="A23" s="1533"/>
      <c r="B23" s="1530"/>
      <c r="C23" s="415"/>
      <c r="D23" s="415"/>
      <c r="E23" s="415" t="s">
        <v>879</v>
      </c>
      <c r="F23" s="411">
        <v>30000000</v>
      </c>
      <c r="G23" s="20"/>
      <c r="H23" s="411">
        <v>50000000</v>
      </c>
      <c r="I23" s="24"/>
      <c r="J23" s="33"/>
    </row>
    <row r="24" spans="1:10" ht="30" customHeight="1" x14ac:dyDescent="0.2">
      <c r="A24" s="4">
        <v>13</v>
      </c>
      <c r="B24" s="436" t="s">
        <v>1566</v>
      </c>
      <c r="C24" s="415" t="s">
        <v>1567</v>
      </c>
      <c r="D24" s="415"/>
      <c r="E24" s="415" t="s">
        <v>879</v>
      </c>
      <c r="F24" s="411">
        <v>350000000</v>
      </c>
      <c r="G24" s="20"/>
      <c r="H24" s="411">
        <v>650000000</v>
      </c>
      <c r="I24" s="24"/>
      <c r="J24" s="33"/>
    </row>
    <row r="25" spans="1:10" ht="30" customHeight="1" x14ac:dyDescent="0.2">
      <c r="A25" s="4">
        <v>14</v>
      </c>
      <c r="B25" s="458" t="s">
        <v>1570</v>
      </c>
      <c r="C25" s="468" t="s">
        <v>1574</v>
      </c>
      <c r="D25" s="468"/>
      <c r="E25" s="468" t="s">
        <v>879</v>
      </c>
      <c r="F25" s="460">
        <v>100000000</v>
      </c>
      <c r="G25" s="20">
        <v>5.5E-2</v>
      </c>
      <c r="H25" s="460">
        <v>167000000</v>
      </c>
      <c r="I25" s="24"/>
      <c r="J25" s="33"/>
    </row>
    <row r="26" spans="1:10" ht="30" customHeight="1" x14ac:dyDescent="0.2">
      <c r="A26" s="693">
        <v>15</v>
      </c>
      <c r="B26" s="458" t="s">
        <v>1580</v>
      </c>
      <c r="C26" s="468" t="s">
        <v>1575</v>
      </c>
      <c r="D26" s="468"/>
      <c r="E26" s="468" t="s">
        <v>879</v>
      </c>
      <c r="F26" s="460">
        <v>20000000</v>
      </c>
      <c r="G26" s="20">
        <v>0.05</v>
      </c>
      <c r="H26" s="460"/>
      <c r="I26" s="24"/>
      <c r="J26" s="33"/>
    </row>
    <row r="27" spans="1:10" ht="30" customHeight="1" x14ac:dyDescent="0.2">
      <c r="A27" s="693">
        <v>16</v>
      </c>
      <c r="B27" s="458" t="s">
        <v>1571</v>
      </c>
      <c r="C27" s="468" t="s">
        <v>1576</v>
      </c>
      <c r="D27" s="468"/>
      <c r="E27" s="468" t="s">
        <v>879</v>
      </c>
      <c r="F27" s="460">
        <v>50000000</v>
      </c>
      <c r="G27" s="20">
        <v>0.05</v>
      </c>
      <c r="H27" s="460"/>
      <c r="I27" s="24"/>
      <c r="J27" s="33"/>
    </row>
    <row r="28" spans="1:10" ht="30" customHeight="1" x14ac:dyDescent="0.2">
      <c r="A28" s="693">
        <v>17</v>
      </c>
      <c r="B28" s="458" t="s">
        <v>1571</v>
      </c>
      <c r="C28" s="468" t="s">
        <v>1577</v>
      </c>
      <c r="D28" s="468"/>
      <c r="E28" s="468" t="s">
        <v>879</v>
      </c>
      <c r="F28" s="460">
        <v>60000000</v>
      </c>
      <c r="G28" s="20">
        <v>0.05</v>
      </c>
      <c r="H28" s="460"/>
      <c r="I28" s="24"/>
      <c r="J28" s="33"/>
    </row>
    <row r="29" spans="1:10" ht="30" customHeight="1" x14ac:dyDescent="0.2">
      <c r="A29" s="693">
        <v>18</v>
      </c>
      <c r="B29" s="458" t="s">
        <v>1572</v>
      </c>
      <c r="C29" s="468" t="s">
        <v>1578</v>
      </c>
      <c r="D29" s="468"/>
      <c r="E29" s="468" t="s">
        <v>879</v>
      </c>
      <c r="F29" s="460">
        <v>100000000</v>
      </c>
      <c r="G29" s="20">
        <v>7.0000000000000007E-2</v>
      </c>
      <c r="H29" s="460"/>
      <c r="I29" s="24"/>
      <c r="J29" s="33"/>
    </row>
    <row r="30" spans="1:10" ht="30" customHeight="1" x14ac:dyDescent="0.2">
      <c r="A30" s="693">
        <v>19</v>
      </c>
      <c r="B30" s="458" t="s">
        <v>1573</v>
      </c>
      <c r="C30" s="468" t="s">
        <v>839</v>
      </c>
      <c r="D30" s="468"/>
      <c r="E30" s="468" t="s">
        <v>879</v>
      </c>
      <c r="F30" s="460">
        <v>100000000</v>
      </c>
      <c r="G30" s="20">
        <v>7.0000000000000007E-2</v>
      </c>
      <c r="H30" s="460"/>
      <c r="I30" s="24"/>
      <c r="J30" s="33"/>
    </row>
    <row r="31" spans="1:10" ht="30" customHeight="1" x14ac:dyDescent="0.2">
      <c r="A31" s="4">
        <v>20</v>
      </c>
      <c r="B31" s="458" t="s">
        <v>222</v>
      </c>
      <c r="C31" s="468" t="s">
        <v>1586</v>
      </c>
      <c r="D31" s="468" t="s">
        <v>1585</v>
      </c>
      <c r="E31" s="468" t="s">
        <v>879</v>
      </c>
      <c r="F31" s="460">
        <v>57000000</v>
      </c>
      <c r="G31" s="20"/>
      <c r="H31" s="460">
        <v>128000000</v>
      </c>
      <c r="I31" s="24" t="s">
        <v>1587</v>
      </c>
      <c r="J31" s="33"/>
    </row>
    <row r="32" spans="1:10" ht="30" customHeight="1" x14ac:dyDescent="0.2">
      <c r="A32" s="1531">
        <v>21</v>
      </c>
      <c r="B32" s="1528" t="s">
        <v>1620</v>
      </c>
      <c r="C32" s="1536" t="s">
        <v>1478</v>
      </c>
      <c r="D32" s="1536" t="s">
        <v>1621</v>
      </c>
      <c r="E32" s="1536" t="s">
        <v>1619</v>
      </c>
      <c r="F32" s="1534">
        <v>100000000</v>
      </c>
      <c r="G32" s="1544"/>
      <c r="H32" s="1534">
        <v>130000000</v>
      </c>
      <c r="I32" s="465" t="s">
        <v>1622</v>
      </c>
      <c r="J32" s="33"/>
    </row>
    <row r="33" spans="1:10" ht="30" customHeight="1" x14ac:dyDescent="0.2">
      <c r="A33" s="1532"/>
      <c r="B33" s="1529"/>
      <c r="C33" s="1548"/>
      <c r="D33" s="1548"/>
      <c r="E33" s="1548"/>
      <c r="F33" s="1547"/>
      <c r="G33" s="1545"/>
      <c r="H33" s="1547"/>
      <c r="I33" s="465" t="s">
        <v>1623</v>
      </c>
      <c r="J33" s="33"/>
    </row>
    <row r="34" spans="1:10" ht="30" customHeight="1" x14ac:dyDescent="0.2">
      <c r="A34" s="1533"/>
      <c r="B34" s="1530"/>
      <c r="C34" s="1537"/>
      <c r="D34" s="1537"/>
      <c r="E34" s="1537"/>
      <c r="F34" s="1535"/>
      <c r="G34" s="1546"/>
      <c r="H34" s="1535"/>
      <c r="I34" s="465" t="s">
        <v>1624</v>
      </c>
      <c r="J34" s="33"/>
    </row>
    <row r="35" spans="1:10" ht="30" customHeight="1" x14ac:dyDescent="0.2">
      <c r="A35" s="4">
        <v>22</v>
      </c>
      <c r="B35" s="458" t="s">
        <v>1625</v>
      </c>
      <c r="C35" s="468" t="s">
        <v>1478</v>
      </c>
      <c r="D35" s="468" t="s">
        <v>1626</v>
      </c>
      <c r="E35" s="468" t="s">
        <v>1627</v>
      </c>
      <c r="F35" s="460">
        <v>60000000</v>
      </c>
      <c r="G35" s="462"/>
      <c r="H35" s="460">
        <v>100000000</v>
      </c>
      <c r="I35" s="499" t="s">
        <v>1628</v>
      </c>
      <c r="J35" s="33"/>
    </row>
    <row r="36" spans="1:10" ht="30" customHeight="1" x14ac:dyDescent="0.2">
      <c r="A36" s="1531">
        <v>23</v>
      </c>
      <c r="B36" s="1551" t="s">
        <v>1729</v>
      </c>
      <c r="C36" s="1542" t="s">
        <v>1743</v>
      </c>
      <c r="D36" s="1542" t="s">
        <v>1692</v>
      </c>
      <c r="E36" s="1542" t="s">
        <v>1619</v>
      </c>
      <c r="F36" s="1549">
        <v>85000000</v>
      </c>
      <c r="G36" s="1556"/>
      <c r="H36" s="1549" t="s">
        <v>1740</v>
      </c>
      <c r="I36" s="528" t="s">
        <v>1741</v>
      </c>
      <c r="J36" s="1553" t="s">
        <v>1730</v>
      </c>
    </row>
    <row r="37" spans="1:10" ht="30" customHeight="1" x14ac:dyDescent="0.2">
      <c r="A37" s="1533"/>
      <c r="B37" s="1552"/>
      <c r="C37" s="1543"/>
      <c r="D37" s="1543"/>
      <c r="E37" s="1543"/>
      <c r="F37" s="1550"/>
      <c r="G37" s="1557"/>
      <c r="H37" s="1550"/>
      <c r="I37" s="528" t="s">
        <v>1742</v>
      </c>
      <c r="J37" s="1554"/>
    </row>
    <row r="38" spans="1:10" ht="30" customHeight="1" x14ac:dyDescent="0.2">
      <c r="A38" s="1531">
        <v>24</v>
      </c>
      <c r="B38" s="1528" t="s">
        <v>185</v>
      </c>
      <c r="C38" s="1536" t="s">
        <v>1692</v>
      </c>
      <c r="D38" s="1536" t="s">
        <v>1748</v>
      </c>
      <c r="E38" s="1536" t="s">
        <v>1619</v>
      </c>
      <c r="F38" s="1534">
        <v>85000000</v>
      </c>
      <c r="G38" s="1544"/>
      <c r="H38" s="1534" t="s">
        <v>1744</v>
      </c>
      <c r="I38" s="499" t="s">
        <v>1746</v>
      </c>
      <c r="J38" s="1538"/>
    </row>
    <row r="39" spans="1:10" ht="30" customHeight="1" x14ac:dyDescent="0.2">
      <c r="A39" s="1532"/>
      <c r="B39" s="1529"/>
      <c r="C39" s="1548"/>
      <c r="D39" s="1548"/>
      <c r="E39" s="1548"/>
      <c r="F39" s="1547"/>
      <c r="G39" s="1545"/>
      <c r="H39" s="1547"/>
      <c r="I39" s="499" t="s">
        <v>1747</v>
      </c>
      <c r="J39" s="1555"/>
    </row>
    <row r="40" spans="1:10" ht="30" customHeight="1" x14ac:dyDescent="0.2">
      <c r="A40" s="1533"/>
      <c r="B40" s="1530"/>
      <c r="C40" s="1537"/>
      <c r="D40" s="1537"/>
      <c r="E40" s="1537"/>
      <c r="F40" s="1535"/>
      <c r="G40" s="1546"/>
      <c r="H40" s="1535"/>
      <c r="I40" s="499" t="s">
        <v>1745</v>
      </c>
      <c r="J40" s="1539"/>
    </row>
    <row r="41" spans="1:10" ht="30" customHeight="1" x14ac:dyDescent="0.2">
      <c r="A41" s="508">
        <v>25</v>
      </c>
      <c r="B41" s="507" t="s">
        <v>1756</v>
      </c>
      <c r="C41" s="511"/>
      <c r="D41" s="511"/>
      <c r="E41" s="511"/>
      <c r="F41" s="510"/>
      <c r="G41" s="509"/>
      <c r="H41" s="510"/>
      <c r="I41" s="499"/>
      <c r="J41" s="513"/>
    </row>
    <row r="42" spans="1:10" ht="30" customHeight="1" x14ac:dyDescent="0.2">
      <c r="A42" s="508">
        <v>26</v>
      </c>
      <c r="B42" s="507" t="s">
        <v>1782</v>
      </c>
      <c r="C42" s="511" t="s">
        <v>1784</v>
      </c>
      <c r="D42" s="511"/>
      <c r="E42" s="511"/>
      <c r="F42" s="510">
        <v>20000000</v>
      </c>
      <c r="G42" s="509"/>
      <c r="H42" s="510"/>
      <c r="I42" s="499" t="s">
        <v>1785</v>
      </c>
      <c r="J42" s="513"/>
    </row>
    <row r="43" spans="1:10" ht="30" customHeight="1" x14ac:dyDescent="0.2">
      <c r="A43" s="692">
        <v>27</v>
      </c>
      <c r="B43" s="507" t="s">
        <v>1783</v>
      </c>
      <c r="C43" s="511"/>
      <c r="D43" s="511"/>
      <c r="E43" s="511"/>
      <c r="F43" s="510">
        <v>16000000</v>
      </c>
      <c r="G43" s="509"/>
      <c r="H43" s="510"/>
      <c r="I43" s="499" t="s">
        <v>1785</v>
      </c>
      <c r="J43" s="513"/>
    </row>
    <row r="44" spans="1:10" ht="30" customHeight="1" x14ac:dyDescent="0.2">
      <c r="A44" s="692">
        <v>28</v>
      </c>
      <c r="B44" s="507" t="s">
        <v>1960</v>
      </c>
      <c r="C44" s="511" t="s">
        <v>1989</v>
      </c>
      <c r="D44" s="511" t="s">
        <v>1988</v>
      </c>
      <c r="E44" s="511" t="s">
        <v>881</v>
      </c>
      <c r="F44" s="510">
        <v>200000000</v>
      </c>
      <c r="G44" s="509"/>
      <c r="H44" s="510">
        <v>4800000000</v>
      </c>
      <c r="I44" s="499" t="s">
        <v>1987</v>
      </c>
      <c r="J44" s="513"/>
    </row>
    <row r="45" spans="1:10" ht="30" customHeight="1" x14ac:dyDescent="0.2">
      <c r="A45" s="1531">
        <v>27</v>
      </c>
      <c r="B45" s="1528" t="s">
        <v>1966</v>
      </c>
      <c r="C45" s="511" t="s">
        <v>1967</v>
      </c>
      <c r="D45" s="511" t="s">
        <v>1969</v>
      </c>
      <c r="E45" s="511" t="s">
        <v>1227</v>
      </c>
      <c r="F45" s="510">
        <v>5000000</v>
      </c>
      <c r="G45" s="509"/>
      <c r="H45" s="510">
        <v>25000000</v>
      </c>
      <c r="I45" s="499" t="s">
        <v>1968</v>
      </c>
      <c r="J45" s="513"/>
    </row>
    <row r="46" spans="1:10" ht="30" customHeight="1" x14ac:dyDescent="0.2">
      <c r="A46" s="1532"/>
      <c r="B46" s="1529"/>
      <c r="C46" s="511" t="s">
        <v>1970</v>
      </c>
      <c r="D46" s="511"/>
      <c r="E46" s="511" t="s">
        <v>879</v>
      </c>
      <c r="F46" s="510"/>
      <c r="G46" s="509"/>
      <c r="H46" s="510"/>
      <c r="I46" s="499"/>
      <c r="J46" s="513"/>
    </row>
    <row r="47" spans="1:10" ht="30" customHeight="1" x14ac:dyDescent="0.2">
      <c r="A47" s="1532"/>
      <c r="B47" s="1529"/>
      <c r="C47" s="511" t="s">
        <v>1971</v>
      </c>
      <c r="D47" s="511" t="s">
        <v>1972</v>
      </c>
      <c r="E47" s="511" t="s">
        <v>1227</v>
      </c>
      <c r="F47" s="510">
        <v>5000000</v>
      </c>
      <c r="G47" s="509"/>
      <c r="H47" s="510"/>
      <c r="I47" s="499"/>
      <c r="J47" s="513"/>
    </row>
    <row r="48" spans="1:10" ht="30" customHeight="1" x14ac:dyDescent="0.2">
      <c r="A48" s="1532"/>
      <c r="B48" s="1529"/>
      <c r="C48" s="576"/>
      <c r="D48" s="576" t="s">
        <v>1973</v>
      </c>
      <c r="E48" s="576" t="s">
        <v>1227</v>
      </c>
      <c r="F48" s="575">
        <v>5000000</v>
      </c>
      <c r="G48" s="573"/>
      <c r="H48" s="575"/>
      <c r="I48" s="499"/>
      <c r="J48" s="577"/>
    </row>
    <row r="49" spans="1:10" ht="30" customHeight="1" x14ac:dyDescent="0.2">
      <c r="A49" s="1532"/>
      <c r="B49" s="1529"/>
      <c r="C49" s="576" t="s">
        <v>329</v>
      </c>
      <c r="D49" s="576"/>
      <c r="E49" s="576" t="s">
        <v>879</v>
      </c>
      <c r="F49" s="575">
        <v>2000000</v>
      </c>
      <c r="G49" s="573"/>
      <c r="H49" s="575"/>
      <c r="I49" s="499" t="s">
        <v>1974</v>
      </c>
      <c r="J49" s="577"/>
    </row>
    <row r="50" spans="1:10" ht="30" customHeight="1" x14ac:dyDescent="0.2">
      <c r="A50" s="1533"/>
      <c r="B50" s="1530"/>
      <c r="C50" s="576"/>
      <c r="D50" s="576"/>
      <c r="E50" s="576" t="s">
        <v>879</v>
      </c>
      <c r="F50" s="575">
        <v>3000000</v>
      </c>
      <c r="G50" s="573"/>
      <c r="H50" s="575"/>
      <c r="I50" s="499" t="s">
        <v>1974</v>
      </c>
      <c r="J50" s="577"/>
    </row>
    <row r="51" spans="1:10" ht="30" customHeight="1" x14ac:dyDescent="0.2">
      <c r="A51" s="1531">
        <v>28</v>
      </c>
      <c r="B51" s="1528" t="s">
        <v>253</v>
      </c>
      <c r="C51" s="576" t="s">
        <v>1899</v>
      </c>
      <c r="D51" s="576" t="s">
        <v>2004</v>
      </c>
      <c r="E51" s="576" t="s">
        <v>1619</v>
      </c>
      <c r="F51" s="575">
        <v>18000000</v>
      </c>
      <c r="G51" s="573"/>
      <c r="H51" s="575">
        <v>24000000</v>
      </c>
      <c r="I51" s="499" t="s">
        <v>2005</v>
      </c>
      <c r="J51" s="577"/>
    </row>
    <row r="52" spans="1:10" ht="30" customHeight="1" x14ac:dyDescent="0.2">
      <c r="A52" s="1532"/>
      <c r="B52" s="1529"/>
      <c r="C52" s="1536" t="s">
        <v>2069</v>
      </c>
      <c r="D52" s="1536"/>
      <c r="E52" s="857" t="s">
        <v>879</v>
      </c>
      <c r="F52" s="1534">
        <v>20000000</v>
      </c>
      <c r="G52" s="855"/>
      <c r="H52" s="856">
        <v>34000000</v>
      </c>
      <c r="I52" s="1538" t="s">
        <v>2475</v>
      </c>
      <c r="J52" s="1540" t="s">
        <v>2474</v>
      </c>
    </row>
    <row r="53" spans="1:10" ht="30" customHeight="1" x14ac:dyDescent="0.2">
      <c r="A53" s="1533"/>
      <c r="B53" s="1530"/>
      <c r="C53" s="1537"/>
      <c r="D53" s="1537"/>
      <c r="E53" s="857" t="s">
        <v>1619</v>
      </c>
      <c r="F53" s="1535"/>
      <c r="G53" s="855"/>
      <c r="H53" s="856">
        <v>27000000</v>
      </c>
      <c r="I53" s="1539"/>
      <c r="J53" s="1541"/>
    </row>
    <row r="54" spans="1:10" ht="30" customHeight="1" x14ac:dyDescent="0.2">
      <c r="A54" s="595">
        <v>29</v>
      </c>
      <c r="B54" s="594" t="s">
        <v>262</v>
      </c>
      <c r="C54" s="596"/>
      <c r="D54" s="596"/>
      <c r="E54" s="596"/>
      <c r="F54" s="597"/>
      <c r="G54" s="598"/>
      <c r="H54" s="597"/>
      <c r="I54" s="499"/>
      <c r="J54" s="599"/>
    </row>
    <row r="55" spans="1:10" ht="30" customHeight="1" x14ac:dyDescent="0.2">
      <c r="A55" s="1531">
        <v>30</v>
      </c>
      <c r="B55" s="1528" t="s">
        <v>189</v>
      </c>
      <c r="C55" s="1536" t="s">
        <v>2006</v>
      </c>
      <c r="D55" s="248" t="s">
        <v>2041</v>
      </c>
      <c r="E55" s="1536" t="s">
        <v>2039</v>
      </c>
      <c r="F55" s="647">
        <v>200000000</v>
      </c>
      <c r="G55" s="648">
        <v>6.5000000000000002E-2</v>
      </c>
      <c r="H55" s="647">
        <v>328500000</v>
      </c>
      <c r="I55" s="499" t="s">
        <v>2065</v>
      </c>
      <c r="J55" s="649" t="s">
        <v>2040</v>
      </c>
    </row>
    <row r="56" spans="1:10" ht="30" customHeight="1" x14ac:dyDescent="0.2">
      <c r="A56" s="1533"/>
      <c r="B56" s="1530"/>
      <c r="C56" s="1537"/>
      <c r="D56" s="248" t="s">
        <v>2064</v>
      </c>
      <c r="E56" s="1537"/>
      <c r="F56" s="647">
        <v>100000000</v>
      </c>
      <c r="G56" s="648">
        <v>6.5000000000000002E-2</v>
      </c>
      <c r="H56" s="647">
        <v>100000000</v>
      </c>
      <c r="I56" s="499" t="s">
        <v>2063</v>
      </c>
      <c r="J56" s="649" t="s">
        <v>1223</v>
      </c>
    </row>
    <row r="57" spans="1:10" ht="30" customHeight="1" x14ac:dyDescent="0.2">
      <c r="A57" s="654">
        <v>31</v>
      </c>
      <c r="B57" s="653" t="s">
        <v>2038</v>
      </c>
      <c r="C57" s="659"/>
      <c r="D57" s="248" t="s">
        <v>2067</v>
      </c>
      <c r="E57" s="659"/>
      <c r="F57" s="658">
        <v>700000000</v>
      </c>
      <c r="G57" s="656"/>
      <c r="H57" s="658">
        <v>2000000000</v>
      </c>
      <c r="I57" s="499" t="s">
        <v>2066</v>
      </c>
      <c r="J57" s="662"/>
    </row>
    <row r="58" spans="1:10" ht="30" customHeight="1" x14ac:dyDescent="0.2">
      <c r="A58" s="692">
        <v>32</v>
      </c>
      <c r="B58" s="22" t="s">
        <v>262</v>
      </c>
      <c r="C58" s="659"/>
      <c r="D58" s="248"/>
      <c r="E58" s="659" t="s">
        <v>2094</v>
      </c>
      <c r="F58" s="658">
        <v>30000000</v>
      </c>
      <c r="G58" s="656"/>
      <c r="H58" s="658">
        <v>50000000</v>
      </c>
      <c r="I58" s="499" t="s">
        <v>2097</v>
      </c>
      <c r="J58" s="663" t="s">
        <v>2095</v>
      </c>
    </row>
    <row r="59" spans="1:10" ht="30" customHeight="1" x14ac:dyDescent="0.2">
      <c r="A59" s="692">
        <v>33</v>
      </c>
      <c r="B59" s="22" t="s">
        <v>2099</v>
      </c>
      <c r="C59" s="659" t="s">
        <v>2102</v>
      </c>
      <c r="D59" s="248" t="s">
        <v>2101</v>
      </c>
      <c r="E59" s="659" t="s">
        <v>2094</v>
      </c>
      <c r="F59" s="658">
        <v>160000000</v>
      </c>
      <c r="G59" s="656"/>
      <c r="H59" s="658">
        <v>266000000</v>
      </c>
      <c r="I59" s="499" t="s">
        <v>2100</v>
      </c>
      <c r="J59" s="662"/>
    </row>
    <row r="60" spans="1:10" ht="30" customHeight="1" x14ac:dyDescent="0.2">
      <c r="A60" s="692">
        <v>34</v>
      </c>
      <c r="B60" s="22" t="s">
        <v>2104</v>
      </c>
      <c r="C60" s="659" t="s">
        <v>2106</v>
      </c>
      <c r="D60" s="248" t="s">
        <v>2105</v>
      </c>
      <c r="E60" s="659" t="s">
        <v>2094</v>
      </c>
      <c r="F60" s="658">
        <v>50000000</v>
      </c>
      <c r="G60" s="656"/>
      <c r="H60" s="658">
        <v>92000000</v>
      </c>
      <c r="I60" s="499" t="s">
        <v>2107</v>
      </c>
      <c r="J60" s="662"/>
    </row>
    <row r="61" spans="1:10" ht="30" customHeight="1" x14ac:dyDescent="0.2">
      <c r="A61" s="1531">
        <v>35</v>
      </c>
      <c r="B61" s="1528" t="s">
        <v>1966</v>
      </c>
      <c r="C61" s="674"/>
      <c r="D61" s="248" t="s">
        <v>1969</v>
      </c>
      <c r="E61" s="674" t="s">
        <v>1227</v>
      </c>
      <c r="F61" s="677">
        <v>5000000</v>
      </c>
      <c r="G61" s="678"/>
      <c r="H61" s="677">
        <v>25000000</v>
      </c>
      <c r="I61" s="499" t="s">
        <v>2118</v>
      </c>
      <c r="J61" s="681"/>
    </row>
    <row r="62" spans="1:10" ht="30" customHeight="1" x14ac:dyDescent="0.2">
      <c r="A62" s="1532"/>
      <c r="B62" s="1529"/>
      <c r="C62" s="674"/>
      <c r="D62" s="248" t="s">
        <v>1972</v>
      </c>
      <c r="E62" s="674" t="s">
        <v>1227</v>
      </c>
      <c r="F62" s="677">
        <v>5000000</v>
      </c>
      <c r="G62" s="678"/>
      <c r="H62" s="677">
        <v>25000000</v>
      </c>
      <c r="I62" s="499" t="s">
        <v>2119</v>
      </c>
      <c r="J62" s="681"/>
    </row>
    <row r="63" spans="1:10" ht="30" customHeight="1" x14ac:dyDescent="0.2">
      <c r="A63" s="1532"/>
      <c r="B63" s="1529"/>
      <c r="C63" s="674"/>
      <c r="D63" s="248" t="s">
        <v>2121</v>
      </c>
      <c r="E63" s="674" t="s">
        <v>1227</v>
      </c>
      <c r="F63" s="677">
        <v>5000000</v>
      </c>
      <c r="G63" s="678"/>
      <c r="H63" s="677">
        <v>25000000</v>
      </c>
      <c r="I63" s="499" t="s">
        <v>2120</v>
      </c>
      <c r="J63" s="681"/>
    </row>
    <row r="64" spans="1:10" ht="30" customHeight="1" x14ac:dyDescent="0.2">
      <c r="A64" s="1533"/>
      <c r="B64" s="1530"/>
      <c r="C64" s="674"/>
      <c r="D64" s="248" t="s">
        <v>2130</v>
      </c>
      <c r="E64" s="674" t="s">
        <v>881</v>
      </c>
      <c r="F64" s="677">
        <v>20000000</v>
      </c>
      <c r="G64" s="678"/>
      <c r="H64" s="677">
        <v>50000000</v>
      </c>
      <c r="I64" s="499" t="s">
        <v>2131</v>
      </c>
      <c r="J64" s="681"/>
    </row>
    <row r="65" spans="1:10" ht="30" customHeight="1" x14ac:dyDescent="0.2">
      <c r="A65" s="693">
        <v>36</v>
      </c>
      <c r="B65" s="22" t="s">
        <v>2127</v>
      </c>
      <c r="C65" s="674"/>
      <c r="D65" s="248" t="s">
        <v>2129</v>
      </c>
      <c r="E65" s="674" t="s">
        <v>881</v>
      </c>
      <c r="F65" s="677">
        <v>2000000</v>
      </c>
      <c r="G65" s="678"/>
      <c r="H65" s="677">
        <v>50000000</v>
      </c>
      <c r="I65" s="499" t="s">
        <v>2128</v>
      </c>
      <c r="J65" s="681"/>
    </row>
    <row r="66" spans="1:10" ht="30" customHeight="1" x14ac:dyDescent="0.2">
      <c r="A66" s="1531">
        <v>37</v>
      </c>
      <c r="B66" s="1528" t="s">
        <v>2142</v>
      </c>
      <c r="C66" s="674"/>
      <c r="D66" s="248" t="s">
        <v>2143</v>
      </c>
      <c r="E66" s="674" t="s">
        <v>881</v>
      </c>
      <c r="F66" s="677">
        <v>15000000</v>
      </c>
      <c r="G66" s="678"/>
      <c r="H66" s="677">
        <v>360000000</v>
      </c>
      <c r="I66" s="499" t="s">
        <v>2144</v>
      </c>
      <c r="J66" s="681"/>
    </row>
    <row r="67" spans="1:10" ht="30" customHeight="1" x14ac:dyDescent="0.2">
      <c r="A67" s="1533"/>
      <c r="B67" s="1530"/>
      <c r="C67" s="674"/>
      <c r="D67" s="248" t="s">
        <v>2146</v>
      </c>
      <c r="E67" s="674" t="s">
        <v>879</v>
      </c>
      <c r="F67" s="677">
        <v>16000000</v>
      </c>
      <c r="G67" s="678"/>
      <c r="H67" s="677">
        <v>27000000</v>
      </c>
      <c r="I67" s="499" t="s">
        <v>2145</v>
      </c>
      <c r="J67" s="681"/>
    </row>
    <row r="68" spans="1:10" ht="30" customHeight="1" x14ac:dyDescent="0.2">
      <c r="A68" s="693"/>
      <c r="B68" s="22" t="s">
        <v>2147</v>
      </c>
      <c r="C68" s="674"/>
      <c r="D68" s="248" t="s">
        <v>2150</v>
      </c>
      <c r="E68" s="674" t="s">
        <v>2148</v>
      </c>
      <c r="F68" s="677">
        <v>25000000</v>
      </c>
      <c r="G68" s="678"/>
      <c r="H68" s="677">
        <v>43000000</v>
      </c>
      <c r="I68" s="499" t="s">
        <v>2149</v>
      </c>
      <c r="J68" s="681"/>
    </row>
    <row r="69" spans="1:10" ht="30" customHeight="1" x14ac:dyDescent="0.2">
      <c r="A69" s="1531"/>
      <c r="B69" s="1528" t="s">
        <v>2224</v>
      </c>
      <c r="C69" s="984" t="s">
        <v>1240</v>
      </c>
      <c r="D69" s="984"/>
      <c r="E69" s="977"/>
      <c r="F69" s="978">
        <v>3000000</v>
      </c>
      <c r="G69" s="976"/>
      <c r="H69" s="978">
        <v>7000000</v>
      </c>
      <c r="I69" s="528"/>
      <c r="J69" s="979" t="s">
        <v>2622</v>
      </c>
    </row>
    <row r="70" spans="1:10" ht="30" customHeight="1" x14ac:dyDescent="0.2">
      <c r="A70" s="1533"/>
      <c r="B70" s="1530"/>
      <c r="C70" s="731"/>
      <c r="D70" s="248" t="s">
        <v>2225</v>
      </c>
      <c r="E70" s="731" t="s">
        <v>1227</v>
      </c>
      <c r="F70" s="730">
        <v>10000000</v>
      </c>
      <c r="G70" s="729"/>
      <c r="H70" s="730">
        <v>50000000</v>
      </c>
      <c r="I70" s="499" t="s">
        <v>2227</v>
      </c>
      <c r="J70" s="732" t="s">
        <v>2226</v>
      </c>
    </row>
    <row r="71" spans="1:10" ht="30" customHeight="1" x14ac:dyDescent="0.2">
      <c r="A71" s="733"/>
      <c r="B71" s="22" t="s">
        <v>2228</v>
      </c>
      <c r="C71" s="731" t="s">
        <v>2231</v>
      </c>
      <c r="D71" s="248" t="s">
        <v>2230</v>
      </c>
      <c r="E71" s="731" t="s">
        <v>881</v>
      </c>
      <c r="F71" s="730">
        <v>25000000</v>
      </c>
      <c r="G71" s="729"/>
      <c r="H71" s="730">
        <v>600000000</v>
      </c>
      <c r="I71" s="499" t="s">
        <v>2229</v>
      </c>
      <c r="J71" s="744" t="s">
        <v>2235</v>
      </c>
    </row>
    <row r="72" spans="1:10" ht="30" customHeight="1" x14ac:dyDescent="0.2">
      <c r="A72" s="733"/>
      <c r="B72" s="22" t="s">
        <v>2232</v>
      </c>
      <c r="C72" s="731" t="s">
        <v>2230</v>
      </c>
      <c r="D72" s="248" t="s">
        <v>2234</v>
      </c>
      <c r="E72" s="731" t="s">
        <v>881</v>
      </c>
      <c r="F72" s="730">
        <v>7000000</v>
      </c>
      <c r="G72" s="729"/>
      <c r="H72" s="730">
        <v>170000000</v>
      </c>
      <c r="I72" s="499" t="s">
        <v>2233</v>
      </c>
      <c r="J72" s="732" t="s">
        <v>2235</v>
      </c>
    </row>
    <row r="73" spans="1:10" ht="30" customHeight="1" x14ac:dyDescent="0.2">
      <c r="A73" s="733"/>
      <c r="B73" s="22" t="s">
        <v>2236</v>
      </c>
      <c r="C73" s="731"/>
      <c r="D73" s="248"/>
      <c r="E73" s="731" t="s">
        <v>879</v>
      </c>
      <c r="F73" s="730">
        <v>5000000</v>
      </c>
      <c r="G73" s="729"/>
      <c r="H73" s="730">
        <v>8000000</v>
      </c>
      <c r="I73" s="499" t="s">
        <v>2238</v>
      </c>
      <c r="J73" s="732" t="s">
        <v>2237</v>
      </c>
    </row>
    <row r="74" spans="1:10" ht="30" customHeight="1" x14ac:dyDescent="0.2">
      <c r="A74" s="733"/>
      <c r="B74" s="22" t="s">
        <v>2239</v>
      </c>
      <c r="C74" s="731"/>
      <c r="D74" s="248" t="s">
        <v>2240</v>
      </c>
      <c r="E74" s="731" t="s">
        <v>879</v>
      </c>
      <c r="F74" s="730">
        <v>20000000</v>
      </c>
      <c r="G74" s="729"/>
      <c r="H74" s="730">
        <v>32000000</v>
      </c>
      <c r="I74" s="499" t="s">
        <v>2241</v>
      </c>
      <c r="J74" s="732" t="s">
        <v>2242</v>
      </c>
    </row>
    <row r="75" spans="1:10" ht="30" customHeight="1" x14ac:dyDescent="0.2">
      <c r="A75" s="733"/>
      <c r="B75" s="22" t="s">
        <v>2243</v>
      </c>
      <c r="C75" s="731" t="s">
        <v>676</v>
      </c>
      <c r="D75" s="248" t="s">
        <v>2244</v>
      </c>
      <c r="E75" s="731" t="s">
        <v>1227</v>
      </c>
      <c r="F75" s="730">
        <v>12000000</v>
      </c>
      <c r="G75" s="729"/>
      <c r="H75" s="730">
        <v>60000000</v>
      </c>
      <c r="I75" s="499" t="s">
        <v>2245</v>
      </c>
      <c r="J75" s="732" t="s">
        <v>2246</v>
      </c>
    </row>
    <row r="76" spans="1:10" ht="30" customHeight="1" x14ac:dyDescent="0.2">
      <c r="A76" s="752"/>
      <c r="B76" s="1528" t="s">
        <v>2247</v>
      </c>
      <c r="C76" s="734" t="s">
        <v>1032</v>
      </c>
      <c r="D76" s="248" t="s">
        <v>2250</v>
      </c>
      <c r="E76" s="734" t="s">
        <v>881</v>
      </c>
      <c r="F76" s="738">
        <v>10000000</v>
      </c>
      <c r="G76" s="739"/>
      <c r="H76" s="738">
        <v>240000000</v>
      </c>
      <c r="I76" s="499" t="s">
        <v>2249</v>
      </c>
      <c r="J76" s="744" t="s">
        <v>2248</v>
      </c>
    </row>
    <row r="77" spans="1:10" ht="30" customHeight="1" x14ac:dyDescent="0.2">
      <c r="A77" s="752"/>
      <c r="B77" s="1529"/>
      <c r="C77" s="734" t="s">
        <v>1032</v>
      </c>
      <c r="D77" s="248" t="s">
        <v>2254</v>
      </c>
      <c r="E77" s="734" t="s">
        <v>2255</v>
      </c>
      <c r="F77" s="738">
        <v>30000000</v>
      </c>
      <c r="G77" s="739"/>
      <c r="H77" s="738">
        <v>50000000</v>
      </c>
      <c r="I77" s="499" t="s">
        <v>2253</v>
      </c>
      <c r="J77" s="744" t="s">
        <v>2242</v>
      </c>
    </row>
    <row r="78" spans="1:10" ht="30" customHeight="1" x14ac:dyDescent="0.2">
      <c r="A78" s="752"/>
      <c r="B78" s="1530"/>
      <c r="C78" s="734" t="s">
        <v>1032</v>
      </c>
      <c r="D78" s="248" t="s">
        <v>2256</v>
      </c>
      <c r="E78" s="734" t="s">
        <v>2257</v>
      </c>
      <c r="F78" s="738">
        <v>5000000</v>
      </c>
      <c r="G78" s="739"/>
      <c r="H78" s="738">
        <v>6000000</v>
      </c>
      <c r="I78" s="499" t="s">
        <v>2258</v>
      </c>
      <c r="J78" s="744" t="s">
        <v>2242</v>
      </c>
    </row>
    <row r="79" spans="1:10" ht="30" customHeight="1" x14ac:dyDescent="0.2">
      <c r="A79" s="752"/>
      <c r="B79" s="22" t="s">
        <v>2261</v>
      </c>
      <c r="C79" s="734" t="s">
        <v>1567</v>
      </c>
      <c r="D79" s="248" t="s">
        <v>2262</v>
      </c>
      <c r="E79" s="734" t="s">
        <v>881</v>
      </c>
      <c r="F79" s="738">
        <v>10000000</v>
      </c>
      <c r="G79" s="739"/>
      <c r="H79" s="738">
        <v>240000000</v>
      </c>
      <c r="I79" s="499" t="s">
        <v>2263</v>
      </c>
      <c r="J79" s="744" t="s">
        <v>2242</v>
      </c>
    </row>
    <row r="80" spans="1:10" ht="30" customHeight="1" x14ac:dyDescent="0.2">
      <c r="A80" s="733"/>
      <c r="B80" s="1528" t="s">
        <v>2264</v>
      </c>
      <c r="C80" s="731" t="s">
        <v>2069</v>
      </c>
      <c r="D80" s="248" t="s">
        <v>2266</v>
      </c>
      <c r="E80" s="731" t="s">
        <v>879</v>
      </c>
      <c r="F80" s="730">
        <v>50000000</v>
      </c>
      <c r="G80" s="729"/>
      <c r="H80" s="730">
        <v>80000000</v>
      </c>
      <c r="I80" s="499" t="s">
        <v>2265</v>
      </c>
      <c r="J80" s="744" t="s">
        <v>2242</v>
      </c>
    </row>
    <row r="81" spans="1:10" ht="30" customHeight="1" x14ac:dyDescent="0.2">
      <c r="A81" s="752"/>
      <c r="B81" s="1530"/>
      <c r="C81" s="734"/>
      <c r="D81" s="248"/>
      <c r="E81" s="734" t="s">
        <v>881</v>
      </c>
      <c r="F81" s="738">
        <v>10000000</v>
      </c>
      <c r="G81" s="739"/>
      <c r="H81" s="738">
        <v>240000000</v>
      </c>
      <c r="I81" s="499"/>
      <c r="J81" s="744"/>
    </row>
    <row r="82" spans="1:10" ht="30" customHeight="1" x14ac:dyDescent="0.2">
      <c r="A82" s="752"/>
      <c r="B82" s="735" t="s">
        <v>2267</v>
      </c>
      <c r="C82" s="734"/>
      <c r="D82" s="248" t="s">
        <v>2268</v>
      </c>
      <c r="E82" s="734" t="s">
        <v>1227</v>
      </c>
      <c r="F82" s="738">
        <v>8750000</v>
      </c>
      <c r="G82" s="739"/>
      <c r="H82" s="738">
        <v>44000000</v>
      </c>
      <c r="I82" s="499" t="s">
        <v>2269</v>
      </c>
      <c r="J82" s="744"/>
    </row>
    <row r="83" spans="1:10" ht="30" customHeight="1" x14ac:dyDescent="0.2">
      <c r="A83" s="752"/>
      <c r="B83" s="735" t="s">
        <v>2270</v>
      </c>
      <c r="C83" s="734"/>
      <c r="D83" s="248" t="s">
        <v>2268</v>
      </c>
      <c r="E83" s="734" t="s">
        <v>1227</v>
      </c>
      <c r="F83" s="738">
        <v>6250000</v>
      </c>
      <c r="G83" s="739"/>
      <c r="H83" s="738">
        <v>31500000</v>
      </c>
      <c r="I83" s="499" t="s">
        <v>2271</v>
      </c>
      <c r="J83" s="744"/>
    </row>
    <row r="84" spans="1:10" ht="30" customHeight="1" x14ac:dyDescent="0.2">
      <c r="A84" s="752"/>
      <c r="B84" s="735" t="s">
        <v>2273</v>
      </c>
      <c r="C84" s="734"/>
      <c r="D84" s="248" t="s">
        <v>2268</v>
      </c>
      <c r="E84" s="734" t="s">
        <v>1227</v>
      </c>
      <c r="F84" s="738">
        <v>15000000</v>
      </c>
      <c r="G84" s="739"/>
      <c r="H84" s="738">
        <v>75000000</v>
      </c>
      <c r="I84" s="499" t="s">
        <v>2272</v>
      </c>
      <c r="J84" s="744"/>
    </row>
    <row r="85" spans="1:10" ht="30" customHeight="1" x14ac:dyDescent="0.2">
      <c r="A85" s="752"/>
      <c r="B85" s="735" t="s">
        <v>145</v>
      </c>
      <c r="C85" s="734"/>
      <c r="D85" s="248" t="s">
        <v>2342</v>
      </c>
      <c r="E85" s="734" t="s">
        <v>879</v>
      </c>
      <c r="F85" s="738">
        <v>180000000</v>
      </c>
      <c r="G85" s="739"/>
      <c r="H85" s="738">
        <v>300000000</v>
      </c>
      <c r="I85" s="499" t="s">
        <v>2343</v>
      </c>
      <c r="J85" s="744" t="s">
        <v>3019</v>
      </c>
    </row>
    <row r="86" spans="1:10" ht="30" customHeight="1" x14ac:dyDescent="0.2">
      <c r="A86" s="752"/>
      <c r="B86" s="1528" t="s">
        <v>498</v>
      </c>
      <c r="C86" s="734"/>
      <c r="D86" s="248"/>
      <c r="E86" s="734"/>
      <c r="F86" s="738">
        <v>130000000</v>
      </c>
      <c r="G86" s="739"/>
      <c r="H86" s="738">
        <v>208000000</v>
      </c>
      <c r="I86" s="499"/>
      <c r="J86" s="744"/>
    </row>
    <row r="87" spans="1:10" ht="30" customHeight="1" x14ac:dyDescent="0.2">
      <c r="A87" s="752"/>
      <c r="B87" s="1530"/>
      <c r="C87" s="734"/>
      <c r="D87" s="248"/>
      <c r="E87" s="734"/>
      <c r="F87" s="738">
        <v>130000000</v>
      </c>
      <c r="G87" s="739"/>
      <c r="H87" s="738">
        <v>208000000</v>
      </c>
      <c r="I87" s="499"/>
      <c r="J87" s="744"/>
    </row>
    <row r="88" spans="1:10" ht="30" customHeight="1" x14ac:dyDescent="0.2">
      <c r="A88" s="752"/>
      <c r="B88" s="735" t="s">
        <v>2441</v>
      </c>
      <c r="C88" s="734"/>
      <c r="D88" s="248" t="s">
        <v>2443</v>
      </c>
      <c r="E88" s="734" t="s">
        <v>2444</v>
      </c>
      <c r="F88" s="738">
        <v>50000000</v>
      </c>
      <c r="G88" s="739"/>
      <c r="H88" s="738">
        <v>100000000</v>
      </c>
      <c r="I88" s="499" t="s">
        <v>2442</v>
      </c>
      <c r="J88" s="744" t="s">
        <v>2445</v>
      </c>
    </row>
    <row r="89" spans="1:10" ht="30" customHeight="1" x14ac:dyDescent="0.2">
      <c r="A89" s="843"/>
      <c r="B89" s="828" t="s">
        <v>2447</v>
      </c>
      <c r="C89" s="829"/>
      <c r="D89" s="248" t="s">
        <v>2449</v>
      </c>
      <c r="E89" s="829" t="s">
        <v>879</v>
      </c>
      <c r="F89" s="832">
        <v>20000000</v>
      </c>
      <c r="G89" s="831"/>
      <c r="H89" s="832">
        <v>35000000</v>
      </c>
      <c r="I89" s="499" t="s">
        <v>2448</v>
      </c>
      <c r="J89" s="837"/>
    </row>
    <row r="90" spans="1:10" ht="30" customHeight="1" x14ac:dyDescent="0.2">
      <c r="A90" s="843"/>
      <c r="B90" s="828" t="s">
        <v>2450</v>
      </c>
      <c r="C90" s="829"/>
      <c r="D90" s="248" t="s">
        <v>2451</v>
      </c>
      <c r="E90" s="829" t="s">
        <v>2453</v>
      </c>
      <c r="F90" s="832">
        <v>190000000</v>
      </c>
      <c r="G90" s="831"/>
      <c r="H90" s="832">
        <v>1000000000</v>
      </c>
      <c r="I90" s="499" t="s">
        <v>2452</v>
      </c>
      <c r="J90" s="837"/>
    </row>
    <row r="91" spans="1:10" ht="30" customHeight="1" x14ac:dyDescent="0.2">
      <c r="A91" s="843"/>
      <c r="B91" s="828" t="s">
        <v>2478</v>
      </c>
      <c r="C91" s="829"/>
      <c r="D91" s="248" t="s">
        <v>2477</v>
      </c>
      <c r="E91" s="829" t="s">
        <v>1619</v>
      </c>
      <c r="F91" s="832">
        <v>22000000</v>
      </c>
      <c r="G91" s="831"/>
      <c r="H91" s="832">
        <v>30000000</v>
      </c>
      <c r="I91" s="499" t="s">
        <v>2476</v>
      </c>
      <c r="J91" s="837"/>
    </row>
    <row r="92" spans="1:10" ht="30" customHeight="1" x14ac:dyDescent="0.2">
      <c r="A92" s="1531"/>
      <c r="B92" s="1528" t="s">
        <v>72</v>
      </c>
      <c r="C92" s="867"/>
      <c r="D92" s="248" t="s">
        <v>2498</v>
      </c>
      <c r="E92" s="867" t="s">
        <v>879</v>
      </c>
      <c r="F92" s="870">
        <v>130000000</v>
      </c>
      <c r="G92" s="868"/>
      <c r="H92" s="870">
        <v>224000000</v>
      </c>
      <c r="I92" s="499" t="s">
        <v>2497</v>
      </c>
      <c r="J92" s="874"/>
    </row>
    <row r="93" spans="1:10" ht="30" customHeight="1" x14ac:dyDescent="0.2">
      <c r="A93" s="1533"/>
      <c r="B93" s="1530"/>
      <c r="C93" s="880"/>
      <c r="D93" s="248" t="s">
        <v>1099</v>
      </c>
      <c r="E93" s="880"/>
      <c r="F93" s="879"/>
      <c r="G93" s="884"/>
      <c r="H93" s="879">
        <v>125000000</v>
      </c>
      <c r="I93" s="499"/>
      <c r="J93" s="881" t="s">
        <v>2536</v>
      </c>
    </row>
    <row r="94" spans="1:10" ht="30" customHeight="1" x14ac:dyDescent="0.2">
      <c r="A94" s="889"/>
      <c r="B94" s="882" t="s">
        <v>2532</v>
      </c>
      <c r="C94" s="880"/>
      <c r="D94" s="248" t="s">
        <v>2534</v>
      </c>
      <c r="E94" s="880" t="s">
        <v>2533</v>
      </c>
      <c r="F94" s="879">
        <v>70000000</v>
      </c>
      <c r="G94" s="884"/>
      <c r="H94" s="885"/>
      <c r="I94" s="910"/>
      <c r="J94" s="881" t="s">
        <v>2535</v>
      </c>
    </row>
    <row r="95" spans="1:10" ht="30" customHeight="1" x14ac:dyDescent="0.2">
      <c r="A95" s="958"/>
      <c r="B95" s="950" t="s">
        <v>722</v>
      </c>
      <c r="C95" s="953"/>
      <c r="D95" s="248" t="s">
        <v>2600</v>
      </c>
      <c r="E95" s="953" t="s">
        <v>2148</v>
      </c>
      <c r="F95" s="952">
        <v>60000000</v>
      </c>
      <c r="G95" s="951"/>
      <c r="H95" s="952">
        <v>105000000</v>
      </c>
      <c r="I95" s="499" t="s">
        <v>2601</v>
      </c>
      <c r="J95" s="954" t="s">
        <v>2602</v>
      </c>
    </row>
    <row r="96" spans="1:10" ht="30" customHeight="1" x14ac:dyDescent="0.2">
      <c r="A96" s="1531"/>
      <c r="B96" s="1528" t="s">
        <v>2524</v>
      </c>
      <c r="C96" s="953"/>
      <c r="D96" s="248" t="s">
        <v>2611</v>
      </c>
      <c r="E96" s="953"/>
      <c r="F96" s="969"/>
      <c r="G96" s="951"/>
      <c r="H96" s="952">
        <v>100000000</v>
      </c>
      <c r="I96" s="499" t="s">
        <v>2615</v>
      </c>
      <c r="J96" s="686" t="s">
        <v>2618</v>
      </c>
    </row>
    <row r="97" spans="1:10" ht="30" customHeight="1" x14ac:dyDescent="0.2">
      <c r="A97" s="1532"/>
      <c r="B97" s="1529"/>
      <c r="C97" s="966"/>
      <c r="D97" s="248" t="s">
        <v>2612</v>
      </c>
      <c r="E97" s="966"/>
      <c r="F97" s="969"/>
      <c r="G97" s="968"/>
      <c r="H97" s="965">
        <v>350000000</v>
      </c>
      <c r="I97" s="499" t="s">
        <v>2614</v>
      </c>
      <c r="J97" s="192"/>
    </row>
    <row r="98" spans="1:10" ht="30" customHeight="1" x14ac:dyDescent="0.2">
      <c r="A98" s="1533"/>
      <c r="B98" s="1530"/>
      <c r="C98" s="966"/>
      <c r="D98" s="248" t="s">
        <v>2613</v>
      </c>
      <c r="E98" s="966"/>
      <c r="F98" s="969"/>
      <c r="G98" s="968"/>
      <c r="H98" s="965">
        <v>430000000</v>
      </c>
      <c r="I98" s="499" t="s">
        <v>2616</v>
      </c>
      <c r="J98" s="33" t="s">
        <v>2617</v>
      </c>
    </row>
    <row r="99" spans="1:10" ht="30" customHeight="1" x14ac:dyDescent="0.2">
      <c r="A99" s="973"/>
      <c r="B99" s="964" t="s">
        <v>1194</v>
      </c>
      <c r="C99" s="966"/>
      <c r="D99" s="248" t="s">
        <v>2676</v>
      </c>
      <c r="E99" s="966" t="s">
        <v>881</v>
      </c>
      <c r="F99" s="965">
        <v>8000000</v>
      </c>
      <c r="G99" s="968"/>
      <c r="H99" s="965">
        <v>192000000</v>
      </c>
      <c r="I99" s="499" t="s">
        <v>2675</v>
      </c>
      <c r="J99" s="967"/>
    </row>
    <row r="100" spans="1:10" ht="30" customHeight="1" x14ac:dyDescent="0.2">
      <c r="A100" s="973"/>
      <c r="B100" s="964" t="s">
        <v>143</v>
      </c>
      <c r="C100" s="966"/>
      <c r="D100" s="248" t="s">
        <v>2121</v>
      </c>
      <c r="E100" s="966" t="s">
        <v>881</v>
      </c>
      <c r="F100" s="965"/>
      <c r="G100" s="968"/>
      <c r="H100" s="965">
        <v>600000000</v>
      </c>
      <c r="I100" s="499" t="s">
        <v>2677</v>
      </c>
      <c r="J100" s="967"/>
    </row>
    <row r="101" spans="1:10" ht="30" customHeight="1" x14ac:dyDescent="0.2">
      <c r="A101" s="973"/>
      <c r="B101" s="964" t="s">
        <v>2741</v>
      </c>
      <c r="C101" s="966"/>
      <c r="D101" s="248" t="s">
        <v>2745</v>
      </c>
      <c r="E101" s="966" t="s">
        <v>2742</v>
      </c>
      <c r="F101" s="965">
        <v>730000000</v>
      </c>
      <c r="G101" s="968"/>
      <c r="H101" s="965">
        <v>850000000</v>
      </c>
      <c r="I101" s="499" t="s">
        <v>2744</v>
      </c>
      <c r="J101" s="967" t="s">
        <v>2743</v>
      </c>
    </row>
    <row r="102" spans="1:10" ht="30" customHeight="1" x14ac:dyDescent="0.2">
      <c r="A102" s="1223"/>
      <c r="B102" s="1214" t="s">
        <v>2697</v>
      </c>
      <c r="C102" s="1217"/>
      <c r="D102" s="248"/>
      <c r="E102" s="1217" t="s">
        <v>2148</v>
      </c>
      <c r="F102" s="1216">
        <v>15000000</v>
      </c>
      <c r="G102" s="1215"/>
      <c r="H102" s="1216"/>
      <c r="I102" s="499"/>
      <c r="J102" s="1218"/>
    </row>
    <row r="103" spans="1:10" ht="30" customHeight="1" x14ac:dyDescent="0.2">
      <c r="A103" s="1285"/>
      <c r="B103" s="1270" t="s">
        <v>2976</v>
      </c>
      <c r="C103" s="1273"/>
      <c r="D103" s="248" t="s">
        <v>2977</v>
      </c>
      <c r="E103" s="1273" t="s">
        <v>2978</v>
      </c>
      <c r="F103" s="1272">
        <v>200000000</v>
      </c>
      <c r="G103" s="1275"/>
      <c r="H103" s="1272">
        <v>284000000</v>
      </c>
      <c r="I103" s="499" t="s">
        <v>2979</v>
      </c>
      <c r="J103" s="1274" t="s">
        <v>2980</v>
      </c>
    </row>
    <row r="104" spans="1:10" ht="30" customHeight="1" x14ac:dyDescent="0.2">
      <c r="A104" s="1285"/>
      <c r="B104" s="1270" t="s">
        <v>3055</v>
      </c>
      <c r="C104" s="1273"/>
      <c r="D104" s="248" t="s">
        <v>3057</v>
      </c>
      <c r="E104" s="1273" t="s">
        <v>928</v>
      </c>
      <c r="F104" s="1272">
        <v>10000000</v>
      </c>
      <c r="G104" s="1275"/>
      <c r="H104" s="1272">
        <v>50000000</v>
      </c>
      <c r="I104" s="499" t="s">
        <v>3058</v>
      </c>
      <c r="J104" s="1274"/>
    </row>
    <row r="105" spans="1:10" ht="30" customHeight="1" x14ac:dyDescent="0.2">
      <c r="A105" s="1285"/>
      <c r="B105" s="1270" t="s">
        <v>3104</v>
      </c>
      <c r="C105" s="1273" t="s">
        <v>2723</v>
      </c>
      <c r="D105" s="248"/>
      <c r="E105" s="1273" t="s">
        <v>1619</v>
      </c>
      <c r="F105" s="1272">
        <v>150000000</v>
      </c>
      <c r="G105" s="1275"/>
      <c r="H105" s="1272"/>
      <c r="I105" s="499"/>
      <c r="J105" s="1274" t="s">
        <v>3105</v>
      </c>
    </row>
    <row r="106" spans="1:10" ht="30" customHeight="1" x14ac:dyDescent="0.2">
      <c r="A106" s="1361"/>
      <c r="B106" s="1348" t="s">
        <v>3153</v>
      </c>
      <c r="C106" s="1352" t="s">
        <v>3154</v>
      </c>
      <c r="D106" s="248" t="s">
        <v>3155</v>
      </c>
      <c r="E106" s="1352" t="s">
        <v>1261</v>
      </c>
      <c r="F106" s="1351">
        <v>20000000</v>
      </c>
      <c r="G106" s="1350"/>
      <c r="H106" s="1351">
        <v>23600000</v>
      </c>
      <c r="I106" s="499" t="s">
        <v>3180</v>
      </c>
      <c r="J106" s="1353"/>
    </row>
    <row r="107" spans="1:10" ht="30" customHeight="1" x14ac:dyDescent="0.2">
      <c r="A107" s="1383"/>
      <c r="B107" s="1365" t="s">
        <v>3176</v>
      </c>
      <c r="C107" s="1368" t="s">
        <v>3046</v>
      </c>
      <c r="D107" s="248" t="s">
        <v>3177</v>
      </c>
      <c r="E107" s="1368" t="s">
        <v>1653</v>
      </c>
      <c r="F107" s="1367">
        <v>100000000</v>
      </c>
      <c r="G107" s="1370"/>
      <c r="H107" s="1367">
        <v>114000000</v>
      </c>
      <c r="I107" s="499" t="s">
        <v>3178</v>
      </c>
      <c r="J107" s="1369" t="s">
        <v>3179</v>
      </c>
    </row>
    <row r="108" spans="1:10" ht="30" customHeight="1" x14ac:dyDescent="0.2">
      <c r="A108" s="1416"/>
      <c r="B108" s="1395" t="s">
        <v>3225</v>
      </c>
      <c r="C108" s="1398" t="s">
        <v>3023</v>
      </c>
      <c r="D108" s="248" t="s">
        <v>3227</v>
      </c>
      <c r="E108" s="1398"/>
      <c r="F108" s="1397">
        <v>37000000</v>
      </c>
      <c r="G108" s="1401"/>
      <c r="H108" s="1397">
        <v>50000000</v>
      </c>
      <c r="I108" s="499" t="s">
        <v>3226</v>
      </c>
      <c r="J108" s="1400" t="s">
        <v>3228</v>
      </c>
    </row>
    <row r="109" spans="1:10" ht="30" customHeight="1" x14ac:dyDescent="0.2">
      <c r="A109" s="1416"/>
      <c r="B109" s="1395" t="s">
        <v>3231</v>
      </c>
      <c r="C109" s="1398" t="s">
        <v>3023</v>
      </c>
      <c r="D109" s="248" t="s">
        <v>3230</v>
      </c>
      <c r="E109" s="1398" t="s">
        <v>1653</v>
      </c>
      <c r="F109" s="1397">
        <v>90400000</v>
      </c>
      <c r="G109" s="1401"/>
      <c r="H109" s="1397">
        <v>101000000</v>
      </c>
      <c r="I109" s="499" t="s">
        <v>3229</v>
      </c>
      <c r="J109" s="1400"/>
    </row>
    <row r="110" spans="1:10" ht="30" customHeight="1" x14ac:dyDescent="0.2">
      <c r="A110" s="1416"/>
      <c r="B110" s="1395" t="s">
        <v>3232</v>
      </c>
      <c r="C110" s="1398" t="s">
        <v>3156</v>
      </c>
      <c r="D110" s="248" t="s">
        <v>3233</v>
      </c>
      <c r="E110" s="1398"/>
      <c r="F110" s="1397">
        <v>20000000</v>
      </c>
      <c r="G110" s="1401"/>
      <c r="H110" s="1397">
        <v>32000000</v>
      </c>
      <c r="I110" s="499" t="s">
        <v>3234</v>
      </c>
      <c r="J110" s="1400"/>
    </row>
    <row r="111" spans="1:10" ht="30" customHeight="1" x14ac:dyDescent="0.2">
      <c r="A111" s="4"/>
      <c r="B111" s="753"/>
      <c r="C111" s="9"/>
      <c r="D111" s="6"/>
      <c r="E111" s="135"/>
      <c r="F111" s="135"/>
      <c r="G111" s="20"/>
      <c r="H111" s="135"/>
      <c r="I111" s="24"/>
      <c r="J111" s="45"/>
    </row>
  </sheetData>
  <mergeCells count="66">
    <mergeCell ref="B38:B40"/>
    <mergeCell ref="A38:A40"/>
    <mergeCell ref="B51:B53"/>
    <mergeCell ref="A51:A53"/>
    <mergeCell ref="B76:B78"/>
    <mergeCell ref="B55:B56"/>
    <mergeCell ref="B66:B67"/>
    <mergeCell ref="B69:B70"/>
    <mergeCell ref="A69:A70"/>
    <mergeCell ref="J36:J37"/>
    <mergeCell ref="G38:G40"/>
    <mergeCell ref="H38:H40"/>
    <mergeCell ref="J38:J40"/>
    <mergeCell ref="C38:C40"/>
    <mergeCell ref="E38:E40"/>
    <mergeCell ref="D38:D40"/>
    <mergeCell ref="F38:F40"/>
    <mergeCell ref="G36:G37"/>
    <mergeCell ref="A32:A34"/>
    <mergeCell ref="A36:A37"/>
    <mergeCell ref="E36:E37"/>
    <mergeCell ref="G32:G34"/>
    <mergeCell ref="H32:H34"/>
    <mergeCell ref="B32:B34"/>
    <mergeCell ref="C32:C34"/>
    <mergeCell ref="D32:D34"/>
    <mergeCell ref="E32:E34"/>
    <mergeCell ref="F32:F34"/>
    <mergeCell ref="F36:F37"/>
    <mergeCell ref="B36:B37"/>
    <mergeCell ref="C36:C37"/>
    <mergeCell ref="D36:D37"/>
    <mergeCell ref="H36:H37"/>
    <mergeCell ref="B2:B4"/>
    <mergeCell ref="A2:A4"/>
    <mergeCell ref="B22:B23"/>
    <mergeCell ref="A5:A6"/>
    <mergeCell ref="B5:B6"/>
    <mergeCell ref="B9:B11"/>
    <mergeCell ref="B14:B15"/>
    <mergeCell ref="B16:B18"/>
    <mergeCell ref="A9:A11"/>
    <mergeCell ref="A14:A15"/>
    <mergeCell ref="A16:A18"/>
    <mergeCell ref="A22:A23"/>
    <mergeCell ref="B12:B13"/>
    <mergeCell ref="A12:A13"/>
    <mergeCell ref="I52:I53"/>
    <mergeCell ref="J52:J53"/>
    <mergeCell ref="B86:B87"/>
    <mergeCell ref="A66:A67"/>
    <mergeCell ref="B45:B50"/>
    <mergeCell ref="A45:A50"/>
    <mergeCell ref="A55:A56"/>
    <mergeCell ref="B61:B64"/>
    <mergeCell ref="A61:A64"/>
    <mergeCell ref="B80:B81"/>
    <mergeCell ref="E55:E56"/>
    <mergeCell ref="C55:C56"/>
    <mergeCell ref="B96:B98"/>
    <mergeCell ref="A96:A98"/>
    <mergeCell ref="A92:A93"/>
    <mergeCell ref="B92:B93"/>
    <mergeCell ref="F52:F53"/>
    <mergeCell ref="C52:C53"/>
    <mergeCell ref="D52:D5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349" activePane="bottomLeft" state="frozen"/>
      <selection pane="bottomLeft" activeCell="K366" sqref="K366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1531">
        <v>10</v>
      </c>
      <c r="B11" s="1528" t="s">
        <v>1029</v>
      </c>
      <c r="C11" s="189"/>
      <c r="D11" s="190"/>
      <c r="E11" s="187"/>
      <c r="F11" s="1560">
        <v>160000000</v>
      </c>
      <c r="G11" s="1544">
        <v>6.3E-2</v>
      </c>
      <c r="H11" s="1534">
        <v>10000000</v>
      </c>
      <c r="I11" s="191"/>
      <c r="J11" s="191"/>
      <c r="K11" s="1569" t="s">
        <v>1368</v>
      </c>
      <c r="L11" s="192"/>
    </row>
    <row r="12" spans="1:12" ht="30" customHeight="1" x14ac:dyDescent="0.2">
      <c r="A12" s="1533"/>
      <c r="B12" s="1530"/>
      <c r="C12" s="189"/>
      <c r="D12" s="190"/>
      <c r="E12" s="187"/>
      <c r="F12" s="1561"/>
      <c r="G12" s="1546"/>
      <c r="H12" s="1535"/>
      <c r="I12" s="191"/>
      <c r="J12" s="191"/>
      <c r="K12" s="1568"/>
      <c r="L12" s="192"/>
    </row>
    <row r="13" spans="1:12" ht="30" customHeight="1" x14ac:dyDescent="0.2">
      <c r="A13" s="1531">
        <v>11</v>
      </c>
      <c r="B13" s="1528" t="s">
        <v>402</v>
      </c>
      <c r="C13" s="1583"/>
      <c r="D13" s="1585"/>
      <c r="E13" s="1534"/>
      <c r="F13" s="330">
        <v>15000000</v>
      </c>
      <c r="G13" s="20">
        <v>7.0000000000000007E-2</v>
      </c>
      <c r="H13" s="330">
        <f>F13*G13</f>
        <v>1050000</v>
      </c>
      <c r="I13" s="1572"/>
      <c r="J13" s="1572"/>
      <c r="K13" s="1569" t="s">
        <v>1339</v>
      </c>
      <c r="L13" s="1570" t="s">
        <v>404</v>
      </c>
    </row>
    <row r="14" spans="1:12" ht="30" customHeight="1" x14ac:dyDescent="0.2">
      <c r="A14" s="1533"/>
      <c r="B14" s="1530"/>
      <c r="C14" s="1584"/>
      <c r="D14" s="1586"/>
      <c r="E14" s="1535"/>
      <c r="F14" s="330">
        <v>5000000</v>
      </c>
      <c r="G14" s="20">
        <v>0.05</v>
      </c>
      <c r="H14" s="330">
        <f>F14*G14</f>
        <v>250000</v>
      </c>
      <c r="I14" s="1573"/>
      <c r="J14" s="1573"/>
      <c r="K14" s="1568"/>
      <c r="L14" s="1571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1531">
        <v>19</v>
      </c>
      <c r="B22" s="1528" t="s">
        <v>574</v>
      </c>
      <c r="C22" s="1538" t="s">
        <v>1356</v>
      </c>
      <c r="D22" s="331" t="s">
        <v>1975</v>
      </c>
      <c r="E22" s="323"/>
      <c r="F22" s="323">
        <v>5000000</v>
      </c>
      <c r="G22" s="573">
        <v>0.04</v>
      </c>
      <c r="H22" s="323">
        <f>F22*G22</f>
        <v>200000</v>
      </c>
      <c r="I22" s="70"/>
      <c r="J22" s="25"/>
      <c r="K22" s="92" t="s">
        <v>1255</v>
      </c>
      <c r="L22" s="334" t="s">
        <v>1256</v>
      </c>
    </row>
    <row r="23" spans="1:12" ht="30" customHeight="1" x14ac:dyDescent="0.2">
      <c r="A23" s="1533"/>
      <c r="B23" s="1530"/>
      <c r="C23" s="1539"/>
      <c r="D23" s="582" t="s">
        <v>1976</v>
      </c>
      <c r="E23" s="575"/>
      <c r="F23" s="575">
        <v>2500000</v>
      </c>
      <c r="G23" s="573">
        <v>0.04</v>
      </c>
      <c r="H23" s="575">
        <f>F23*G23</f>
        <v>100000</v>
      </c>
      <c r="I23" s="70"/>
      <c r="J23" s="25"/>
      <c r="K23" s="92"/>
      <c r="L23" s="577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1531">
        <v>21</v>
      </c>
      <c r="B25" s="1528" t="s">
        <v>674</v>
      </c>
      <c r="C25" s="1538"/>
      <c r="D25" s="1579"/>
      <c r="E25" s="1534"/>
      <c r="F25" s="1534">
        <v>300000000</v>
      </c>
      <c r="G25" s="1544">
        <v>0.05</v>
      </c>
      <c r="H25" s="1534">
        <f>F25*G25</f>
        <v>15000000</v>
      </c>
      <c r="I25" s="1581"/>
      <c r="J25" s="1572"/>
      <c r="K25" s="1567"/>
      <c r="L25" s="1570"/>
    </row>
    <row r="26" spans="1:12" ht="30" customHeight="1" x14ac:dyDescent="0.2">
      <c r="A26" s="1533"/>
      <c r="B26" s="1530"/>
      <c r="C26" s="1539"/>
      <c r="D26" s="1580"/>
      <c r="E26" s="1535"/>
      <c r="F26" s="1535"/>
      <c r="G26" s="1546"/>
      <c r="H26" s="1535"/>
      <c r="I26" s="1582"/>
      <c r="J26" s="1573"/>
      <c r="K26" s="1568"/>
      <c r="L26" s="1571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1531">
        <v>26</v>
      </c>
      <c r="B31" s="1528" t="s">
        <v>832</v>
      </c>
      <c r="C31" s="1538" t="s">
        <v>834</v>
      </c>
      <c r="D31" s="1579"/>
      <c r="E31" s="1534"/>
      <c r="F31" s="1534">
        <v>500000000</v>
      </c>
      <c r="G31" s="1544">
        <v>7.0000000000000007E-2</v>
      </c>
      <c r="H31" s="1534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1533"/>
      <c r="B32" s="1530"/>
      <c r="C32" s="1539"/>
      <c r="D32" s="1580"/>
      <c r="E32" s="1535"/>
      <c r="F32" s="1535"/>
      <c r="G32" s="1546"/>
      <c r="H32" s="1535"/>
      <c r="I32" s="70"/>
      <c r="J32" s="25"/>
      <c r="K32" s="92"/>
      <c r="L32" s="333"/>
    </row>
    <row r="33" spans="1:12" ht="30" customHeight="1" x14ac:dyDescent="0.2">
      <c r="A33" s="1531">
        <v>27</v>
      </c>
      <c r="B33" s="1528" t="s">
        <v>845</v>
      </c>
      <c r="C33" s="1538"/>
      <c r="D33" s="1579"/>
      <c r="E33" s="1534"/>
      <c r="F33" s="1534">
        <v>590000000</v>
      </c>
      <c r="G33" s="1544"/>
      <c r="H33" s="1534">
        <v>30000000</v>
      </c>
      <c r="I33" s="70"/>
      <c r="J33" s="25"/>
      <c r="K33" s="92"/>
      <c r="L33" s="333"/>
    </row>
    <row r="34" spans="1:12" ht="30" customHeight="1" x14ac:dyDescent="0.2">
      <c r="A34" s="1533"/>
      <c r="B34" s="1530"/>
      <c r="C34" s="1539"/>
      <c r="D34" s="1580"/>
      <c r="E34" s="1535"/>
      <c r="F34" s="1535"/>
      <c r="G34" s="1546"/>
      <c r="H34" s="1535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1369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1531">
        <v>30</v>
      </c>
      <c r="B38" s="1528" t="s">
        <v>1011</v>
      </c>
      <c r="C38" s="1538"/>
      <c r="D38" s="1579"/>
      <c r="E38" s="1534"/>
      <c r="F38" s="323">
        <v>100000000</v>
      </c>
      <c r="G38" s="324">
        <v>0.05</v>
      </c>
      <c r="H38" s="323">
        <f t="shared" ref="H38:H39" si="1">F38*G38</f>
        <v>5000000</v>
      </c>
      <c r="I38" s="1581"/>
      <c r="J38" s="1572"/>
      <c r="K38" s="1567"/>
      <c r="L38" s="1540" t="s">
        <v>1020</v>
      </c>
    </row>
    <row r="39" spans="1:12" ht="30" customHeight="1" x14ac:dyDescent="0.2">
      <c r="A39" s="1533"/>
      <c r="B39" s="1530"/>
      <c r="C39" s="1539"/>
      <c r="D39" s="1580"/>
      <c r="E39" s="1535"/>
      <c r="F39" s="323">
        <v>35000000</v>
      </c>
      <c r="G39" s="324">
        <v>7.0000000000000007E-2</v>
      </c>
      <c r="H39" s="323">
        <f t="shared" si="1"/>
        <v>2450000.0000000005</v>
      </c>
      <c r="I39" s="1582"/>
      <c r="J39" s="1573"/>
      <c r="K39" s="1568"/>
      <c r="L39" s="1541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1270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1303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1262</v>
      </c>
      <c r="C46" s="53"/>
      <c r="D46" s="37"/>
      <c r="E46" s="322"/>
      <c r="F46" s="315"/>
      <c r="G46" s="316"/>
      <c r="H46" s="315"/>
      <c r="I46" s="70"/>
      <c r="J46" s="25"/>
      <c r="K46" s="92" t="s">
        <v>1542</v>
      </c>
      <c r="L46" s="333"/>
    </row>
    <row r="47" spans="1:12" ht="30" customHeight="1" x14ac:dyDescent="0.2">
      <c r="A47" s="318">
        <v>38</v>
      </c>
      <c r="B47" s="319" t="s">
        <v>1315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1338</v>
      </c>
      <c r="C48" s="53"/>
      <c r="D48" s="37"/>
      <c r="E48" s="322"/>
      <c r="F48" s="315"/>
      <c r="G48" s="316"/>
      <c r="H48" s="315"/>
      <c r="I48" s="70"/>
      <c r="J48" s="25"/>
      <c r="K48" s="92" t="s">
        <v>1543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1294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1531">
        <v>43</v>
      </c>
      <c r="B52" s="1587" t="s">
        <v>188</v>
      </c>
      <c r="C52" s="1531"/>
      <c r="D52" s="1585"/>
      <c r="E52" s="1534"/>
      <c r="F52" s="1560"/>
      <c r="G52" s="1544">
        <v>7.0000000000000007E-2</v>
      </c>
      <c r="H52" s="1560">
        <f t="shared" si="2"/>
        <v>0</v>
      </c>
      <c r="I52" s="16"/>
      <c r="J52" s="16"/>
      <c r="K52" s="1567" t="s">
        <v>1370</v>
      </c>
      <c r="L52" s="3"/>
    </row>
    <row r="53" spans="1:12" ht="30" customHeight="1" x14ac:dyDescent="0.2">
      <c r="A53" s="1533"/>
      <c r="B53" s="1588"/>
      <c r="C53" s="1533"/>
      <c r="D53" s="1586"/>
      <c r="E53" s="1535"/>
      <c r="F53" s="1561"/>
      <c r="G53" s="1546"/>
      <c r="H53" s="1561"/>
      <c r="I53" s="16"/>
      <c r="J53" s="16"/>
      <c r="K53" s="1568"/>
      <c r="L53" s="3"/>
    </row>
    <row r="54" spans="1:12" ht="30" customHeight="1" x14ac:dyDescent="0.2">
      <c r="A54" s="1531">
        <v>44</v>
      </c>
      <c r="B54" s="1587" t="s">
        <v>189</v>
      </c>
      <c r="C54" s="1531" t="s">
        <v>1112</v>
      </c>
      <c r="D54" s="1585"/>
      <c r="E54" s="1534"/>
      <c r="F54" s="1459" t="s">
        <v>1248</v>
      </c>
      <c r="G54" s="1460"/>
      <c r="H54" s="1461"/>
      <c r="I54" s="16"/>
      <c r="J54" s="16"/>
      <c r="K54" s="92" t="s">
        <v>1212</v>
      </c>
      <c r="L54" s="263" t="s">
        <v>1246</v>
      </c>
    </row>
    <row r="55" spans="1:12" ht="30" customHeight="1" x14ac:dyDescent="0.2">
      <c r="A55" s="1532"/>
      <c r="B55" s="1592"/>
      <c r="C55" s="1532"/>
      <c r="D55" s="1593"/>
      <c r="E55" s="1547"/>
      <c r="F55" s="1534">
        <v>1300000000</v>
      </c>
      <c r="G55" s="1544">
        <v>0.08</v>
      </c>
      <c r="H55" s="1534">
        <f>F55*G55</f>
        <v>104000000</v>
      </c>
      <c r="I55" s="16"/>
      <c r="J55" s="16"/>
      <c r="K55" s="92"/>
      <c r="L55" s="263"/>
    </row>
    <row r="56" spans="1:12" ht="30" customHeight="1" x14ac:dyDescent="0.2">
      <c r="A56" s="1532"/>
      <c r="B56" s="1592"/>
      <c r="C56" s="1532"/>
      <c r="D56" s="1593"/>
      <c r="E56" s="1547"/>
      <c r="F56" s="1547"/>
      <c r="G56" s="1545"/>
      <c r="H56" s="1547"/>
      <c r="I56" s="16"/>
      <c r="J56" s="16"/>
      <c r="K56" s="92"/>
      <c r="L56" s="263"/>
    </row>
    <row r="57" spans="1:12" ht="30" customHeight="1" x14ac:dyDescent="0.2">
      <c r="A57" s="1532"/>
      <c r="B57" s="1592"/>
      <c r="C57" s="1532"/>
      <c r="D57" s="1593"/>
      <c r="E57" s="1547"/>
      <c r="F57" s="1535"/>
      <c r="G57" s="1546"/>
      <c r="H57" s="1535"/>
      <c r="I57" s="16"/>
      <c r="J57" s="16"/>
      <c r="K57" s="92"/>
      <c r="L57" s="263"/>
    </row>
    <row r="58" spans="1:12" ht="30" customHeight="1" x14ac:dyDescent="0.2">
      <c r="A58" s="1533"/>
      <c r="B58" s="1588"/>
      <c r="C58" s="1533"/>
      <c r="D58" s="1586"/>
      <c r="E58" s="1535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1713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1778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1367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1361</v>
      </c>
      <c r="L62" s="3"/>
    </row>
    <row r="63" spans="1:12" ht="30" customHeight="1" x14ac:dyDescent="0.2">
      <c r="A63" s="1531">
        <v>50</v>
      </c>
      <c r="B63" s="1587" t="s">
        <v>194</v>
      </c>
      <c r="C63" s="1531"/>
      <c r="D63" s="1585"/>
      <c r="E63" s="1534"/>
      <c r="F63" s="1589" t="s">
        <v>1295</v>
      </c>
      <c r="G63" s="1590"/>
      <c r="H63" s="1591"/>
      <c r="I63" s="16"/>
      <c r="J63" s="16"/>
      <c r="K63" s="1567" t="s">
        <v>2619</v>
      </c>
      <c r="L63" s="3"/>
    </row>
    <row r="64" spans="1:12" ht="30" customHeight="1" x14ac:dyDescent="0.2">
      <c r="A64" s="1533"/>
      <c r="B64" s="1588"/>
      <c r="C64" s="1533"/>
      <c r="D64" s="1586"/>
      <c r="E64" s="1535"/>
      <c r="F64" s="330">
        <v>111000000</v>
      </c>
      <c r="G64" s="20">
        <v>4.4999999999999998E-2</v>
      </c>
      <c r="H64" s="330">
        <v>5000000</v>
      </c>
      <c r="I64" s="16"/>
      <c r="J64" s="16"/>
      <c r="K64" s="1568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1371</v>
      </c>
      <c r="L65" s="3"/>
    </row>
    <row r="66" spans="1:12" ht="30" customHeight="1" x14ac:dyDescent="0.2">
      <c r="A66" s="1531">
        <v>52</v>
      </c>
      <c r="B66" s="1587" t="s">
        <v>196</v>
      </c>
      <c r="C66" s="1531"/>
      <c r="D66" s="1585"/>
      <c r="E66" s="1534"/>
      <c r="F66" s="1534">
        <v>350000000</v>
      </c>
      <c r="G66" s="1544">
        <v>7.0000000000000007E-2</v>
      </c>
      <c r="H66" s="1534">
        <f t="shared" si="2"/>
        <v>24500000.000000004</v>
      </c>
      <c r="I66" s="1558"/>
      <c r="J66" s="1558"/>
      <c r="K66" s="1567" t="s">
        <v>1897</v>
      </c>
      <c r="L66" s="1531"/>
    </row>
    <row r="67" spans="1:12" ht="30" customHeight="1" x14ac:dyDescent="0.2">
      <c r="A67" s="1532"/>
      <c r="B67" s="1592"/>
      <c r="C67" s="1532"/>
      <c r="D67" s="1593"/>
      <c r="E67" s="1547"/>
      <c r="F67" s="1535"/>
      <c r="G67" s="1546"/>
      <c r="H67" s="1535"/>
      <c r="I67" s="1559"/>
      <c r="J67" s="1559"/>
      <c r="K67" s="1569"/>
      <c r="L67" s="1532"/>
    </row>
    <row r="68" spans="1:12" ht="30" customHeight="1" x14ac:dyDescent="0.2">
      <c r="A68" s="1532"/>
      <c r="B68" s="1592"/>
      <c r="C68" s="1532"/>
      <c r="D68" s="1593"/>
      <c r="E68" s="1547"/>
      <c r="F68" s="328"/>
      <c r="G68" s="329"/>
      <c r="H68" s="328"/>
      <c r="I68" s="16"/>
      <c r="J68" s="16"/>
      <c r="K68" s="1569"/>
      <c r="L68" s="1532"/>
    </row>
    <row r="69" spans="1:12" ht="30" customHeight="1" x14ac:dyDescent="0.2">
      <c r="A69" s="1533"/>
      <c r="B69" s="1588"/>
      <c r="C69" s="1533"/>
      <c r="D69" s="1586"/>
      <c r="E69" s="1535"/>
      <c r="F69" s="328"/>
      <c r="G69" s="329"/>
      <c r="H69" s="328"/>
      <c r="I69" s="16"/>
      <c r="J69" s="16"/>
      <c r="K69" s="1568"/>
      <c r="L69" s="1533"/>
    </row>
    <row r="70" spans="1:12" ht="30" customHeight="1" x14ac:dyDescent="0.2">
      <c r="A70" s="1531">
        <v>53</v>
      </c>
      <c r="B70" s="1587" t="s">
        <v>1090</v>
      </c>
      <c r="C70" s="1531"/>
      <c r="D70" s="1585"/>
      <c r="E70" s="1534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1533"/>
      <c r="B71" s="1588"/>
      <c r="C71" s="1533"/>
      <c r="D71" s="1586"/>
      <c r="E71" s="1535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1531">
        <v>54</v>
      </c>
      <c r="B72" s="1587" t="s">
        <v>1296</v>
      </c>
      <c r="C72" s="1509" t="s">
        <v>523</v>
      </c>
      <c r="D72" s="1585"/>
      <c r="E72" s="1534"/>
      <c r="F72" s="323">
        <v>175000000</v>
      </c>
      <c r="G72" s="1544">
        <f>H72/(F72+F73)</f>
        <v>6.3461538461538458E-2</v>
      </c>
      <c r="H72" s="1534">
        <v>16500000</v>
      </c>
      <c r="I72" s="16"/>
      <c r="J72" s="16"/>
      <c r="K72" s="1567"/>
      <c r="L72" s="82" t="s">
        <v>1113</v>
      </c>
    </row>
    <row r="73" spans="1:12" ht="30" customHeight="1" x14ac:dyDescent="0.2">
      <c r="A73" s="1533"/>
      <c r="B73" s="1588"/>
      <c r="C73" s="1510"/>
      <c r="D73" s="1586"/>
      <c r="E73" s="1535"/>
      <c r="F73" s="327">
        <v>85000000</v>
      </c>
      <c r="G73" s="1546"/>
      <c r="H73" s="1535"/>
      <c r="I73" s="304"/>
      <c r="J73" s="304"/>
      <c r="K73" s="1568"/>
      <c r="L73" s="305"/>
    </row>
    <row r="74" spans="1:12" ht="30" customHeight="1" x14ac:dyDescent="0.2">
      <c r="A74" s="1531">
        <v>55</v>
      </c>
      <c r="B74" s="1587" t="s">
        <v>36</v>
      </c>
      <c r="C74" s="1594" t="s">
        <v>523</v>
      </c>
      <c r="D74" s="1536" t="s">
        <v>701</v>
      </c>
      <c r="E74" s="1534"/>
      <c r="F74" s="1534">
        <v>3284000000</v>
      </c>
      <c r="G74" s="1544">
        <v>7.0000000000000007E-2</v>
      </c>
      <c r="H74" s="1534">
        <v>229880000</v>
      </c>
      <c r="I74" s="1558"/>
      <c r="J74" s="1558"/>
      <c r="K74" s="1567"/>
      <c r="L74" s="1531"/>
    </row>
    <row r="75" spans="1:12" ht="30" customHeight="1" x14ac:dyDescent="0.2">
      <c r="A75" s="1532"/>
      <c r="B75" s="1592"/>
      <c r="C75" s="1595"/>
      <c r="D75" s="1548"/>
      <c r="E75" s="1547"/>
      <c r="F75" s="1547"/>
      <c r="G75" s="1545"/>
      <c r="H75" s="1547"/>
      <c r="I75" s="1566"/>
      <c r="J75" s="1566"/>
      <c r="K75" s="1569"/>
      <c r="L75" s="1532"/>
    </row>
    <row r="76" spans="1:12" ht="30" customHeight="1" x14ac:dyDescent="0.2">
      <c r="A76" s="1532"/>
      <c r="B76" s="1592"/>
      <c r="C76" s="1595"/>
      <c r="D76" s="1548"/>
      <c r="E76" s="1547"/>
      <c r="F76" s="1547"/>
      <c r="G76" s="1545"/>
      <c r="H76" s="1547"/>
      <c r="I76" s="1566"/>
      <c r="J76" s="1566"/>
      <c r="K76" s="1569"/>
      <c r="L76" s="1532"/>
    </row>
    <row r="77" spans="1:12" ht="30" customHeight="1" x14ac:dyDescent="0.2">
      <c r="A77" s="1532"/>
      <c r="B77" s="1592"/>
      <c r="C77" s="1595"/>
      <c r="D77" s="1548"/>
      <c r="E77" s="1547"/>
      <c r="F77" s="1547"/>
      <c r="G77" s="1545"/>
      <c r="H77" s="1547"/>
      <c r="I77" s="1559"/>
      <c r="J77" s="1559"/>
      <c r="K77" s="1568"/>
      <c r="L77" s="1533"/>
    </row>
    <row r="78" spans="1:12" ht="30" customHeight="1" x14ac:dyDescent="0.2">
      <c r="A78" s="1533"/>
      <c r="B78" s="1588"/>
      <c r="C78" s="1596"/>
      <c r="D78" s="1537"/>
      <c r="E78" s="1535"/>
      <c r="F78" s="1535"/>
      <c r="G78" s="1546"/>
      <c r="H78" s="1535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1362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1531">
        <v>62</v>
      </c>
      <c r="B85" s="1587" t="s">
        <v>201</v>
      </c>
      <c r="C85" s="1531"/>
      <c r="D85" s="1585"/>
      <c r="E85" s="1534"/>
      <c r="F85" s="1534">
        <v>1250000000</v>
      </c>
      <c r="G85" s="1563"/>
      <c r="H85" s="1534">
        <v>81250000</v>
      </c>
      <c r="I85" s="1558"/>
      <c r="J85" s="1558"/>
      <c r="K85" s="1567" t="s">
        <v>1525</v>
      </c>
      <c r="L85" s="1531"/>
    </row>
    <row r="86" spans="1:12" ht="30" customHeight="1" x14ac:dyDescent="0.2">
      <c r="A86" s="1533"/>
      <c r="B86" s="1588"/>
      <c r="C86" s="1533"/>
      <c r="D86" s="1586"/>
      <c r="E86" s="1535"/>
      <c r="F86" s="1535"/>
      <c r="G86" s="1565"/>
      <c r="H86" s="1535"/>
      <c r="I86" s="1559"/>
      <c r="J86" s="1559"/>
      <c r="K86" s="1568"/>
      <c r="L86" s="1533"/>
    </row>
    <row r="87" spans="1:12" ht="30" customHeight="1" x14ac:dyDescent="0.2">
      <c r="A87" s="4">
        <v>63</v>
      </c>
      <c r="B87" s="3" t="s">
        <v>1409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1540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1889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1529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1531">
        <v>78</v>
      </c>
      <c r="B100" s="1587" t="s">
        <v>213</v>
      </c>
      <c r="C100" s="1531"/>
      <c r="D100" s="1585"/>
      <c r="E100" s="1534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1567" t="s">
        <v>1777</v>
      </c>
      <c r="L100" s="1531"/>
    </row>
    <row r="101" spans="1:12" ht="30" customHeight="1" x14ac:dyDescent="0.2">
      <c r="A101" s="1533"/>
      <c r="B101" s="1588"/>
      <c r="C101" s="1533"/>
      <c r="D101" s="1586"/>
      <c r="E101" s="1535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1568"/>
      <c r="L101" s="1533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1541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1546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1536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1531">
        <v>86</v>
      </c>
      <c r="B109" s="1587" t="s">
        <v>1004</v>
      </c>
      <c r="C109" s="1531"/>
      <c r="D109" s="1585"/>
      <c r="E109" s="1534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1567" t="s">
        <v>1530</v>
      </c>
      <c r="L109" s="1576" t="s">
        <v>79</v>
      </c>
    </row>
    <row r="110" spans="1:12" ht="30" customHeight="1" x14ac:dyDescent="0.2">
      <c r="A110" s="1532"/>
      <c r="B110" s="1592"/>
      <c r="C110" s="1532"/>
      <c r="D110" s="1593"/>
      <c r="E110" s="1547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1569"/>
      <c r="L110" s="1577"/>
    </row>
    <row r="111" spans="1:12" ht="30" customHeight="1" x14ac:dyDescent="0.2">
      <c r="A111" s="1533"/>
      <c r="B111" s="1588"/>
      <c r="C111" s="1533"/>
      <c r="D111" s="1586"/>
      <c r="E111" s="1535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1568"/>
      <c r="L111" s="1578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1531">
        <v>88</v>
      </c>
      <c r="B113" s="1587" t="s">
        <v>177</v>
      </c>
      <c r="C113" s="1531"/>
      <c r="D113" s="1585"/>
      <c r="E113" s="1534"/>
      <c r="F113" s="1534">
        <v>500000000</v>
      </c>
      <c r="G113" s="1544">
        <v>6.4000000000000001E-2</v>
      </c>
      <c r="H113" s="1534">
        <v>31800000</v>
      </c>
      <c r="I113" s="1558"/>
      <c r="J113" s="1558"/>
      <c r="K113" s="1567" t="s">
        <v>1537</v>
      </c>
      <c r="L113" s="1574"/>
    </row>
    <row r="114" spans="1:12" ht="30" customHeight="1" x14ac:dyDescent="0.2">
      <c r="A114" s="1533"/>
      <c r="B114" s="1588"/>
      <c r="C114" s="1533"/>
      <c r="D114" s="1586"/>
      <c r="E114" s="1535"/>
      <c r="F114" s="1535"/>
      <c r="G114" s="1546"/>
      <c r="H114" s="1535"/>
      <c r="I114" s="1559"/>
      <c r="J114" s="1559"/>
      <c r="K114" s="1568"/>
      <c r="L114" s="1575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1531">
        <v>90</v>
      </c>
      <c r="B116" s="1587" t="s">
        <v>222</v>
      </c>
      <c r="C116" s="1531"/>
      <c r="D116" s="1585"/>
      <c r="E116" s="1534"/>
      <c r="F116" s="330">
        <v>93000000</v>
      </c>
      <c r="G116" s="20">
        <v>7.0000000000000007E-2</v>
      </c>
      <c r="H116" s="330">
        <v>6500000</v>
      </c>
      <c r="I116" s="16"/>
      <c r="J116" s="16"/>
      <c r="K116" s="1567" t="s">
        <v>1538</v>
      </c>
      <c r="L116" s="3"/>
    </row>
    <row r="117" spans="1:12" ht="30" customHeight="1" x14ac:dyDescent="0.2">
      <c r="A117" s="1533"/>
      <c r="B117" s="1588"/>
      <c r="C117" s="1533"/>
      <c r="D117" s="1586"/>
      <c r="E117" s="1535"/>
      <c r="F117" s="323">
        <v>257000000</v>
      </c>
      <c r="G117" s="20">
        <v>0.06</v>
      </c>
      <c r="H117" s="330">
        <v>16000000</v>
      </c>
      <c r="I117" s="16"/>
      <c r="J117" s="16"/>
      <c r="K117" s="1568"/>
      <c r="L117" s="3"/>
    </row>
    <row r="118" spans="1:12" ht="30" customHeight="1" x14ac:dyDescent="0.2">
      <c r="A118" s="1531">
        <v>91</v>
      </c>
      <c r="B118" s="1587" t="s">
        <v>223</v>
      </c>
      <c r="C118" s="1531"/>
      <c r="D118" s="1585"/>
      <c r="E118" s="1534"/>
      <c r="F118" s="323">
        <v>130000000</v>
      </c>
      <c r="G118" s="20">
        <v>7.0000000000000007E-2</v>
      </c>
      <c r="H118" s="323">
        <f>F118*G118</f>
        <v>9100000</v>
      </c>
      <c r="I118" s="1558"/>
      <c r="J118" s="1558"/>
      <c r="K118" s="1567" t="s">
        <v>823</v>
      </c>
      <c r="L118" s="1531"/>
    </row>
    <row r="119" spans="1:12" ht="30" customHeight="1" x14ac:dyDescent="0.2">
      <c r="A119" s="1533"/>
      <c r="B119" s="1588"/>
      <c r="C119" s="1533"/>
      <c r="D119" s="1586"/>
      <c r="E119" s="1535"/>
      <c r="F119" s="323">
        <v>100000000</v>
      </c>
      <c r="G119" s="20">
        <v>5.3999999999999999E-2</v>
      </c>
      <c r="H119" s="323">
        <v>5360000</v>
      </c>
      <c r="I119" s="1559"/>
      <c r="J119" s="1559"/>
      <c r="K119" s="1568"/>
      <c r="L119" s="1533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1531">
        <v>93</v>
      </c>
      <c r="B121" s="1587" t="s">
        <v>770</v>
      </c>
      <c r="C121" s="1531"/>
      <c r="D121" s="1585"/>
      <c r="E121" s="1534"/>
      <c r="F121" s="1560"/>
      <c r="G121" s="1563"/>
      <c r="H121" s="1560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1533"/>
      <c r="B122" s="1588"/>
      <c r="C122" s="1533"/>
      <c r="D122" s="1586"/>
      <c r="E122" s="1535"/>
      <c r="F122" s="1561"/>
      <c r="G122" s="1565"/>
      <c r="H122" s="1561"/>
      <c r="I122" s="16"/>
      <c r="J122" s="16"/>
      <c r="K122" s="92"/>
      <c r="L122" s="3"/>
    </row>
    <row r="123" spans="1:12" ht="30" customHeight="1" x14ac:dyDescent="0.2">
      <c r="A123" s="1531">
        <v>94</v>
      </c>
      <c r="B123" s="1587" t="s">
        <v>225</v>
      </c>
      <c r="C123" s="1531"/>
      <c r="D123" s="1585"/>
      <c r="E123" s="1534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1533"/>
      <c r="B124" s="1588"/>
      <c r="C124" s="1533"/>
      <c r="D124" s="1586"/>
      <c r="E124" s="1535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1366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1319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1531">
        <v>103</v>
      </c>
      <c r="B133" s="1587" t="s">
        <v>232</v>
      </c>
      <c r="C133" s="1531"/>
      <c r="D133" s="1585"/>
      <c r="E133" s="1534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1533"/>
      <c r="B134" s="1588"/>
      <c r="C134" s="1533"/>
      <c r="D134" s="1586"/>
      <c r="E134" s="1535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1858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1531">
        <v>111</v>
      </c>
      <c r="B142" s="1576" t="s">
        <v>240</v>
      </c>
      <c r="C142" s="1597" t="s">
        <v>493</v>
      </c>
      <c r="D142" s="1585"/>
      <c r="E142" s="1534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1533"/>
      <c r="B143" s="1578"/>
      <c r="C143" s="1598"/>
      <c r="D143" s="1586"/>
      <c r="E143" s="1535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1531">
        <v>121</v>
      </c>
      <c r="B152" s="1587" t="s">
        <v>249</v>
      </c>
      <c r="C152" s="1597" t="s">
        <v>379</v>
      </c>
      <c r="D152" s="1600"/>
      <c r="E152" s="1534"/>
      <c r="F152" s="1534">
        <v>617000000</v>
      </c>
      <c r="G152" s="1544">
        <v>7.0000000000000007E-2</v>
      </c>
      <c r="H152" s="1534">
        <v>43200000</v>
      </c>
      <c r="I152" s="1558"/>
      <c r="J152" s="1558"/>
      <c r="K152" s="1567"/>
      <c r="L152" s="1531"/>
    </row>
    <row r="153" spans="1:12" ht="30" customHeight="1" x14ac:dyDescent="0.2">
      <c r="A153" s="1532"/>
      <c r="B153" s="1592"/>
      <c r="C153" s="1599"/>
      <c r="D153" s="1601"/>
      <c r="E153" s="1547"/>
      <c r="F153" s="1547"/>
      <c r="G153" s="1545"/>
      <c r="H153" s="1547"/>
      <c r="I153" s="1566"/>
      <c r="J153" s="1566"/>
      <c r="K153" s="1569"/>
      <c r="L153" s="1532"/>
    </row>
    <row r="154" spans="1:12" ht="30" customHeight="1" x14ac:dyDescent="0.2">
      <c r="A154" s="1533"/>
      <c r="B154" s="1588"/>
      <c r="C154" s="1598"/>
      <c r="D154" s="1602"/>
      <c r="E154" s="1535"/>
      <c r="F154" s="1535"/>
      <c r="G154" s="1546"/>
      <c r="H154" s="1535"/>
      <c r="I154" s="1559"/>
      <c r="J154" s="1559"/>
      <c r="K154" s="1568"/>
      <c r="L154" s="1533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1780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1531">
        <v>124</v>
      </c>
      <c r="B157" s="1587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1533"/>
      <c r="B158" s="1588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1859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10">
        <v>180000000</v>
      </c>
      <c r="G161" s="519">
        <v>4.4999999999999998E-2</v>
      </c>
      <c r="H161" s="510">
        <f t="shared" si="3"/>
        <v>8100000</v>
      </c>
      <c r="I161" s="16"/>
      <c r="J161" s="16"/>
      <c r="K161" s="92" t="s">
        <v>1775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1531">
        <v>130</v>
      </c>
      <c r="B164" s="1587" t="s">
        <v>258</v>
      </c>
      <c r="C164" s="1531"/>
      <c r="D164" s="1585"/>
      <c r="E164" s="1534"/>
      <c r="F164" s="1560"/>
      <c r="G164" s="1563"/>
      <c r="H164" s="1560">
        <f t="shared" si="3"/>
        <v>0</v>
      </c>
      <c r="I164" s="16"/>
      <c r="J164" s="16"/>
      <c r="K164" s="1534" t="s">
        <v>1360</v>
      </c>
      <c r="L164" s="1531"/>
    </row>
    <row r="165" spans="1:12" ht="30" customHeight="1" x14ac:dyDescent="0.2">
      <c r="A165" s="1533"/>
      <c r="B165" s="1588"/>
      <c r="C165" s="1533"/>
      <c r="D165" s="1586"/>
      <c r="E165" s="1535"/>
      <c r="F165" s="1561"/>
      <c r="G165" s="1565"/>
      <c r="H165" s="1561"/>
      <c r="I165" s="16"/>
      <c r="J165" s="16"/>
      <c r="K165" s="1535"/>
      <c r="L165" s="1533"/>
    </row>
    <row r="166" spans="1:12" ht="30" customHeight="1" x14ac:dyDescent="0.2">
      <c r="A166" s="1531">
        <v>131</v>
      </c>
      <c r="B166" s="1587" t="s">
        <v>1213</v>
      </c>
      <c r="C166" s="52" t="s">
        <v>1219</v>
      </c>
      <c r="D166" s="1579" t="s">
        <v>1214</v>
      </c>
      <c r="E166" s="1534"/>
      <c r="F166" s="1534">
        <v>200000000</v>
      </c>
      <c r="G166" s="1544">
        <v>0.05</v>
      </c>
      <c r="H166" s="1534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1533"/>
      <c r="B167" s="1588"/>
      <c r="C167" s="52" t="s">
        <v>971</v>
      </c>
      <c r="D167" s="1580"/>
      <c r="E167" s="1535"/>
      <c r="F167" s="1535"/>
      <c r="G167" s="1546"/>
      <c r="H167" s="1535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1531">
        <v>133</v>
      </c>
      <c r="B169" s="1587" t="s">
        <v>1267</v>
      </c>
      <c r="C169" s="1531"/>
      <c r="D169" s="1585"/>
      <c r="E169" s="1534"/>
      <c r="F169" s="1560"/>
      <c r="G169" s="1563"/>
      <c r="H169" s="1560">
        <f t="shared" si="3"/>
        <v>0</v>
      </c>
      <c r="I169" s="16"/>
      <c r="J169" s="16"/>
      <c r="K169" s="92"/>
      <c r="L169" s="3"/>
    </row>
    <row r="170" spans="1:12" ht="30" customHeight="1" x14ac:dyDescent="0.2">
      <c r="A170" s="1532"/>
      <c r="B170" s="1592"/>
      <c r="C170" s="1532"/>
      <c r="D170" s="1593"/>
      <c r="E170" s="1547"/>
      <c r="F170" s="1562"/>
      <c r="G170" s="1564"/>
      <c r="H170" s="1562"/>
      <c r="I170" s="16"/>
      <c r="J170" s="16"/>
      <c r="K170" s="92"/>
      <c r="L170" s="3"/>
    </row>
    <row r="171" spans="1:12" ht="30" customHeight="1" x14ac:dyDescent="0.2">
      <c r="A171" s="1533"/>
      <c r="B171" s="1588"/>
      <c r="C171" s="1533"/>
      <c r="D171" s="1586"/>
      <c r="E171" s="1535"/>
      <c r="F171" s="1561"/>
      <c r="G171" s="1565"/>
      <c r="H171" s="1561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1531">
        <v>136</v>
      </c>
      <c r="B174" s="1587" t="s">
        <v>7</v>
      </c>
      <c r="C174" s="1531"/>
      <c r="D174" s="1585"/>
      <c r="E174" s="1534"/>
      <c r="F174" s="323">
        <v>100000000</v>
      </c>
      <c r="G174" s="20">
        <v>0.05</v>
      </c>
      <c r="H174" s="323">
        <f t="shared" si="3"/>
        <v>5000000</v>
      </c>
      <c r="I174" s="1558"/>
      <c r="J174" s="1558"/>
      <c r="K174" s="1567" t="s">
        <v>1779</v>
      </c>
      <c r="L174" s="1531"/>
    </row>
    <row r="175" spans="1:12" ht="30" customHeight="1" x14ac:dyDescent="0.2">
      <c r="A175" s="1533"/>
      <c r="B175" s="1588"/>
      <c r="C175" s="1533"/>
      <c r="D175" s="1586"/>
      <c r="E175" s="1535"/>
      <c r="F175" s="323">
        <v>100000000</v>
      </c>
      <c r="G175" s="20">
        <v>0.06</v>
      </c>
      <c r="H175" s="323">
        <f t="shared" si="3"/>
        <v>6000000</v>
      </c>
      <c r="I175" s="1559"/>
      <c r="J175" s="1559"/>
      <c r="K175" s="1568"/>
      <c r="L175" s="1533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1964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1359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2359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2362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1531">
        <v>157</v>
      </c>
      <c r="B196" s="1587" t="s">
        <v>21</v>
      </c>
      <c r="C196" s="1531"/>
      <c r="D196" s="1585"/>
      <c r="E196" s="1534"/>
      <c r="F196" s="1534">
        <v>50000000</v>
      </c>
      <c r="G196" s="1544">
        <v>0.04</v>
      </c>
      <c r="H196" s="1534">
        <f t="shared" si="3"/>
        <v>2000000</v>
      </c>
      <c r="I196" s="1558"/>
      <c r="J196" s="1558"/>
      <c r="K196" s="1567"/>
      <c r="L196" s="1531"/>
    </row>
    <row r="197" spans="1:12" ht="30" customHeight="1" x14ac:dyDescent="0.2">
      <c r="A197" s="1533"/>
      <c r="B197" s="1588"/>
      <c r="C197" s="1533"/>
      <c r="D197" s="1586"/>
      <c r="E197" s="1535"/>
      <c r="F197" s="1535"/>
      <c r="G197" s="1546"/>
      <c r="H197" s="1535"/>
      <c r="I197" s="1559"/>
      <c r="J197" s="1559"/>
      <c r="K197" s="1568"/>
      <c r="L197" s="1533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1531">
        <v>159</v>
      </c>
      <c r="B199" s="1531" t="s">
        <v>848</v>
      </c>
      <c r="C199" s="1531"/>
      <c r="D199" s="1585"/>
      <c r="E199" s="1534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1533"/>
      <c r="B200" s="1533"/>
      <c r="C200" s="1533"/>
      <c r="D200" s="1586"/>
      <c r="E200" s="1535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1531">
        <v>173</v>
      </c>
      <c r="B214" s="1576" t="s">
        <v>33</v>
      </c>
      <c r="C214" s="1603"/>
      <c r="D214" s="1606"/>
      <c r="E214" s="1560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1532"/>
      <c r="B215" s="1577"/>
      <c r="C215" s="1604"/>
      <c r="D215" s="1607"/>
      <c r="E215" s="1562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1533"/>
      <c r="B216" s="1578"/>
      <c r="C216" s="1605"/>
      <c r="D216" s="1608"/>
      <c r="E216" s="1561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1531">
        <v>175</v>
      </c>
      <c r="B218" s="1587" t="s">
        <v>1548</v>
      </c>
      <c r="C218" s="1531"/>
      <c r="D218" s="1585"/>
      <c r="E218" s="1534"/>
      <c r="F218" s="1560"/>
      <c r="G218" s="1563"/>
      <c r="H218" s="1560">
        <f t="shared" si="4"/>
        <v>0</v>
      </c>
      <c r="I218" s="1558"/>
      <c r="J218" s="1558"/>
      <c r="K218" s="1567" t="s">
        <v>1547</v>
      </c>
      <c r="L218" s="1531"/>
    </row>
    <row r="219" spans="1:12" ht="30" customHeight="1" x14ac:dyDescent="0.2">
      <c r="A219" s="1532"/>
      <c r="B219" s="1592"/>
      <c r="C219" s="1532"/>
      <c r="D219" s="1593"/>
      <c r="E219" s="1547"/>
      <c r="F219" s="1562"/>
      <c r="G219" s="1564"/>
      <c r="H219" s="1562"/>
      <c r="I219" s="1566"/>
      <c r="J219" s="1566"/>
      <c r="K219" s="1569"/>
      <c r="L219" s="1532"/>
    </row>
    <row r="220" spans="1:12" ht="30" customHeight="1" x14ac:dyDescent="0.2">
      <c r="A220" s="1533"/>
      <c r="B220" s="1588"/>
      <c r="C220" s="1533"/>
      <c r="D220" s="1586"/>
      <c r="E220" s="1535"/>
      <c r="F220" s="1561"/>
      <c r="G220" s="1565"/>
      <c r="H220" s="1561"/>
      <c r="I220" s="1559"/>
      <c r="J220" s="1559"/>
      <c r="K220" s="1568"/>
      <c r="L220" s="1533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1531">
        <v>191</v>
      </c>
      <c r="B236" s="1587" t="s">
        <v>52</v>
      </c>
      <c r="C236" s="43" t="s">
        <v>1131</v>
      </c>
      <c r="D236" s="53" t="s">
        <v>898</v>
      </c>
      <c r="E236" s="53" t="s">
        <v>1322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1257</v>
      </c>
      <c r="L236" s="3"/>
    </row>
    <row r="237" spans="1:12" ht="30" customHeight="1" x14ac:dyDescent="0.2">
      <c r="A237" s="1533"/>
      <c r="B237" s="1588"/>
      <c r="C237" s="43" t="s">
        <v>1131</v>
      </c>
      <c r="D237" s="53" t="s">
        <v>1320</v>
      </c>
      <c r="E237" s="53" t="s">
        <v>1321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1531">
        <v>192</v>
      </c>
      <c r="B238" s="1576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1533"/>
      <c r="B239" s="1578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2115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1531">
        <v>195</v>
      </c>
      <c r="B242" s="1587" t="s">
        <v>56</v>
      </c>
      <c r="C242" s="1531"/>
      <c r="D242" s="1585"/>
      <c r="E242" s="1534"/>
      <c r="F242" s="1560"/>
      <c r="G242" s="1609"/>
      <c r="H242" s="1560">
        <f t="shared" si="4"/>
        <v>0</v>
      </c>
      <c r="I242" s="16"/>
      <c r="J242" s="16"/>
      <c r="K242" s="92"/>
      <c r="L242" s="3"/>
    </row>
    <row r="243" spans="1:12" ht="30" customHeight="1" x14ac:dyDescent="0.2">
      <c r="A243" s="1533"/>
      <c r="B243" s="1588"/>
      <c r="C243" s="1533"/>
      <c r="D243" s="1586"/>
      <c r="E243" s="1535"/>
      <c r="F243" s="1561"/>
      <c r="G243" s="1610"/>
      <c r="H243" s="1561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2620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1372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1293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1531">
        <v>208</v>
      </c>
      <c r="B256" s="1587" t="s">
        <v>69</v>
      </c>
      <c r="C256" s="1531" t="s">
        <v>700</v>
      </c>
      <c r="D256" s="1579" t="s">
        <v>902</v>
      </c>
      <c r="E256" s="1534" t="s">
        <v>1218</v>
      </c>
      <c r="F256" s="323">
        <v>45000000</v>
      </c>
      <c r="G256" s="20">
        <v>0.04</v>
      </c>
      <c r="H256" s="323">
        <f t="shared" si="4"/>
        <v>1800000</v>
      </c>
      <c r="I256" s="1558"/>
      <c r="J256" s="1558"/>
      <c r="K256" s="1567" t="s">
        <v>1203</v>
      </c>
      <c r="L256" s="1531"/>
    </row>
    <row r="257" spans="1:12" ht="30" customHeight="1" x14ac:dyDescent="0.2">
      <c r="A257" s="1533"/>
      <c r="B257" s="1588"/>
      <c r="C257" s="1533"/>
      <c r="D257" s="1580"/>
      <c r="E257" s="1535"/>
      <c r="F257" s="323">
        <v>50000000</v>
      </c>
      <c r="G257" s="20">
        <v>0.04</v>
      </c>
      <c r="H257" s="323">
        <f t="shared" si="4"/>
        <v>2000000</v>
      </c>
      <c r="I257" s="1559"/>
      <c r="J257" s="1559"/>
      <c r="K257" s="1568"/>
      <c r="L257" s="1533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1539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1531">
        <v>221</v>
      </c>
      <c r="B270" s="1531" t="s">
        <v>83</v>
      </c>
      <c r="C270" s="1531"/>
      <c r="D270" s="1585"/>
      <c r="E270" s="1534"/>
      <c r="F270" s="1534">
        <v>203000000</v>
      </c>
      <c r="G270" s="1544">
        <v>0.05</v>
      </c>
      <c r="H270" s="1534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1533"/>
      <c r="B271" s="1533"/>
      <c r="C271" s="1533"/>
      <c r="D271" s="1586"/>
      <c r="E271" s="1535"/>
      <c r="F271" s="1535"/>
      <c r="G271" s="1546"/>
      <c r="H271" s="1535"/>
      <c r="I271" s="16"/>
      <c r="J271" s="16"/>
      <c r="K271" s="92"/>
      <c r="L271" s="3"/>
    </row>
    <row r="272" spans="1:12" ht="30" customHeight="1" x14ac:dyDescent="0.2">
      <c r="A272" s="1531">
        <v>222</v>
      </c>
      <c r="B272" s="1587" t="s">
        <v>332</v>
      </c>
      <c r="C272" s="1531"/>
      <c r="D272" s="1585"/>
      <c r="E272" s="1534"/>
      <c r="F272" s="1534">
        <v>275000000</v>
      </c>
      <c r="G272" s="1544">
        <v>4.2000000000000003E-2</v>
      </c>
      <c r="H272" s="1534">
        <f>F272*G272</f>
        <v>11550000</v>
      </c>
      <c r="I272" s="1558"/>
      <c r="J272" s="1558"/>
      <c r="K272" s="92">
        <v>9157054132</v>
      </c>
      <c r="L272" s="1531"/>
    </row>
    <row r="273" spans="1:12" ht="30" customHeight="1" x14ac:dyDescent="0.2">
      <c r="A273" s="1533"/>
      <c r="B273" s="1588"/>
      <c r="C273" s="1533"/>
      <c r="D273" s="1586"/>
      <c r="E273" s="1535"/>
      <c r="F273" s="1535"/>
      <c r="G273" s="1546"/>
      <c r="H273" s="1535"/>
      <c r="I273" s="1559"/>
      <c r="J273" s="1559"/>
      <c r="K273" s="92"/>
      <c r="L273" s="1533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1254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1751</v>
      </c>
      <c r="D275" s="9"/>
      <c r="E275" s="330"/>
      <c r="F275" s="510">
        <v>100000000</v>
      </c>
      <c r="G275" s="519">
        <v>0.05</v>
      </c>
      <c r="H275" s="510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1531">
        <v>227</v>
      </c>
      <c r="B278" s="1587" t="s">
        <v>88</v>
      </c>
      <c r="C278" s="1531"/>
      <c r="D278" s="1585"/>
      <c r="E278" s="1534"/>
      <c r="F278" s="174"/>
      <c r="G278" s="1589" t="s">
        <v>1285</v>
      </c>
      <c r="H278" s="1591"/>
      <c r="I278" s="16"/>
      <c r="J278" s="16"/>
      <c r="K278" s="92" t="s">
        <v>1171</v>
      </c>
      <c r="L278" s="3"/>
    </row>
    <row r="279" spans="1:12" ht="30" customHeight="1" x14ac:dyDescent="0.2">
      <c r="A279" s="1533"/>
      <c r="B279" s="1588"/>
      <c r="C279" s="1533"/>
      <c r="D279" s="1586"/>
      <c r="E279" s="1535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1862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1531">
        <v>235</v>
      </c>
      <c r="B287" s="1587" t="s">
        <v>95</v>
      </c>
      <c r="C287" s="1531"/>
      <c r="D287" s="1585"/>
      <c r="E287" s="1534"/>
      <c r="F287" s="1560"/>
      <c r="G287" s="1563"/>
      <c r="H287" s="1534">
        <v>21000000</v>
      </c>
      <c r="I287" s="1558"/>
      <c r="J287" s="1558"/>
      <c r="K287" s="1567"/>
      <c r="L287" s="1645" t="s">
        <v>667</v>
      </c>
    </row>
    <row r="288" spans="1:12" ht="30" customHeight="1" x14ac:dyDescent="0.2">
      <c r="A288" s="1532"/>
      <c r="B288" s="1592"/>
      <c r="C288" s="1532"/>
      <c r="D288" s="1593"/>
      <c r="E288" s="1547"/>
      <c r="F288" s="1562"/>
      <c r="G288" s="1564"/>
      <c r="H288" s="1535"/>
      <c r="I288" s="1566"/>
      <c r="J288" s="1566"/>
      <c r="K288" s="1569"/>
      <c r="L288" s="1646"/>
    </row>
    <row r="289" spans="1:12" ht="30" customHeight="1" x14ac:dyDescent="0.2">
      <c r="A289" s="1533"/>
      <c r="B289" s="1588"/>
      <c r="C289" s="1533"/>
      <c r="D289" s="1586"/>
      <c r="E289" s="1535"/>
      <c r="F289" s="1561"/>
      <c r="G289" s="1565"/>
      <c r="H289" s="323">
        <v>21000000</v>
      </c>
      <c r="I289" s="1559"/>
      <c r="J289" s="1559"/>
      <c r="K289" s="1568"/>
      <c r="L289" s="1647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1531">
        <v>242</v>
      </c>
      <c r="B296" s="1587" t="s">
        <v>573</v>
      </c>
      <c r="C296" s="1531"/>
      <c r="D296" s="1585"/>
      <c r="E296" s="1534"/>
      <c r="F296" s="1534">
        <v>30000000</v>
      </c>
      <c r="G296" s="1563"/>
      <c r="H296" s="1534">
        <v>2350000</v>
      </c>
      <c r="I296" s="1558"/>
      <c r="J296" s="1558"/>
      <c r="K296" s="1567"/>
      <c r="L296" s="1648" t="s">
        <v>673</v>
      </c>
    </row>
    <row r="297" spans="1:12" ht="30" customHeight="1" x14ac:dyDescent="0.2">
      <c r="A297" s="1533"/>
      <c r="B297" s="1588"/>
      <c r="C297" s="1533"/>
      <c r="D297" s="1586"/>
      <c r="E297" s="1535"/>
      <c r="F297" s="1535"/>
      <c r="G297" s="1565"/>
      <c r="H297" s="1535"/>
      <c r="I297" s="1559"/>
      <c r="J297" s="1559"/>
      <c r="K297" s="1568"/>
      <c r="L297" s="1649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1531">
        <v>244</v>
      </c>
      <c r="B299" s="1587" t="s">
        <v>519</v>
      </c>
      <c r="C299" s="1615" t="s">
        <v>379</v>
      </c>
      <c r="D299" s="1585"/>
      <c r="E299" s="1534"/>
      <c r="F299" s="330">
        <v>25000000</v>
      </c>
      <c r="G299" s="20">
        <v>0.04</v>
      </c>
      <c r="H299" s="330">
        <f t="shared" si="5"/>
        <v>1000000</v>
      </c>
      <c r="I299" s="1558"/>
      <c r="J299" s="1558"/>
      <c r="K299" s="1567" t="s">
        <v>2092</v>
      </c>
      <c r="L299" s="1531"/>
    </row>
    <row r="300" spans="1:12" ht="30" customHeight="1" x14ac:dyDescent="0.2">
      <c r="A300" s="1532"/>
      <c r="B300" s="1592"/>
      <c r="C300" s="1616"/>
      <c r="D300" s="1593"/>
      <c r="E300" s="1547"/>
      <c r="F300" s="1459" t="s">
        <v>1216</v>
      </c>
      <c r="G300" s="1460"/>
      <c r="H300" s="1461"/>
      <c r="I300" s="1566"/>
      <c r="J300" s="1566"/>
      <c r="K300" s="1569"/>
      <c r="L300" s="1532"/>
    </row>
    <row r="301" spans="1:12" ht="30" customHeight="1" x14ac:dyDescent="0.2">
      <c r="A301" s="1533"/>
      <c r="B301" s="1588"/>
      <c r="C301" s="1617"/>
      <c r="D301" s="1586"/>
      <c r="E301" s="1535"/>
      <c r="F301" s="330">
        <v>20000000</v>
      </c>
      <c r="G301" s="20">
        <v>0.04</v>
      </c>
      <c r="H301" s="330">
        <f>F301*G301</f>
        <v>800000</v>
      </c>
      <c r="I301" s="1559"/>
      <c r="J301" s="1559"/>
      <c r="K301" s="1568"/>
      <c r="L301" s="1533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1863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1963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5">
        <v>50000000</v>
      </c>
      <c r="G319" s="699">
        <v>0.05</v>
      </c>
      <c r="H319" s="695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2091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1531">
        <v>267</v>
      </c>
      <c r="B324" s="1587" t="s">
        <v>123</v>
      </c>
      <c r="C324" s="1531"/>
      <c r="D324" s="1585"/>
      <c r="E324" s="1534"/>
      <c r="F324" s="323">
        <v>190000000</v>
      </c>
      <c r="G324" s="20">
        <v>5.5E-2</v>
      </c>
      <c r="H324" s="323">
        <f t="shared" si="5"/>
        <v>10450000</v>
      </c>
      <c r="I324" s="1558"/>
      <c r="J324" s="1558"/>
      <c r="K324" s="1567"/>
      <c r="L324" s="1531"/>
    </row>
    <row r="325" spans="1:12" ht="30" customHeight="1" x14ac:dyDescent="0.2">
      <c r="A325" s="1532"/>
      <c r="B325" s="1592"/>
      <c r="C325" s="1532"/>
      <c r="D325" s="1593"/>
      <c r="E325" s="1547"/>
      <c r="F325" s="1534">
        <v>190000000</v>
      </c>
      <c r="G325" s="1589" t="s">
        <v>884</v>
      </c>
      <c r="H325" s="1591"/>
      <c r="I325" s="1559"/>
      <c r="J325" s="1559"/>
      <c r="K325" s="1568"/>
      <c r="L325" s="1533"/>
    </row>
    <row r="326" spans="1:12" ht="30" customHeight="1" x14ac:dyDescent="0.2">
      <c r="A326" s="1532"/>
      <c r="B326" s="1592"/>
      <c r="C326" s="1532"/>
      <c r="D326" s="1593"/>
      <c r="E326" s="1547"/>
      <c r="F326" s="1547"/>
      <c r="G326" s="1611"/>
      <c r="H326" s="1612"/>
      <c r="I326" s="16"/>
      <c r="J326" s="16"/>
      <c r="K326" s="92"/>
      <c r="L326" s="318"/>
    </row>
    <row r="327" spans="1:12" ht="30" customHeight="1" x14ac:dyDescent="0.2">
      <c r="A327" s="1532"/>
      <c r="B327" s="1592"/>
      <c r="C327" s="1532"/>
      <c r="D327" s="1593"/>
      <c r="E327" s="1547"/>
      <c r="F327" s="1547"/>
      <c r="G327" s="1611"/>
      <c r="H327" s="1612"/>
      <c r="I327" s="16"/>
      <c r="J327" s="16"/>
      <c r="K327" s="92"/>
      <c r="L327" s="318"/>
    </row>
    <row r="328" spans="1:12" ht="30" customHeight="1" x14ac:dyDescent="0.2">
      <c r="A328" s="1532"/>
      <c r="B328" s="1592"/>
      <c r="C328" s="1532"/>
      <c r="D328" s="1593"/>
      <c r="E328" s="1547"/>
      <c r="F328" s="1547"/>
      <c r="G328" s="1611"/>
      <c r="H328" s="1612"/>
      <c r="I328" s="16"/>
      <c r="J328" s="16"/>
      <c r="K328" s="92"/>
      <c r="L328" s="318"/>
    </row>
    <row r="329" spans="1:12" ht="30" customHeight="1" x14ac:dyDescent="0.2">
      <c r="A329" s="1532"/>
      <c r="B329" s="1592"/>
      <c r="C329" s="1532"/>
      <c r="D329" s="1593"/>
      <c r="E329" s="1547"/>
      <c r="F329" s="1547"/>
      <c r="G329" s="1611"/>
      <c r="H329" s="1612"/>
      <c r="I329" s="16"/>
      <c r="J329" s="16"/>
      <c r="K329" s="92"/>
      <c r="L329" s="318"/>
    </row>
    <row r="330" spans="1:12" ht="30" customHeight="1" x14ac:dyDescent="0.2">
      <c r="A330" s="1532"/>
      <c r="B330" s="1592"/>
      <c r="C330" s="1532"/>
      <c r="D330" s="1593"/>
      <c r="E330" s="1547"/>
      <c r="F330" s="1547"/>
      <c r="G330" s="1611"/>
      <c r="H330" s="1612"/>
      <c r="I330" s="16"/>
      <c r="J330" s="16"/>
      <c r="K330" s="92"/>
      <c r="L330" s="318"/>
    </row>
    <row r="331" spans="1:12" ht="30" customHeight="1" x14ac:dyDescent="0.2">
      <c r="A331" s="1533"/>
      <c r="B331" s="1588"/>
      <c r="C331" s="1533"/>
      <c r="D331" s="1586"/>
      <c r="E331" s="1535"/>
      <c r="F331" s="1535"/>
      <c r="G331" s="1613"/>
      <c r="H331" s="1614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2093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1531">
        <v>301</v>
      </c>
      <c r="B338" s="1587" t="s">
        <v>128</v>
      </c>
      <c r="C338" s="1597" t="s">
        <v>516</v>
      </c>
      <c r="D338" s="1585"/>
      <c r="E338" s="1534"/>
      <c r="F338" s="1534">
        <v>40000000</v>
      </c>
      <c r="G338" s="1544">
        <v>5.5E-2</v>
      </c>
      <c r="H338" s="1534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1533"/>
      <c r="B339" s="1588"/>
      <c r="C339" s="1598"/>
      <c r="D339" s="1586"/>
      <c r="E339" s="1535"/>
      <c r="F339" s="1535"/>
      <c r="G339" s="1546"/>
      <c r="H339" s="1535"/>
      <c r="I339" s="16"/>
      <c r="J339" s="16"/>
      <c r="K339" s="92"/>
      <c r="L339" s="3"/>
    </row>
    <row r="340" spans="1:12" ht="30" customHeight="1" x14ac:dyDescent="0.2">
      <c r="A340" s="1531">
        <v>302</v>
      </c>
      <c r="B340" s="1587" t="s">
        <v>129</v>
      </c>
      <c r="C340" s="1531"/>
      <c r="D340" s="1585"/>
      <c r="E340" s="1534"/>
      <c r="F340" s="323">
        <v>560000000</v>
      </c>
      <c r="G340" s="20">
        <v>5.5E-2</v>
      </c>
      <c r="H340" s="323">
        <f t="shared" si="6"/>
        <v>30800000</v>
      </c>
      <c r="I340" s="1558"/>
      <c r="J340" s="1558"/>
      <c r="K340" s="1567" t="s">
        <v>2103</v>
      </c>
      <c r="L340" s="1531"/>
    </row>
    <row r="341" spans="1:12" ht="30" customHeight="1" x14ac:dyDescent="0.2">
      <c r="A341" s="1533"/>
      <c r="B341" s="1588"/>
      <c r="C341" s="1533"/>
      <c r="D341" s="1586"/>
      <c r="E341" s="1535"/>
      <c r="F341" s="323">
        <v>105000000</v>
      </c>
      <c r="G341" s="324">
        <v>0.06</v>
      </c>
      <c r="H341" s="323">
        <f>F341*G341</f>
        <v>6300000</v>
      </c>
      <c r="I341" s="1559"/>
      <c r="J341" s="1559"/>
      <c r="K341" s="1568"/>
      <c r="L341" s="1533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1531">
        <v>311</v>
      </c>
      <c r="B350" s="1587" t="s">
        <v>136</v>
      </c>
      <c r="C350" s="1597" t="s">
        <v>568</v>
      </c>
      <c r="D350" s="1585"/>
      <c r="E350" s="1534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1533"/>
      <c r="B351" s="1588"/>
      <c r="C351" s="1598"/>
      <c r="D351" s="1586"/>
      <c r="E351" s="1535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1531">
        <v>313</v>
      </c>
      <c r="B353" s="1587" t="s">
        <v>137</v>
      </c>
      <c r="C353" s="1531"/>
      <c r="D353" s="1585"/>
      <c r="E353" s="1534"/>
      <c r="F353" s="1560"/>
      <c r="G353" s="1563"/>
      <c r="H353" s="1534">
        <v>1550000</v>
      </c>
      <c r="I353" s="1558"/>
      <c r="J353" s="1558"/>
      <c r="K353" s="1567"/>
      <c r="L353" s="1643" t="s">
        <v>642</v>
      </c>
    </row>
    <row r="354" spans="1:12" ht="30" customHeight="1" x14ac:dyDescent="0.2">
      <c r="A354" s="1533"/>
      <c r="B354" s="1588"/>
      <c r="C354" s="1533"/>
      <c r="D354" s="1586"/>
      <c r="E354" s="1535"/>
      <c r="F354" s="1561"/>
      <c r="G354" s="1565"/>
      <c r="H354" s="1535"/>
      <c r="I354" s="1559"/>
      <c r="J354" s="1559"/>
      <c r="K354" s="1568"/>
      <c r="L354" s="1644"/>
    </row>
    <row r="355" spans="1:12" ht="30" customHeight="1" x14ac:dyDescent="0.2">
      <c r="A355" s="1531">
        <v>314</v>
      </c>
      <c r="B355" s="1587" t="s">
        <v>1197</v>
      </c>
      <c r="C355" s="1597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1558"/>
      <c r="J355" s="1558"/>
      <c r="K355" s="1567" t="s">
        <v>1201</v>
      </c>
      <c r="L355" s="1643" t="s">
        <v>1200</v>
      </c>
    </row>
    <row r="356" spans="1:12" ht="30" customHeight="1" x14ac:dyDescent="0.2">
      <c r="A356" s="1533"/>
      <c r="B356" s="1588"/>
      <c r="C356" s="1598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1559"/>
      <c r="J356" s="1559"/>
      <c r="K356" s="1568"/>
      <c r="L356" s="1644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1531">
        <v>321</v>
      </c>
      <c r="B363" s="1587" t="s">
        <v>142</v>
      </c>
      <c r="C363" s="1531"/>
      <c r="D363" s="1585"/>
      <c r="E363" s="1534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1532"/>
      <c r="B364" s="1592"/>
      <c r="C364" s="1532"/>
      <c r="D364" s="1593"/>
      <c r="E364" s="1547"/>
      <c r="F364" s="1534">
        <v>20000000</v>
      </c>
      <c r="G364" s="1589" t="s">
        <v>668</v>
      </c>
      <c r="H364" s="1591"/>
      <c r="I364" s="16"/>
      <c r="J364" s="16"/>
      <c r="K364" s="92"/>
      <c r="L364" s="3"/>
    </row>
    <row r="365" spans="1:12" ht="30" customHeight="1" x14ac:dyDescent="0.2">
      <c r="A365" s="1533"/>
      <c r="B365" s="1588"/>
      <c r="C365" s="1533"/>
      <c r="D365" s="1586"/>
      <c r="E365" s="1535"/>
      <c r="F365" s="1535"/>
      <c r="G365" s="1613"/>
      <c r="H365" s="1614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2621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1531">
        <v>324</v>
      </c>
      <c r="B368" s="1587" t="s">
        <v>145</v>
      </c>
      <c r="C368" s="1531"/>
      <c r="D368" s="1585"/>
      <c r="E368" s="1534"/>
      <c r="F368" s="1534">
        <v>100000000</v>
      </c>
      <c r="G368" s="1589" t="s">
        <v>668</v>
      </c>
      <c r="H368" s="1591"/>
      <c r="I368" s="16"/>
      <c r="J368" s="16"/>
      <c r="K368" s="92"/>
      <c r="L368" s="3"/>
    </row>
    <row r="369" spans="1:12" ht="30" customHeight="1" x14ac:dyDescent="0.2">
      <c r="A369" s="1532"/>
      <c r="B369" s="1592"/>
      <c r="C369" s="1532"/>
      <c r="D369" s="1593"/>
      <c r="E369" s="1547"/>
      <c r="F369" s="1535"/>
      <c r="G369" s="1613"/>
      <c r="H369" s="1614"/>
      <c r="I369" s="16"/>
      <c r="J369" s="16"/>
      <c r="K369" s="92"/>
      <c r="L369" s="3"/>
    </row>
    <row r="370" spans="1:12" ht="30" customHeight="1" x14ac:dyDescent="0.2">
      <c r="A370" s="1533"/>
      <c r="B370" s="1588"/>
      <c r="C370" s="1533"/>
      <c r="D370" s="1586"/>
      <c r="E370" s="1535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1531">
        <v>329</v>
      </c>
      <c r="B375" s="1587" t="s">
        <v>851</v>
      </c>
      <c r="C375" s="1531"/>
      <c r="D375" s="1585"/>
      <c r="E375" s="1534"/>
      <c r="F375" s="1618">
        <v>200000000</v>
      </c>
      <c r="G375" s="1622" t="s">
        <v>884</v>
      </c>
      <c r="H375" s="1623"/>
      <c r="I375" s="1558"/>
      <c r="J375" s="1558"/>
      <c r="K375" s="1567"/>
      <c r="L375" s="1509"/>
    </row>
    <row r="376" spans="1:12" ht="30" customHeight="1" x14ac:dyDescent="0.2">
      <c r="A376" s="1532"/>
      <c r="B376" s="1592"/>
      <c r="C376" s="1532"/>
      <c r="D376" s="1593"/>
      <c r="E376" s="1547"/>
      <c r="F376" s="1619"/>
      <c r="G376" s="1624"/>
      <c r="H376" s="1625"/>
      <c r="I376" s="1566"/>
      <c r="J376" s="1566"/>
      <c r="K376" s="1569"/>
      <c r="L376" s="1621"/>
    </row>
    <row r="377" spans="1:12" ht="30" customHeight="1" x14ac:dyDescent="0.2">
      <c r="A377" s="1532"/>
      <c r="B377" s="1592"/>
      <c r="C377" s="1532"/>
      <c r="D377" s="1593"/>
      <c r="E377" s="1547"/>
      <c r="F377" s="1619"/>
      <c r="G377" s="1624"/>
      <c r="H377" s="1625"/>
      <c r="I377" s="1566"/>
      <c r="J377" s="1566"/>
      <c r="K377" s="1569"/>
      <c r="L377" s="1621"/>
    </row>
    <row r="378" spans="1:12" ht="30" customHeight="1" x14ac:dyDescent="0.2">
      <c r="A378" s="1532"/>
      <c r="B378" s="1592"/>
      <c r="C378" s="1532"/>
      <c r="D378" s="1593"/>
      <c r="E378" s="1547"/>
      <c r="F378" s="1619"/>
      <c r="G378" s="1624"/>
      <c r="H378" s="1625"/>
      <c r="I378" s="1566"/>
      <c r="J378" s="1566"/>
      <c r="K378" s="1569"/>
      <c r="L378" s="1621"/>
    </row>
    <row r="379" spans="1:12" ht="30" customHeight="1" x14ac:dyDescent="0.2">
      <c r="A379" s="1533"/>
      <c r="B379" s="1588"/>
      <c r="C379" s="1533"/>
      <c r="D379" s="1586"/>
      <c r="E379" s="1535"/>
      <c r="F379" s="1620"/>
      <c r="G379" s="1626"/>
      <c r="H379" s="1627"/>
      <c r="I379" s="1559"/>
      <c r="J379" s="1559"/>
      <c r="K379" s="1568"/>
      <c r="L379" s="1510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1531">
        <v>331</v>
      </c>
      <c r="B381" s="1587" t="s">
        <v>150</v>
      </c>
      <c r="C381" s="1531" t="s">
        <v>867</v>
      </c>
      <c r="D381" s="1585"/>
      <c r="E381" s="1534"/>
      <c r="F381" s="1534">
        <v>178000000</v>
      </c>
      <c r="G381" s="1544">
        <v>5.8999999999999997E-2</v>
      </c>
      <c r="H381" s="1534">
        <v>10200000</v>
      </c>
      <c r="I381" s="16"/>
      <c r="J381" s="16"/>
      <c r="K381" s="92"/>
      <c r="L381" s="3"/>
    </row>
    <row r="382" spans="1:12" ht="30" customHeight="1" x14ac:dyDescent="0.2">
      <c r="A382" s="1533"/>
      <c r="B382" s="1588"/>
      <c r="C382" s="1533"/>
      <c r="D382" s="1586"/>
      <c r="E382" s="1535"/>
      <c r="F382" s="1535"/>
      <c r="G382" s="1546"/>
      <c r="H382" s="1535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1531">
        <v>334</v>
      </c>
      <c r="B385" s="1587" t="s">
        <v>153</v>
      </c>
      <c r="C385" s="1531"/>
      <c r="D385" s="1585"/>
      <c r="E385" s="1534"/>
      <c r="F385" s="1560"/>
      <c r="G385" s="1563"/>
      <c r="H385" s="1560">
        <f t="shared" si="6"/>
        <v>0</v>
      </c>
      <c r="I385" s="16"/>
      <c r="J385" s="16"/>
      <c r="K385" s="92"/>
      <c r="L385" s="3"/>
    </row>
    <row r="386" spans="1:12" ht="30" customHeight="1" x14ac:dyDescent="0.2">
      <c r="A386" s="1533"/>
      <c r="B386" s="1588"/>
      <c r="C386" s="1533"/>
      <c r="D386" s="1586"/>
      <c r="E386" s="1535"/>
      <c r="F386" s="1561"/>
      <c r="G386" s="1565"/>
      <c r="H386" s="1561"/>
      <c r="I386" s="16"/>
      <c r="J386" s="16"/>
      <c r="K386" s="92"/>
      <c r="L386" s="3"/>
    </row>
    <row r="387" spans="1:12" ht="30" customHeight="1" x14ac:dyDescent="0.2">
      <c r="A387" s="1531">
        <v>335</v>
      </c>
      <c r="B387" s="1528" t="s">
        <v>154</v>
      </c>
      <c r="C387" s="1583"/>
      <c r="D387" s="1585"/>
      <c r="E387" s="1534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1533"/>
      <c r="B388" s="1530"/>
      <c r="C388" s="1584"/>
      <c r="D388" s="1586"/>
      <c r="E388" s="1535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1531">
        <v>336</v>
      </c>
      <c r="B389" s="1587" t="s">
        <v>155</v>
      </c>
      <c r="C389" s="1531"/>
      <c r="D389" s="1585"/>
      <c r="E389" s="1534"/>
      <c r="F389" s="1560"/>
      <c r="G389" s="1628"/>
      <c r="H389" s="1630">
        <f t="shared" si="6"/>
        <v>0</v>
      </c>
      <c r="I389" s="16"/>
      <c r="J389" s="16"/>
      <c r="K389" s="383" t="s">
        <v>1363</v>
      </c>
      <c r="L389" s="3"/>
    </row>
    <row r="390" spans="1:12" ht="30" customHeight="1" x14ac:dyDescent="0.2">
      <c r="A390" s="1533"/>
      <c r="B390" s="1588"/>
      <c r="C390" s="1533"/>
      <c r="D390" s="1586"/>
      <c r="E390" s="1535"/>
      <c r="F390" s="1561"/>
      <c r="G390" s="1629"/>
      <c r="H390" s="1630"/>
      <c r="I390" s="16"/>
      <c r="J390" s="16"/>
      <c r="K390" s="383" t="s">
        <v>1364</v>
      </c>
      <c r="L390" s="3"/>
    </row>
    <row r="391" spans="1:12" ht="30" customHeight="1" x14ac:dyDescent="0.2">
      <c r="A391" s="1531">
        <v>337</v>
      </c>
      <c r="B391" s="1587" t="s">
        <v>156</v>
      </c>
      <c r="C391" s="1531"/>
      <c r="D391" s="1585"/>
      <c r="E391" s="1534"/>
      <c r="F391" s="1534">
        <v>70000000</v>
      </c>
      <c r="G391" s="1631" t="s">
        <v>668</v>
      </c>
      <c r="H391" s="1632"/>
      <c r="I391" s="16"/>
      <c r="J391" s="16"/>
      <c r="K391" s="1567" t="s">
        <v>1365</v>
      </c>
      <c r="L391" s="3"/>
    </row>
    <row r="392" spans="1:12" ht="30" customHeight="1" x14ac:dyDescent="0.2">
      <c r="A392" s="1533"/>
      <c r="B392" s="1588"/>
      <c r="C392" s="1533"/>
      <c r="D392" s="1586"/>
      <c r="E392" s="1535"/>
      <c r="F392" s="1535"/>
      <c r="G392" s="1633"/>
      <c r="H392" s="1634"/>
      <c r="I392" s="16"/>
      <c r="J392" s="16"/>
      <c r="K392" s="1568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1531">
        <v>339</v>
      </c>
      <c r="B394" s="1587" t="s">
        <v>158</v>
      </c>
      <c r="C394" s="1531"/>
      <c r="D394" s="1585"/>
      <c r="E394" s="1534"/>
      <c r="F394" s="1534">
        <v>300000000</v>
      </c>
      <c r="G394" s="1544">
        <v>0.05</v>
      </c>
      <c r="H394" s="1534">
        <f t="shared" si="6"/>
        <v>15000000</v>
      </c>
      <c r="I394" s="16"/>
      <c r="J394" s="16"/>
      <c r="K394" s="1567" t="s">
        <v>1962</v>
      </c>
      <c r="L394" s="1531"/>
    </row>
    <row r="395" spans="1:12" ht="30" customHeight="1" x14ac:dyDescent="0.2">
      <c r="A395" s="1533"/>
      <c r="B395" s="1588"/>
      <c r="C395" s="1533"/>
      <c r="D395" s="1586"/>
      <c r="E395" s="1535"/>
      <c r="F395" s="1535"/>
      <c r="G395" s="1546"/>
      <c r="H395" s="1535"/>
      <c r="I395" s="16"/>
      <c r="J395" s="16"/>
      <c r="K395" s="1568"/>
      <c r="L395" s="1533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1862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1531">
        <v>343</v>
      </c>
      <c r="B399" s="1587" t="s">
        <v>164</v>
      </c>
      <c r="C399" s="1531"/>
      <c r="D399" s="1585"/>
      <c r="E399" s="1534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1533"/>
      <c r="B400" s="1588"/>
      <c r="C400" s="1533"/>
      <c r="D400" s="1586"/>
      <c r="E400" s="1535"/>
      <c r="F400" s="1459" t="s">
        <v>1334</v>
      </c>
      <c r="G400" s="1460"/>
      <c r="H400" s="1461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5">
        <v>400000000</v>
      </c>
      <c r="G402" s="586">
        <v>6.3E-2</v>
      </c>
      <c r="H402" s="575">
        <v>25000000</v>
      </c>
      <c r="I402" s="16"/>
      <c r="J402" s="16"/>
      <c r="K402" s="92" t="s">
        <v>1961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1452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1527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1528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1531">
        <v>355</v>
      </c>
      <c r="B413" s="1528" t="s">
        <v>273</v>
      </c>
      <c r="C413" s="319"/>
      <c r="D413" s="1585"/>
      <c r="E413" s="1534"/>
      <c r="F413" s="323">
        <v>300000000</v>
      </c>
      <c r="G413" s="47"/>
      <c r="H413" s="323">
        <v>30750000</v>
      </c>
      <c r="I413" s="1549" t="s">
        <v>276</v>
      </c>
      <c r="J413" s="1549">
        <v>440000000</v>
      </c>
      <c r="K413" s="1567" t="s">
        <v>1890</v>
      </c>
      <c r="L413" s="1641"/>
    </row>
    <row r="414" spans="1:12" ht="30" customHeight="1" x14ac:dyDescent="0.2">
      <c r="A414" s="1533"/>
      <c r="B414" s="1530"/>
      <c r="C414" s="320"/>
      <c r="D414" s="1586"/>
      <c r="E414" s="1535"/>
      <c r="F414" s="323">
        <v>140000000</v>
      </c>
      <c r="G414" s="48"/>
      <c r="H414" s="323">
        <v>9800000</v>
      </c>
      <c r="I414" s="1550"/>
      <c r="J414" s="1550"/>
      <c r="K414" s="1568"/>
      <c r="L414" s="1642"/>
    </row>
    <row r="415" spans="1:12" ht="30" customHeight="1" x14ac:dyDescent="0.2">
      <c r="A415" s="1531">
        <v>356</v>
      </c>
      <c r="B415" s="1576" t="s">
        <v>179</v>
      </c>
      <c r="C415" s="1603"/>
      <c r="D415" s="1606"/>
      <c r="E415" s="1560"/>
      <c r="F415" s="1560"/>
      <c r="G415" s="1563"/>
      <c r="H415" s="1560">
        <v>25000000</v>
      </c>
      <c r="I415" s="1637"/>
      <c r="J415" s="1637"/>
      <c r="K415" s="1639"/>
      <c r="L415" s="1635" t="s">
        <v>765</v>
      </c>
    </row>
    <row r="416" spans="1:12" ht="30" customHeight="1" x14ac:dyDescent="0.2">
      <c r="A416" s="1533"/>
      <c r="B416" s="1578"/>
      <c r="C416" s="1605"/>
      <c r="D416" s="1608"/>
      <c r="E416" s="1561"/>
      <c r="F416" s="1561"/>
      <c r="G416" s="1565"/>
      <c r="H416" s="1561"/>
      <c r="I416" s="1638"/>
      <c r="J416" s="1638"/>
      <c r="K416" s="1640"/>
      <c r="L416" s="1636"/>
    </row>
    <row r="417" spans="1:12" ht="30" customHeight="1" x14ac:dyDescent="0.2">
      <c r="A417" s="4">
        <v>357</v>
      </c>
      <c r="B417" s="3" t="s">
        <v>1281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1373</v>
      </c>
      <c r="L417" s="82" t="s">
        <v>1282</v>
      </c>
    </row>
    <row r="418" spans="1:12" ht="30" customHeight="1" x14ac:dyDescent="0.2">
      <c r="A418" s="4">
        <v>358</v>
      </c>
      <c r="B418" s="3" t="s">
        <v>1258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1526</v>
      </c>
      <c r="L418" s="82"/>
    </row>
    <row r="419" spans="1:12" ht="30" customHeight="1" x14ac:dyDescent="0.2">
      <c r="A419" s="1531">
        <v>359</v>
      </c>
      <c r="B419" s="1587" t="s">
        <v>184</v>
      </c>
      <c r="C419" s="1531"/>
      <c r="D419" s="1585"/>
      <c r="E419" s="1534"/>
      <c r="F419" s="1560"/>
      <c r="G419" s="1563"/>
      <c r="H419" s="1560">
        <f t="shared" si="8"/>
        <v>0</v>
      </c>
      <c r="I419" s="1558"/>
      <c r="J419" s="1558"/>
      <c r="K419" s="1567"/>
      <c r="L419" s="1531"/>
    </row>
    <row r="420" spans="1:12" ht="30" customHeight="1" x14ac:dyDescent="0.2">
      <c r="A420" s="1533"/>
      <c r="B420" s="1588"/>
      <c r="C420" s="1533"/>
      <c r="D420" s="1586"/>
      <c r="E420" s="1535"/>
      <c r="F420" s="1561"/>
      <c r="G420" s="1565"/>
      <c r="H420" s="1561"/>
      <c r="I420" s="1559"/>
      <c r="J420" s="1559"/>
      <c r="K420" s="1568"/>
      <c r="L420" s="1533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1531">
        <v>363</v>
      </c>
      <c r="B424" s="1587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1533"/>
      <c r="B425" s="1588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1313</v>
      </c>
      <c r="C426" s="52" t="s">
        <v>916</v>
      </c>
      <c r="D426" s="37" t="s">
        <v>926</v>
      </c>
      <c r="E426" s="330" t="s">
        <v>1314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1568</v>
      </c>
      <c r="L426" s="3"/>
    </row>
    <row r="427" spans="1:12" ht="30" customHeight="1" x14ac:dyDescent="0.2">
      <c r="A427" s="4">
        <v>365</v>
      </c>
      <c r="B427" s="326" t="s">
        <v>1329</v>
      </c>
      <c r="C427" s="52" t="s">
        <v>916</v>
      </c>
      <c r="D427" s="37" t="s">
        <v>926</v>
      </c>
      <c r="E427" s="330" t="s">
        <v>1314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1340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1341</v>
      </c>
      <c r="L428" s="3"/>
    </row>
    <row r="429" spans="1:12" ht="30" customHeight="1" x14ac:dyDescent="0.2">
      <c r="A429" s="4"/>
      <c r="B429" s="349" t="s">
        <v>1357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1358</v>
      </c>
      <c r="L429" s="3"/>
    </row>
    <row r="430" spans="1:12" ht="30" customHeight="1" x14ac:dyDescent="0.2">
      <c r="A430" s="4"/>
      <c r="B430" s="414" t="s">
        <v>1524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1523</v>
      </c>
      <c r="L430" s="3"/>
    </row>
    <row r="431" spans="1:12" ht="30" customHeight="1" x14ac:dyDescent="0.2">
      <c r="A431" s="4"/>
      <c r="B431" s="414" t="s">
        <v>1544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1545</v>
      </c>
      <c r="L431" s="3"/>
    </row>
    <row r="432" spans="1:12" ht="30" customHeight="1" x14ac:dyDescent="0.2">
      <c r="A432" s="4"/>
      <c r="B432" s="548" t="s">
        <v>1856</v>
      </c>
      <c r="C432" s="52"/>
      <c r="D432" s="37"/>
      <c r="E432" s="552"/>
      <c r="F432" s="546"/>
      <c r="G432" s="555"/>
      <c r="H432" s="546"/>
      <c r="I432" s="16"/>
      <c r="J432" s="16"/>
      <c r="K432" s="92" t="s">
        <v>1857</v>
      </c>
      <c r="L432" s="3"/>
    </row>
    <row r="433" spans="1:12" ht="30" customHeight="1" x14ac:dyDescent="0.2">
      <c r="A433" s="4"/>
      <c r="B433" s="548" t="s">
        <v>1717</v>
      </c>
      <c r="C433" s="52"/>
      <c r="D433" s="37"/>
      <c r="E433" s="552"/>
      <c r="F433" s="546"/>
      <c r="G433" s="555"/>
      <c r="H433" s="546"/>
      <c r="I433" s="16"/>
      <c r="J433" s="16"/>
      <c r="K433" s="92" t="s">
        <v>1861</v>
      </c>
      <c r="L433" s="3"/>
    </row>
    <row r="434" spans="1:12" ht="30" customHeight="1" x14ac:dyDescent="0.2">
      <c r="A434" s="4"/>
      <c r="B434" s="548" t="s">
        <v>1865</v>
      </c>
      <c r="C434" s="52"/>
      <c r="D434" s="37"/>
      <c r="E434" s="552"/>
      <c r="F434" s="546"/>
      <c r="G434" s="555"/>
      <c r="H434" s="546"/>
      <c r="I434" s="16"/>
      <c r="J434" s="16"/>
      <c r="K434" s="92" t="s">
        <v>1864</v>
      </c>
      <c r="L434" s="3"/>
    </row>
    <row r="435" spans="1:12" ht="30" customHeight="1" x14ac:dyDescent="0.2">
      <c r="A435" s="4"/>
      <c r="B435" s="548" t="s">
        <v>1866</v>
      </c>
      <c r="C435" s="52"/>
      <c r="D435" s="37"/>
      <c r="E435" s="552"/>
      <c r="F435" s="546"/>
      <c r="G435" s="555"/>
      <c r="H435" s="546"/>
      <c r="I435" s="16"/>
      <c r="J435" s="16"/>
      <c r="K435" s="92" t="s">
        <v>1867</v>
      </c>
      <c r="L435" s="3"/>
    </row>
    <row r="436" spans="1:12" ht="30" customHeight="1" x14ac:dyDescent="0.2">
      <c r="A436" s="4"/>
      <c r="B436" s="572" t="s">
        <v>1912</v>
      </c>
      <c r="C436" s="52" t="s">
        <v>1131</v>
      </c>
      <c r="D436" s="37" t="s">
        <v>1913</v>
      </c>
      <c r="E436" s="584"/>
      <c r="F436" s="575"/>
      <c r="G436" s="586"/>
      <c r="H436" s="575"/>
      <c r="I436" s="16"/>
      <c r="J436" s="16"/>
      <c r="K436" s="92" t="s">
        <v>2096</v>
      </c>
      <c r="L436" s="3"/>
    </row>
    <row r="437" spans="1:12" ht="30" customHeight="1" x14ac:dyDescent="0.2">
      <c r="A437" s="4"/>
      <c r="B437" s="572" t="s">
        <v>1941</v>
      </c>
      <c r="C437" s="52" t="s">
        <v>265</v>
      </c>
      <c r="D437" s="37" t="s">
        <v>294</v>
      </c>
      <c r="E437" s="584"/>
      <c r="F437" s="575"/>
      <c r="G437" s="586"/>
      <c r="H437" s="575"/>
      <c r="I437" s="16"/>
      <c r="J437" s="16"/>
      <c r="K437" s="92"/>
      <c r="L437" s="82" t="s">
        <v>1942</v>
      </c>
    </row>
    <row r="438" spans="1:12" ht="30" customHeight="1" x14ac:dyDescent="0.2">
      <c r="A438" s="4"/>
      <c r="B438" s="594" t="s">
        <v>1986</v>
      </c>
      <c r="C438" s="52" t="s">
        <v>265</v>
      </c>
      <c r="D438" s="37" t="s">
        <v>1836</v>
      </c>
      <c r="E438" s="604"/>
      <c r="F438" s="597">
        <v>150000000</v>
      </c>
      <c r="G438" s="608">
        <v>0.08</v>
      </c>
      <c r="H438" s="597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2"/>
      <c r="B439" s="772" t="s">
        <v>2360</v>
      </c>
      <c r="C439" s="52"/>
      <c r="D439" s="780"/>
      <c r="E439" s="778"/>
      <c r="F439" s="773"/>
      <c r="G439" s="781"/>
      <c r="H439" s="773"/>
      <c r="I439" s="16"/>
      <c r="J439" s="16"/>
      <c r="K439" s="92" t="s">
        <v>2361</v>
      </c>
      <c r="L439" s="82"/>
    </row>
    <row r="440" spans="1:12" ht="30" customHeight="1" x14ac:dyDescent="0.2">
      <c r="A440" s="918"/>
      <c r="B440" s="912" t="s">
        <v>2048</v>
      </c>
      <c r="C440" s="52"/>
      <c r="D440" s="920"/>
      <c r="E440" s="916"/>
      <c r="F440" s="913"/>
      <c r="G440" s="917"/>
      <c r="H440" s="913"/>
      <c r="I440" s="16"/>
      <c r="J440" s="16"/>
      <c r="K440" s="92" t="s">
        <v>2568</v>
      </c>
      <c r="L440" s="82"/>
    </row>
    <row r="441" spans="1:12" ht="28.5" customHeight="1" x14ac:dyDescent="0.2">
      <c r="A441" s="4">
        <v>366</v>
      </c>
      <c r="B441" s="3" t="s">
        <v>1342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354" activePane="bottomLeft" state="frozen"/>
      <selection activeCell="H1" sqref="H1"/>
      <selection pane="bottomLeft" activeCell="B354" sqref="B354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1531">
        <v>10</v>
      </c>
      <c r="B11" s="1528" t="s">
        <v>1029</v>
      </c>
      <c r="C11" s="1574"/>
      <c r="D11" s="1560">
        <v>160000000</v>
      </c>
      <c r="E11" s="1544">
        <v>6.3E-2</v>
      </c>
      <c r="F11" s="1534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1534">
        <f>G11</f>
        <v>7500000</v>
      </c>
      <c r="L11" s="1534">
        <f>F11-K11</f>
        <v>2500000</v>
      </c>
      <c r="M11" s="192"/>
    </row>
    <row r="12" spans="1:13" ht="30" customHeight="1" x14ac:dyDescent="0.2">
      <c r="A12" s="1533"/>
      <c r="B12" s="1530"/>
      <c r="C12" s="1575"/>
      <c r="D12" s="1561"/>
      <c r="E12" s="1546"/>
      <c r="F12" s="1535"/>
      <c r="G12" s="287">
        <v>2500000</v>
      </c>
      <c r="H12" s="287"/>
      <c r="I12" s="290"/>
      <c r="J12" s="28"/>
      <c r="K12" s="1535"/>
      <c r="L12" s="1535"/>
      <c r="M12" s="192"/>
    </row>
    <row r="13" spans="1:13" ht="30" customHeight="1" x14ac:dyDescent="0.2">
      <c r="A13" s="1531">
        <v>11</v>
      </c>
      <c r="B13" s="1528" t="s">
        <v>402</v>
      </c>
      <c r="C13" s="1574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1534">
        <f>F13-K13</f>
        <v>0</v>
      </c>
      <c r="M13" s="1570" t="s">
        <v>404</v>
      </c>
    </row>
    <row r="14" spans="1:13" ht="30" customHeight="1" x14ac:dyDescent="0.2">
      <c r="A14" s="1533"/>
      <c r="B14" s="1530"/>
      <c r="C14" s="1575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1535"/>
      <c r="M14" s="1571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1356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1356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1256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1531">
        <v>21</v>
      </c>
      <c r="B24" s="1528" t="s">
        <v>674</v>
      </c>
      <c r="C24" s="1574"/>
      <c r="D24" s="1534">
        <v>300000000</v>
      </c>
      <c r="E24" s="1544">
        <v>0.05</v>
      </c>
      <c r="F24" s="1534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1534">
        <f>G24+G25</f>
        <v>15000000</v>
      </c>
      <c r="L24" s="1534">
        <f>F24-K24</f>
        <v>0</v>
      </c>
      <c r="M24" s="1570"/>
    </row>
    <row r="25" spans="1:13" ht="30" customHeight="1" x14ac:dyDescent="0.2">
      <c r="A25" s="1533"/>
      <c r="B25" s="1530"/>
      <c r="C25" s="1575"/>
      <c r="D25" s="1535"/>
      <c r="E25" s="1546"/>
      <c r="F25" s="1535"/>
      <c r="G25" s="98">
        <v>5000000</v>
      </c>
      <c r="H25" s="1459" t="s">
        <v>675</v>
      </c>
      <c r="I25" s="1461"/>
      <c r="J25" s="69"/>
      <c r="K25" s="1535"/>
      <c r="L25" s="1535"/>
      <c r="M25" s="1571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1352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1531">
        <v>26</v>
      </c>
      <c r="B30" s="1528" t="s">
        <v>832</v>
      </c>
      <c r="C30" s="1574" t="s">
        <v>1355</v>
      </c>
      <c r="D30" s="1534">
        <v>500000000</v>
      </c>
      <c r="E30" s="1544">
        <v>7.0000000000000007E-2</v>
      </c>
      <c r="F30" s="1534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1534">
        <f>G30+G31</f>
        <v>35000000</v>
      </c>
      <c r="L30" s="1534">
        <f>(G30+G31)-K30</f>
        <v>0</v>
      </c>
      <c r="M30" s="115"/>
    </row>
    <row r="31" spans="1:13" ht="30" customHeight="1" x14ac:dyDescent="0.2">
      <c r="A31" s="1533"/>
      <c r="B31" s="1530"/>
      <c r="C31" s="1575"/>
      <c r="D31" s="1535"/>
      <c r="E31" s="1546"/>
      <c r="F31" s="1535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1535"/>
      <c r="L31" s="1535"/>
      <c r="M31" s="279"/>
    </row>
    <row r="32" spans="1:13" ht="30" customHeight="1" x14ac:dyDescent="0.2">
      <c r="A32" s="1531">
        <v>27</v>
      </c>
      <c r="B32" s="1528" t="s">
        <v>845</v>
      </c>
      <c r="C32" s="1574"/>
      <c r="D32" s="1534">
        <v>590000000</v>
      </c>
      <c r="E32" s="1544"/>
      <c r="F32" s="1534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1534">
        <f>G32+G33</f>
        <v>30000000</v>
      </c>
      <c r="L32" s="1534">
        <f>F32-K32</f>
        <v>0</v>
      </c>
      <c r="M32" s="115"/>
    </row>
    <row r="33" spans="1:13" ht="30" customHeight="1" x14ac:dyDescent="0.2">
      <c r="A33" s="1533"/>
      <c r="B33" s="1530"/>
      <c r="C33" s="1575"/>
      <c r="D33" s="1535"/>
      <c r="E33" s="1546"/>
      <c r="F33" s="1535"/>
      <c r="G33" s="129">
        <v>10000000</v>
      </c>
      <c r="H33" s="104" t="s">
        <v>676</v>
      </c>
      <c r="I33" s="27">
        <v>558135</v>
      </c>
      <c r="J33" s="69" t="s">
        <v>847</v>
      </c>
      <c r="K33" s="1535"/>
      <c r="L33" s="1535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1531">
        <v>31</v>
      </c>
      <c r="B37" s="1528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1534">
        <v>10000000</v>
      </c>
      <c r="H37" s="1534" t="s">
        <v>933</v>
      </c>
      <c r="I37" s="1679">
        <v>375599</v>
      </c>
      <c r="J37" s="1681" t="s">
        <v>1012</v>
      </c>
      <c r="K37" s="1534">
        <f>G37</f>
        <v>10000000</v>
      </c>
      <c r="L37" s="1560">
        <f>(F37+F38)-K37</f>
        <v>-2550000</v>
      </c>
      <c r="M37" s="1540" t="s">
        <v>1020</v>
      </c>
    </row>
    <row r="38" spans="1:13" ht="30" customHeight="1" x14ac:dyDescent="0.2">
      <c r="A38" s="1533"/>
      <c r="B38" s="1530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1535"/>
      <c r="H38" s="1535"/>
      <c r="I38" s="1680"/>
      <c r="J38" s="1682"/>
      <c r="K38" s="1535"/>
      <c r="L38" s="1561"/>
      <c r="M38" s="1541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1270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1265</v>
      </c>
      <c r="I43" s="272" t="s">
        <v>1271</v>
      </c>
      <c r="J43" s="69" t="s">
        <v>1272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1303</v>
      </c>
      <c r="C44" s="352"/>
      <c r="D44" s="315"/>
      <c r="E44" s="316"/>
      <c r="F44" s="315"/>
      <c r="G44" s="295">
        <v>500000</v>
      </c>
      <c r="H44" s="295" t="s">
        <v>1298</v>
      </c>
      <c r="I44" s="299" t="s">
        <v>1304</v>
      </c>
      <c r="J44" s="69" t="s">
        <v>1305</v>
      </c>
      <c r="K44" s="295">
        <f t="shared" si="6"/>
        <v>500000</v>
      </c>
      <c r="L44" s="297">
        <f>F44-K44</f>
        <v>-500000</v>
      </c>
      <c r="M44" s="300" t="s">
        <v>1406</v>
      </c>
    </row>
    <row r="45" spans="1:13" ht="30" customHeight="1" x14ac:dyDescent="0.2">
      <c r="A45" s="318">
        <v>38</v>
      </c>
      <c r="B45" s="294" t="s">
        <v>1262</v>
      </c>
      <c r="C45" s="352"/>
      <c r="D45" s="315"/>
      <c r="E45" s="316"/>
      <c r="F45" s="315"/>
      <c r="G45" s="295">
        <v>25000000</v>
      </c>
      <c r="H45" s="295" t="s">
        <v>1298</v>
      </c>
      <c r="I45" s="299" t="s">
        <v>1307</v>
      </c>
      <c r="J45" s="69" t="s">
        <v>1308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1315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1316</v>
      </c>
      <c r="I46" s="299" t="s">
        <v>1317</v>
      </c>
      <c r="J46" s="69" t="s">
        <v>1318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1338</v>
      </c>
      <c r="C47" s="352"/>
      <c r="D47" s="315"/>
      <c r="E47" s="316"/>
      <c r="F47" s="315"/>
      <c r="G47" s="323">
        <v>20000000</v>
      </c>
      <c r="H47" s="323" t="s">
        <v>1316</v>
      </c>
      <c r="I47" s="36" t="s">
        <v>1336</v>
      </c>
      <c r="J47" s="69" t="s">
        <v>1337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1294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1531">
        <v>44</v>
      </c>
      <c r="B51" s="1587" t="s">
        <v>188</v>
      </c>
      <c r="C51" s="1574" t="s">
        <v>1351</v>
      </c>
      <c r="D51" s="1534">
        <v>1190000000</v>
      </c>
      <c r="E51" s="1544">
        <v>7.0000000000000007E-2</v>
      </c>
      <c r="F51" s="1534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1534">
        <f>G51+G52</f>
        <v>80900000</v>
      </c>
      <c r="L51" s="1534">
        <f>F51-K51</f>
        <v>2400000.0000000149</v>
      </c>
      <c r="M51" s="3"/>
    </row>
    <row r="52" spans="1:13" ht="30" customHeight="1" x14ac:dyDescent="0.2">
      <c r="A52" s="1533"/>
      <c r="B52" s="1588"/>
      <c r="C52" s="1575"/>
      <c r="D52" s="1535"/>
      <c r="E52" s="1546"/>
      <c r="F52" s="1535"/>
      <c r="G52" s="357">
        <v>36300000</v>
      </c>
      <c r="H52" s="357" t="s">
        <v>703</v>
      </c>
      <c r="I52" s="360" t="s">
        <v>1074</v>
      </c>
      <c r="J52" s="24" t="s">
        <v>949</v>
      </c>
      <c r="K52" s="1535"/>
      <c r="L52" s="1535"/>
      <c r="M52" s="3"/>
    </row>
    <row r="53" spans="1:13" ht="30" customHeight="1" x14ac:dyDescent="0.2">
      <c r="A53" s="1531">
        <v>45</v>
      </c>
      <c r="B53" s="1587" t="s">
        <v>189</v>
      </c>
      <c r="C53" s="1574" t="s">
        <v>1112</v>
      </c>
      <c r="D53" s="1459" t="s">
        <v>1248</v>
      </c>
      <c r="E53" s="1460"/>
      <c r="F53" s="1461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1246</v>
      </c>
    </row>
    <row r="54" spans="1:13" ht="30" customHeight="1" x14ac:dyDescent="0.2">
      <c r="A54" s="1532"/>
      <c r="B54" s="1592"/>
      <c r="C54" s="1665"/>
      <c r="D54" s="1534">
        <v>1300000000</v>
      </c>
      <c r="E54" s="1544">
        <v>0.08</v>
      </c>
      <c r="F54" s="1534">
        <f>D54*E54</f>
        <v>104000000</v>
      </c>
      <c r="G54" s="259">
        <v>25000000</v>
      </c>
      <c r="H54" s="259" t="s">
        <v>1265</v>
      </c>
      <c r="I54" s="36" t="s">
        <v>1283</v>
      </c>
      <c r="J54" s="24" t="s">
        <v>1106</v>
      </c>
      <c r="K54" s="1534">
        <f>G54+G55+G56</f>
        <v>95000000</v>
      </c>
      <c r="L54" s="1534">
        <f>F54-K54</f>
        <v>9000000</v>
      </c>
      <c r="M54" s="263"/>
    </row>
    <row r="55" spans="1:13" ht="30" customHeight="1" x14ac:dyDescent="0.2">
      <c r="A55" s="1532"/>
      <c r="B55" s="1592"/>
      <c r="C55" s="1665"/>
      <c r="D55" s="1547"/>
      <c r="E55" s="1545"/>
      <c r="F55" s="1547"/>
      <c r="G55" s="323">
        <v>70000000</v>
      </c>
      <c r="H55" s="323" t="s">
        <v>1298</v>
      </c>
      <c r="I55" s="36" t="s">
        <v>1333</v>
      </c>
      <c r="J55" s="24" t="s">
        <v>1106</v>
      </c>
      <c r="K55" s="1547"/>
      <c r="L55" s="1547"/>
      <c r="M55" s="263"/>
    </row>
    <row r="56" spans="1:13" ht="30" customHeight="1" x14ac:dyDescent="0.2">
      <c r="A56" s="1532"/>
      <c r="B56" s="1592"/>
      <c r="C56" s="1665"/>
      <c r="D56" s="1535"/>
      <c r="E56" s="1546"/>
      <c r="F56" s="1535"/>
      <c r="G56" s="323"/>
      <c r="H56" s="323"/>
      <c r="I56" s="36"/>
      <c r="J56" s="24"/>
      <c r="K56" s="1535"/>
      <c r="L56" s="1535"/>
      <c r="M56" s="263"/>
    </row>
    <row r="57" spans="1:13" ht="30" customHeight="1" x14ac:dyDescent="0.2">
      <c r="A57" s="1533"/>
      <c r="B57" s="1588"/>
      <c r="C57" s="1575"/>
      <c r="D57" s="259">
        <v>1200000000</v>
      </c>
      <c r="E57" s="20">
        <v>0.08</v>
      </c>
      <c r="F57" s="259">
        <f>D57*E57</f>
        <v>96000000</v>
      </c>
      <c r="G57" s="1676" t="s">
        <v>1247</v>
      </c>
      <c r="H57" s="1677"/>
      <c r="I57" s="1677"/>
      <c r="J57" s="1677"/>
      <c r="K57" s="1677"/>
      <c r="L57" s="1678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1351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1531">
        <v>50</v>
      </c>
      <c r="B62" s="1587" t="s">
        <v>194</v>
      </c>
      <c r="C62" s="1574"/>
      <c r="D62" s="1589" t="s">
        <v>1295</v>
      </c>
      <c r="E62" s="1590"/>
      <c r="F62" s="1591"/>
      <c r="G62" s="11">
        <v>3000000</v>
      </c>
      <c r="H62" s="11" t="s">
        <v>703</v>
      </c>
      <c r="I62" s="23" t="s">
        <v>1085</v>
      </c>
      <c r="J62" s="24" t="s">
        <v>1086</v>
      </c>
      <c r="K62" s="1459"/>
      <c r="L62" s="1461"/>
      <c r="M62" s="3"/>
    </row>
    <row r="63" spans="1:13" ht="30" customHeight="1" x14ac:dyDescent="0.2">
      <c r="A63" s="1533"/>
      <c r="B63" s="1588"/>
      <c r="C63" s="1575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1531">
        <v>52</v>
      </c>
      <c r="B65" s="1587" t="s">
        <v>196</v>
      </c>
      <c r="C65" s="1574"/>
      <c r="D65" s="1534">
        <v>350000000</v>
      </c>
      <c r="E65" s="1544">
        <v>7.0000000000000007E-2</v>
      </c>
      <c r="F65" s="1534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1534">
        <f>G65+G66</f>
        <v>24500000</v>
      </c>
      <c r="L65" s="1534">
        <f>F65-K65</f>
        <v>0</v>
      </c>
      <c r="M65" s="1531"/>
    </row>
    <row r="66" spans="1:13" ht="30" customHeight="1" x14ac:dyDescent="0.2">
      <c r="A66" s="1532"/>
      <c r="B66" s="1592"/>
      <c r="C66" s="1665"/>
      <c r="D66" s="1535"/>
      <c r="E66" s="1546"/>
      <c r="F66" s="1535"/>
      <c r="G66" s="105">
        <v>14500000</v>
      </c>
      <c r="H66" s="105" t="s">
        <v>676</v>
      </c>
      <c r="I66" s="292" t="s">
        <v>713</v>
      </c>
      <c r="J66" s="24" t="s">
        <v>714</v>
      </c>
      <c r="K66" s="1535"/>
      <c r="L66" s="1535"/>
      <c r="M66" s="1533"/>
    </row>
    <row r="67" spans="1:13" ht="30" customHeight="1" x14ac:dyDescent="0.2">
      <c r="A67" s="1532"/>
      <c r="B67" s="1592"/>
      <c r="C67" s="1665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1533"/>
      <c r="B68" s="1588"/>
      <c r="C68" s="1575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1531">
        <v>53</v>
      </c>
      <c r="B69" s="1587" t="s">
        <v>1090</v>
      </c>
      <c r="C69" s="1574"/>
      <c r="D69" s="11">
        <v>35000000</v>
      </c>
      <c r="E69" s="20">
        <v>7.1999999999999995E-2</v>
      </c>
      <c r="F69" s="11">
        <v>2500000</v>
      </c>
      <c r="G69" s="1534">
        <v>3500000</v>
      </c>
      <c r="H69" s="1534" t="s">
        <v>703</v>
      </c>
      <c r="I69" s="1670" t="s">
        <v>1091</v>
      </c>
      <c r="J69" s="1579" t="s">
        <v>975</v>
      </c>
      <c r="K69" s="1534">
        <f t="shared" si="8"/>
        <v>3500000</v>
      </c>
      <c r="L69" s="1534">
        <f>(F69+F70)-K69</f>
        <v>0</v>
      </c>
      <c r="M69" s="3"/>
    </row>
    <row r="70" spans="1:13" ht="30" customHeight="1" x14ac:dyDescent="0.2">
      <c r="A70" s="1533"/>
      <c r="B70" s="1588"/>
      <c r="C70" s="1575"/>
      <c r="D70" s="217">
        <v>13000000</v>
      </c>
      <c r="E70" s="20">
        <v>7.6999999999999999E-2</v>
      </c>
      <c r="F70" s="217">
        <v>1000000</v>
      </c>
      <c r="G70" s="1535"/>
      <c r="H70" s="1535"/>
      <c r="I70" s="1672"/>
      <c r="J70" s="1580"/>
      <c r="K70" s="1535"/>
      <c r="L70" s="1535"/>
      <c r="M70" s="3"/>
    </row>
    <row r="71" spans="1:13" ht="30" customHeight="1" x14ac:dyDescent="0.2">
      <c r="A71" s="1531">
        <v>54</v>
      </c>
      <c r="B71" s="1587" t="s">
        <v>1296</v>
      </c>
      <c r="C71" s="1574" t="s">
        <v>1351</v>
      </c>
      <c r="D71" s="287">
        <v>175000000</v>
      </c>
      <c r="E71" s="1544">
        <f>F71/(D71+D72)</f>
        <v>6.3461538461538458E-2</v>
      </c>
      <c r="F71" s="1534">
        <v>16500000</v>
      </c>
      <c r="G71" s="1534">
        <v>12600000</v>
      </c>
      <c r="H71" s="1534" t="s">
        <v>703</v>
      </c>
      <c r="I71" s="1670" t="s">
        <v>1092</v>
      </c>
      <c r="J71" s="1579" t="s">
        <v>1093</v>
      </c>
      <c r="K71" s="1534">
        <f t="shared" si="8"/>
        <v>12600000</v>
      </c>
      <c r="L71" s="1534">
        <f t="shared" si="9"/>
        <v>3900000</v>
      </c>
      <c r="M71" s="82" t="s">
        <v>1113</v>
      </c>
    </row>
    <row r="72" spans="1:13" ht="30" customHeight="1" x14ac:dyDescent="0.2">
      <c r="A72" s="1533"/>
      <c r="B72" s="1588"/>
      <c r="C72" s="1575"/>
      <c r="D72" s="289">
        <v>85000000</v>
      </c>
      <c r="E72" s="1546"/>
      <c r="F72" s="1535"/>
      <c r="G72" s="1535"/>
      <c r="H72" s="1535"/>
      <c r="I72" s="1672"/>
      <c r="J72" s="1580"/>
      <c r="K72" s="1535"/>
      <c r="L72" s="1535"/>
      <c r="M72" s="305"/>
    </row>
    <row r="73" spans="1:13" ht="30" customHeight="1" x14ac:dyDescent="0.2">
      <c r="A73" s="1531">
        <v>55</v>
      </c>
      <c r="B73" s="1587" t="s">
        <v>36</v>
      </c>
      <c r="C73" s="1574" t="s">
        <v>1351</v>
      </c>
      <c r="D73" s="1534">
        <v>3284000000</v>
      </c>
      <c r="E73" s="1544">
        <v>7.0000000000000007E-2</v>
      </c>
      <c r="F73" s="1534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1534">
        <f>G73+G74+G75+G76+G77</f>
        <v>225000000</v>
      </c>
      <c r="L73" s="1534">
        <f>F73-K73</f>
        <v>4880000</v>
      </c>
      <c r="M73" s="1558"/>
    </row>
    <row r="74" spans="1:13" ht="30" customHeight="1" x14ac:dyDescent="0.2">
      <c r="A74" s="1532"/>
      <c r="B74" s="1592"/>
      <c r="C74" s="1665"/>
      <c r="D74" s="1547"/>
      <c r="E74" s="1545"/>
      <c r="F74" s="1547"/>
      <c r="G74" s="217">
        <v>50000000</v>
      </c>
      <c r="H74" s="217" t="s">
        <v>587</v>
      </c>
      <c r="I74" s="36" t="s">
        <v>704</v>
      </c>
      <c r="J74" s="24">
        <v>4730093049</v>
      </c>
      <c r="K74" s="1547"/>
      <c r="L74" s="1547"/>
      <c r="M74" s="1532"/>
    </row>
    <row r="75" spans="1:13" ht="30" customHeight="1" x14ac:dyDescent="0.2">
      <c r="A75" s="1532"/>
      <c r="B75" s="1592"/>
      <c r="C75" s="1665"/>
      <c r="D75" s="1547"/>
      <c r="E75" s="1545"/>
      <c r="F75" s="1547"/>
      <c r="G75" s="217">
        <v>45000000</v>
      </c>
      <c r="H75" s="217" t="s">
        <v>702</v>
      </c>
      <c r="I75" s="36" t="s">
        <v>705</v>
      </c>
      <c r="J75" s="24" t="s">
        <v>707</v>
      </c>
      <c r="K75" s="1547"/>
      <c r="L75" s="1547"/>
      <c r="M75" s="1532"/>
    </row>
    <row r="76" spans="1:13" ht="30" customHeight="1" x14ac:dyDescent="0.2">
      <c r="A76" s="1532"/>
      <c r="B76" s="1592"/>
      <c r="C76" s="1665"/>
      <c r="D76" s="1547"/>
      <c r="E76" s="1545"/>
      <c r="F76" s="1547"/>
      <c r="G76" s="217">
        <v>50000000</v>
      </c>
      <c r="H76" s="217" t="s">
        <v>703</v>
      </c>
      <c r="I76" s="36" t="s">
        <v>706</v>
      </c>
      <c r="J76" s="24">
        <v>4730093049</v>
      </c>
      <c r="K76" s="1547"/>
      <c r="L76" s="1547"/>
      <c r="M76" s="1533"/>
    </row>
    <row r="77" spans="1:13" ht="30" customHeight="1" x14ac:dyDescent="0.2">
      <c r="A77" s="1533"/>
      <c r="B77" s="1588"/>
      <c r="C77" s="1575"/>
      <c r="D77" s="1535"/>
      <c r="E77" s="1546"/>
      <c r="F77" s="1535"/>
      <c r="G77" s="217">
        <v>50000000</v>
      </c>
      <c r="H77" s="217" t="s">
        <v>1013</v>
      </c>
      <c r="I77" s="36" t="s">
        <v>1024</v>
      </c>
      <c r="J77" s="241">
        <v>110727081002</v>
      </c>
      <c r="K77" s="1535"/>
      <c r="L77" s="1535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1354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1531">
        <v>58</v>
      </c>
      <c r="B80" s="1587" t="s">
        <v>197</v>
      </c>
      <c r="C80" s="1574" t="s">
        <v>1351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1534">
        <f t="shared" si="8"/>
        <v>4850000</v>
      </c>
      <c r="L80" s="1534">
        <f t="shared" si="9"/>
        <v>-350000</v>
      </c>
      <c r="M80" s="1661" t="s">
        <v>1375</v>
      </c>
    </row>
    <row r="81" spans="1:13" ht="30" customHeight="1" x14ac:dyDescent="0.2">
      <c r="A81" s="1533"/>
      <c r="B81" s="1588"/>
      <c r="C81" s="1575"/>
      <c r="D81" s="355">
        <v>10000000</v>
      </c>
      <c r="E81" s="20">
        <v>7.0000000000000007E-2</v>
      </c>
      <c r="F81" s="355">
        <f t="shared" si="7"/>
        <v>700000.00000000012</v>
      </c>
      <c r="G81" s="1676" t="s">
        <v>1374</v>
      </c>
      <c r="H81" s="1677"/>
      <c r="I81" s="1677"/>
      <c r="J81" s="1678"/>
      <c r="K81" s="1535"/>
      <c r="L81" s="1535"/>
      <c r="M81" s="1662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1298</v>
      </c>
      <c r="I84" s="23" t="s">
        <v>1299</v>
      </c>
      <c r="J84" s="310" t="s">
        <v>1300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1531">
        <v>62</v>
      </c>
      <c r="B85" s="1587" t="s">
        <v>201</v>
      </c>
      <c r="C85" s="1574" t="s">
        <v>1351</v>
      </c>
      <c r="D85" s="1534">
        <v>1250000000</v>
      </c>
      <c r="E85" s="1563"/>
      <c r="F85" s="1534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1534">
        <f>G85+G86</f>
        <v>62500000</v>
      </c>
      <c r="L85" s="1534">
        <f t="shared" si="9"/>
        <v>18750000</v>
      </c>
      <c r="M85" s="1661" t="s">
        <v>1588</v>
      </c>
    </row>
    <row r="86" spans="1:13" ht="30" customHeight="1" x14ac:dyDescent="0.2">
      <c r="A86" s="1533"/>
      <c r="B86" s="1588"/>
      <c r="C86" s="1575"/>
      <c r="D86" s="1535"/>
      <c r="E86" s="1565"/>
      <c r="F86" s="1535"/>
      <c r="G86" s="144">
        <v>40000000</v>
      </c>
      <c r="H86" s="144" t="s">
        <v>702</v>
      </c>
      <c r="I86" s="152" t="s">
        <v>951</v>
      </c>
      <c r="J86" s="148" t="s">
        <v>950</v>
      </c>
      <c r="K86" s="1535"/>
      <c r="L86" s="1535"/>
      <c r="M86" s="1662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1349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1531">
        <v>76</v>
      </c>
      <c r="B100" s="1587" t="s">
        <v>213</v>
      </c>
      <c r="C100" s="1574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1534" t="s">
        <v>769</v>
      </c>
      <c r="I100" s="1670" t="s">
        <v>980</v>
      </c>
      <c r="J100" s="1597" t="s">
        <v>981</v>
      </c>
      <c r="K100" s="1534">
        <f t="shared" si="8"/>
        <v>1900000</v>
      </c>
      <c r="L100" s="1560">
        <f>F100-K100</f>
        <v>200000</v>
      </c>
      <c r="M100" s="3"/>
    </row>
    <row r="101" spans="1:13" ht="30" customHeight="1" x14ac:dyDescent="0.2">
      <c r="A101" s="1533"/>
      <c r="B101" s="1588"/>
      <c r="C101" s="1575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1535"/>
      <c r="I101" s="1672"/>
      <c r="J101" s="1598"/>
      <c r="K101" s="1535"/>
      <c r="L101" s="1561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1535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1531">
        <v>84</v>
      </c>
      <c r="B109" s="1587" t="s">
        <v>1004</v>
      </c>
      <c r="C109" s="1574"/>
      <c r="D109" s="144">
        <v>200000000</v>
      </c>
      <c r="E109" s="20">
        <v>0.06</v>
      </c>
      <c r="F109" s="144">
        <f t="shared" si="7"/>
        <v>12000000</v>
      </c>
      <c r="G109" s="1534">
        <v>35600000</v>
      </c>
      <c r="H109" s="1534" t="s">
        <v>769</v>
      </c>
      <c r="I109" s="1670" t="s">
        <v>998</v>
      </c>
      <c r="J109" s="1673" t="s">
        <v>999</v>
      </c>
      <c r="K109" s="1534">
        <f t="shared" si="8"/>
        <v>35600000</v>
      </c>
      <c r="L109" s="1534">
        <f>(F109+F110+F111)-K109</f>
        <v>0</v>
      </c>
      <c r="M109" s="1528" t="s">
        <v>79</v>
      </c>
    </row>
    <row r="110" spans="1:13" ht="30" customHeight="1" x14ac:dyDescent="0.2">
      <c r="A110" s="1532"/>
      <c r="B110" s="1592"/>
      <c r="C110" s="1665"/>
      <c r="D110" s="144">
        <v>458000000</v>
      </c>
      <c r="E110" s="20">
        <v>0.05</v>
      </c>
      <c r="F110" s="144">
        <f t="shared" si="7"/>
        <v>22900000</v>
      </c>
      <c r="G110" s="1547"/>
      <c r="H110" s="1547"/>
      <c r="I110" s="1671"/>
      <c r="J110" s="1674"/>
      <c r="K110" s="1547"/>
      <c r="L110" s="1547"/>
      <c r="M110" s="1529"/>
    </row>
    <row r="111" spans="1:13" ht="30" customHeight="1" x14ac:dyDescent="0.2">
      <c r="A111" s="1533"/>
      <c r="B111" s="1588"/>
      <c r="C111" s="1575"/>
      <c r="D111" s="144">
        <v>10000000</v>
      </c>
      <c r="E111" s="20">
        <v>7.0000000000000007E-2</v>
      </c>
      <c r="F111" s="144">
        <f t="shared" si="7"/>
        <v>700000.00000000012</v>
      </c>
      <c r="G111" s="1535"/>
      <c r="H111" s="1535"/>
      <c r="I111" s="1672"/>
      <c r="J111" s="1675"/>
      <c r="K111" s="1535"/>
      <c r="L111" s="1535"/>
      <c r="M111" s="1530"/>
    </row>
    <row r="112" spans="1:13" ht="30" customHeight="1" x14ac:dyDescent="0.2">
      <c r="A112" s="4">
        <v>85</v>
      </c>
      <c r="B112" s="3" t="s">
        <v>220</v>
      </c>
      <c r="C112" s="352"/>
      <c r="D112" s="147"/>
      <c r="E112" s="44"/>
      <c r="F112" s="147">
        <f t="shared" si="7"/>
        <v>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-5000000</v>
      </c>
      <c r="M112" s="3"/>
    </row>
    <row r="113" spans="1:13" ht="30" customHeight="1" x14ac:dyDescent="0.2">
      <c r="A113" s="1531">
        <v>86</v>
      </c>
      <c r="B113" s="1587" t="s">
        <v>177</v>
      </c>
      <c r="C113" s="1574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1534">
        <f>G113+G114</f>
        <v>21500000</v>
      </c>
      <c r="L113" s="1560">
        <f>(F113+F114)-K113</f>
        <v>500000</v>
      </c>
      <c r="M113" s="91" t="s">
        <v>633</v>
      </c>
    </row>
    <row r="114" spans="1:13" ht="30" customHeight="1" x14ac:dyDescent="0.2">
      <c r="A114" s="1533"/>
      <c r="B114" s="1588"/>
      <c r="C114" s="1575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1535"/>
      <c r="L114" s="1561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1351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1531">
        <v>88</v>
      </c>
      <c r="B116" s="1587" t="s">
        <v>222</v>
      </c>
      <c r="C116" s="1574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1534">
        <f>G116+G117</f>
        <v>22500000</v>
      </c>
      <c r="L116" s="1534">
        <f>(F116+F117)-K116</f>
        <v>0</v>
      </c>
      <c r="M116" s="3"/>
    </row>
    <row r="117" spans="1:13" ht="30" customHeight="1" x14ac:dyDescent="0.2">
      <c r="A117" s="1533"/>
      <c r="B117" s="1588"/>
      <c r="C117" s="1575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1535"/>
      <c r="L117" s="1535"/>
      <c r="M117" s="3"/>
    </row>
    <row r="118" spans="1:13" ht="30" customHeight="1" x14ac:dyDescent="0.2">
      <c r="A118" s="1531">
        <v>89</v>
      </c>
      <c r="B118" s="1587" t="s">
        <v>223</v>
      </c>
      <c r="C118" s="1574"/>
      <c r="D118" s="123">
        <v>130000000</v>
      </c>
      <c r="E118" s="20">
        <v>7.0000000000000007E-2</v>
      </c>
      <c r="F118" s="11">
        <f>D118*E118</f>
        <v>9100000</v>
      </c>
      <c r="G118" s="1534">
        <v>14460000</v>
      </c>
      <c r="H118" s="1534" t="s">
        <v>777</v>
      </c>
      <c r="I118" s="1666" t="s">
        <v>784</v>
      </c>
      <c r="J118" s="1579" t="s">
        <v>785</v>
      </c>
      <c r="K118" s="1534">
        <f t="shared" si="8"/>
        <v>14460000</v>
      </c>
      <c r="L118" s="1534">
        <f>(F118+F119)-K118</f>
        <v>0</v>
      </c>
      <c r="M118" s="1531"/>
    </row>
    <row r="119" spans="1:13" ht="30" customHeight="1" x14ac:dyDescent="0.2">
      <c r="A119" s="1533"/>
      <c r="B119" s="1588"/>
      <c r="C119" s="1575"/>
      <c r="D119" s="123">
        <v>100000000</v>
      </c>
      <c r="E119" s="20">
        <v>5.3999999999999999E-2</v>
      </c>
      <c r="F119" s="123">
        <v>5360000</v>
      </c>
      <c r="G119" s="1535"/>
      <c r="H119" s="1535"/>
      <c r="I119" s="1667"/>
      <c r="J119" s="1580"/>
      <c r="K119" s="1535"/>
      <c r="L119" s="1535"/>
      <c r="M119" s="1533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1531">
        <v>91</v>
      </c>
      <c r="B121" s="1587" t="s">
        <v>770</v>
      </c>
      <c r="C121" s="1574"/>
      <c r="D121" s="1560"/>
      <c r="E121" s="1563"/>
      <c r="F121" s="1560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1534">
        <f>G121+G122</f>
        <v>38470000</v>
      </c>
      <c r="L121" s="1560">
        <f t="shared" si="9"/>
        <v>-38470000</v>
      </c>
      <c r="M121" s="3"/>
    </row>
    <row r="122" spans="1:13" ht="30" customHeight="1" x14ac:dyDescent="0.2">
      <c r="A122" s="1533"/>
      <c r="B122" s="1588"/>
      <c r="C122" s="1575"/>
      <c r="D122" s="1561"/>
      <c r="E122" s="1565"/>
      <c r="F122" s="1561"/>
      <c r="G122" s="123">
        <v>23560000</v>
      </c>
      <c r="H122" s="123" t="s">
        <v>824</v>
      </c>
      <c r="I122" s="125" t="s">
        <v>825</v>
      </c>
      <c r="J122" s="24" t="s">
        <v>826</v>
      </c>
      <c r="K122" s="1535"/>
      <c r="L122" s="1561"/>
      <c r="M122" s="3"/>
    </row>
    <row r="123" spans="1:13" ht="30" customHeight="1" x14ac:dyDescent="0.2">
      <c r="A123" s="1531">
        <v>92</v>
      </c>
      <c r="B123" s="1587" t="s">
        <v>225</v>
      </c>
      <c r="C123" s="1574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1533"/>
      <c r="B124" s="1588"/>
      <c r="C124" s="1575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1298</v>
      </c>
      <c r="I124" s="313" t="s">
        <v>1301</v>
      </c>
      <c r="J124" s="314" t="s">
        <v>1302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1353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1531">
        <v>101</v>
      </c>
      <c r="B133" s="1587" t="s">
        <v>232</v>
      </c>
      <c r="C133" s="1574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1533"/>
      <c r="B134" s="1588"/>
      <c r="C134" s="1575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1531">
        <v>109</v>
      </c>
      <c r="B142" s="1576" t="s">
        <v>240</v>
      </c>
      <c r="C142" s="1574" t="s">
        <v>1348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1534">
        <f>G142+G143</f>
        <v>1500000</v>
      </c>
      <c r="L142" s="1534">
        <f>(F142+F143)-K142</f>
        <v>0</v>
      </c>
      <c r="M142" s="3"/>
    </row>
    <row r="143" spans="1:13" ht="30" customHeight="1" x14ac:dyDescent="0.2">
      <c r="A143" s="1533"/>
      <c r="B143" s="1578"/>
      <c r="C143" s="1575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1535"/>
      <c r="L143" s="1535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1531">
        <v>118</v>
      </c>
      <c r="B152" s="1587" t="s">
        <v>249</v>
      </c>
      <c r="C152" s="1574" t="s">
        <v>379</v>
      </c>
      <c r="D152" s="1534">
        <v>617000000</v>
      </c>
      <c r="E152" s="1544">
        <v>7.0000000000000007E-2</v>
      </c>
      <c r="F152" s="1534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1534">
        <f>F152-K153</f>
        <v>200000</v>
      </c>
      <c r="M152" s="1531"/>
    </row>
    <row r="153" spans="1:13" ht="30" customHeight="1" x14ac:dyDescent="0.2">
      <c r="A153" s="1532"/>
      <c r="B153" s="1592"/>
      <c r="C153" s="1665"/>
      <c r="D153" s="1547"/>
      <c r="E153" s="1545"/>
      <c r="F153" s="1547"/>
      <c r="G153" s="129">
        <v>23000000</v>
      </c>
      <c r="H153" s="129" t="s">
        <v>453</v>
      </c>
      <c r="I153" s="134" t="s">
        <v>463</v>
      </c>
      <c r="J153" s="24" t="s">
        <v>464</v>
      </c>
      <c r="K153" s="1534">
        <f>G153+G154</f>
        <v>43000000</v>
      </c>
      <c r="L153" s="1547"/>
      <c r="M153" s="1532"/>
    </row>
    <row r="154" spans="1:13" ht="30" customHeight="1" x14ac:dyDescent="0.2">
      <c r="A154" s="1533"/>
      <c r="B154" s="1588"/>
      <c r="C154" s="1575"/>
      <c r="D154" s="1535"/>
      <c r="E154" s="1546"/>
      <c r="F154" s="1535"/>
      <c r="G154" s="129">
        <v>20000000</v>
      </c>
      <c r="H154" s="129" t="s">
        <v>839</v>
      </c>
      <c r="I154" s="36" t="s">
        <v>840</v>
      </c>
      <c r="J154" s="24" t="s">
        <v>841</v>
      </c>
      <c r="K154" s="1535"/>
      <c r="L154" s="1535"/>
      <c r="M154" s="1533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1531">
        <v>121</v>
      </c>
      <c r="B157" s="1587" t="s">
        <v>252</v>
      </c>
      <c r="C157" s="352" t="s">
        <v>1351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1534">
        <f>F157+F158</f>
        <v>4400000</v>
      </c>
      <c r="L157" s="1534">
        <f>(F157+F158)-K157</f>
        <v>0</v>
      </c>
      <c r="M157" s="3"/>
    </row>
    <row r="158" spans="1:13" ht="30" customHeight="1" x14ac:dyDescent="0.2">
      <c r="A158" s="1533"/>
      <c r="B158" s="1588"/>
      <c r="C158" s="352" t="s">
        <v>1352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1535"/>
      <c r="L158" s="1535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1531">
        <v>127</v>
      </c>
      <c r="B164" s="1587" t="s">
        <v>258</v>
      </c>
      <c r="C164" s="1574" t="s">
        <v>1018</v>
      </c>
      <c r="D164" s="1534">
        <v>200000000</v>
      </c>
      <c r="E164" s="1544">
        <v>0.06</v>
      </c>
      <c r="F164" s="1534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1533"/>
      <c r="B165" s="1588"/>
      <c r="C165" s="1575"/>
      <c r="D165" s="1535"/>
      <c r="E165" s="1546"/>
      <c r="F165" s="1535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1376</v>
      </c>
    </row>
    <row r="166" spans="1:13" ht="30" customHeight="1" x14ac:dyDescent="0.2">
      <c r="A166" s="1531">
        <v>128</v>
      </c>
      <c r="B166" s="1587" t="s">
        <v>1213</v>
      </c>
      <c r="C166" s="352" t="s">
        <v>1219</v>
      </c>
      <c r="D166" s="1534">
        <v>200000000</v>
      </c>
      <c r="E166" s="1544">
        <v>0.05</v>
      </c>
      <c r="F166" s="1534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1534">
        <f>G166+G167</f>
        <v>10000000</v>
      </c>
      <c r="L166" s="1534">
        <f t="shared" si="12"/>
        <v>0</v>
      </c>
      <c r="M166" s="3"/>
    </row>
    <row r="167" spans="1:13" ht="30" customHeight="1" x14ac:dyDescent="0.2">
      <c r="A167" s="1533"/>
      <c r="B167" s="1588"/>
      <c r="C167" s="352" t="s">
        <v>971</v>
      </c>
      <c r="D167" s="1535"/>
      <c r="E167" s="1546"/>
      <c r="F167" s="1535"/>
      <c r="G167" s="259">
        <v>5000000</v>
      </c>
      <c r="H167" s="259" t="s">
        <v>1208</v>
      </c>
      <c r="I167" s="261" t="s">
        <v>1250</v>
      </c>
      <c r="J167" s="24" t="s">
        <v>606</v>
      </c>
      <c r="K167" s="1535"/>
      <c r="L167" s="1535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1531">
        <v>130</v>
      </c>
      <c r="B169" s="1587" t="s">
        <v>1267</v>
      </c>
      <c r="C169" s="1574" t="s">
        <v>1751</v>
      </c>
      <c r="D169" s="1534">
        <v>490000000</v>
      </c>
      <c r="E169" s="1544">
        <v>0.05</v>
      </c>
      <c r="F169" s="1534">
        <f t="shared" si="10"/>
        <v>24500000</v>
      </c>
      <c r="G169" s="610">
        <v>17500000</v>
      </c>
      <c r="H169" s="597" t="s">
        <v>557</v>
      </c>
      <c r="I169" s="607" t="s">
        <v>560</v>
      </c>
      <c r="J169" s="24" t="s">
        <v>561</v>
      </c>
      <c r="K169" s="1534">
        <f>G169+G170+G171</f>
        <v>33000000</v>
      </c>
      <c r="L169" s="1534">
        <f t="shared" si="12"/>
        <v>-8500000</v>
      </c>
      <c r="M169" s="1661" t="s">
        <v>2009</v>
      </c>
    </row>
    <row r="170" spans="1:13" ht="30" customHeight="1" x14ac:dyDescent="0.2">
      <c r="A170" s="1532"/>
      <c r="B170" s="1592"/>
      <c r="C170" s="1665"/>
      <c r="D170" s="1547"/>
      <c r="E170" s="1545"/>
      <c r="F170" s="1547"/>
      <c r="G170" s="597">
        <v>5500000</v>
      </c>
      <c r="H170" s="597" t="s">
        <v>1265</v>
      </c>
      <c r="I170" s="606" t="s">
        <v>1266</v>
      </c>
      <c r="J170" s="24" t="s">
        <v>561</v>
      </c>
      <c r="K170" s="1547"/>
      <c r="L170" s="1547"/>
      <c r="M170" s="1683"/>
    </row>
    <row r="171" spans="1:13" ht="30" customHeight="1" x14ac:dyDescent="0.2">
      <c r="A171" s="1533"/>
      <c r="B171" s="1588"/>
      <c r="C171" s="1575"/>
      <c r="D171" s="1535"/>
      <c r="E171" s="1546"/>
      <c r="F171" s="1535"/>
      <c r="G171" s="597">
        <v>10000000</v>
      </c>
      <c r="H171" s="597" t="s">
        <v>1265</v>
      </c>
      <c r="I171" s="606" t="s">
        <v>1268</v>
      </c>
      <c r="J171" s="24" t="s">
        <v>1269</v>
      </c>
      <c r="K171" s="1535"/>
      <c r="L171" s="1535"/>
      <c r="M171" s="1662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1531">
        <v>133</v>
      </c>
      <c r="B174" s="1587" t="s">
        <v>7</v>
      </c>
      <c r="C174" s="1574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1533"/>
      <c r="B175" s="1588"/>
      <c r="C175" s="1575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6">
        <v>700000000</v>
      </c>
      <c r="E182" s="555">
        <v>0.06</v>
      </c>
      <c r="F182" s="546">
        <f t="shared" si="10"/>
        <v>42000000</v>
      </c>
      <c r="G182" s="546">
        <v>42000000</v>
      </c>
      <c r="H182" s="546" t="s">
        <v>520</v>
      </c>
      <c r="I182" s="554" t="s">
        <v>549</v>
      </c>
      <c r="J182" s="24" t="s">
        <v>550</v>
      </c>
      <c r="K182" s="546">
        <f t="shared" si="11"/>
        <v>42000000</v>
      </c>
      <c r="L182" s="546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1351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1347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1316</v>
      </c>
      <c r="I194" s="23" t="s">
        <v>1330</v>
      </c>
      <c r="J194" s="24" t="s">
        <v>1331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1531">
        <v>154</v>
      </c>
      <c r="B196" s="1587" t="s">
        <v>21</v>
      </c>
      <c r="C196" s="1574"/>
      <c r="D196" s="1534">
        <v>50000000</v>
      </c>
      <c r="E196" s="1544">
        <v>0.04</v>
      </c>
      <c r="F196" s="1534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1663">
        <f>G196+G198</f>
        <v>2000000</v>
      </c>
      <c r="L196" s="1664">
        <f t="shared" si="12"/>
        <v>0</v>
      </c>
      <c r="M196" s="1531"/>
    </row>
    <row r="197" spans="1:13" ht="30" customHeight="1" x14ac:dyDescent="0.2">
      <c r="A197" s="1532"/>
      <c r="B197" s="1592"/>
      <c r="C197" s="1665"/>
      <c r="D197" s="1547"/>
      <c r="E197" s="1545"/>
      <c r="F197" s="1547"/>
      <c r="G197" s="460">
        <v>500000</v>
      </c>
      <c r="H197" s="460" t="s">
        <v>473</v>
      </c>
      <c r="I197" s="472" t="s">
        <v>474</v>
      </c>
      <c r="J197" s="21" t="s">
        <v>472</v>
      </c>
      <c r="K197" s="1663"/>
      <c r="L197" s="1664"/>
      <c r="M197" s="1532"/>
    </row>
    <row r="198" spans="1:13" ht="30" customHeight="1" x14ac:dyDescent="0.2">
      <c r="A198" s="1533"/>
      <c r="B198" s="1588"/>
      <c r="C198" s="1575"/>
      <c r="D198" s="1535"/>
      <c r="E198" s="1546"/>
      <c r="F198" s="1535"/>
      <c r="G198" s="460">
        <v>500000</v>
      </c>
      <c r="H198" s="460" t="s">
        <v>1013</v>
      </c>
      <c r="I198" s="472" t="s">
        <v>1028</v>
      </c>
      <c r="J198" s="21" t="s">
        <v>472</v>
      </c>
      <c r="K198" s="1459" t="s">
        <v>1612</v>
      </c>
      <c r="L198" s="1461"/>
      <c r="M198" s="1533"/>
    </row>
    <row r="199" spans="1:13" ht="30" customHeight="1" x14ac:dyDescent="0.2">
      <c r="A199" s="4">
        <v>155</v>
      </c>
      <c r="B199" s="3" t="s">
        <v>22</v>
      </c>
      <c r="C199" s="352" t="s">
        <v>1350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1531">
        <v>156</v>
      </c>
      <c r="B200" s="1531" t="s">
        <v>848</v>
      </c>
      <c r="C200" s="352"/>
      <c r="D200" s="11">
        <v>120000000</v>
      </c>
      <c r="E200" s="20"/>
      <c r="F200" s="11">
        <v>5400000</v>
      </c>
      <c r="G200" s="1534">
        <v>6600000</v>
      </c>
      <c r="H200" s="1534" t="s">
        <v>839</v>
      </c>
      <c r="I200" s="1670" t="s">
        <v>849</v>
      </c>
      <c r="J200" s="1579" t="s">
        <v>850</v>
      </c>
      <c r="K200" s="1534">
        <f t="shared" si="11"/>
        <v>6600000</v>
      </c>
      <c r="L200" s="1534">
        <f>(F200+F201)-K200</f>
        <v>0</v>
      </c>
      <c r="M200" s="3"/>
    </row>
    <row r="201" spans="1:13" ht="30" customHeight="1" x14ac:dyDescent="0.2">
      <c r="A201" s="1533"/>
      <c r="B201" s="1533"/>
      <c r="C201" s="352"/>
      <c r="D201" s="129">
        <v>22000000</v>
      </c>
      <c r="E201" s="20"/>
      <c r="F201" s="129">
        <v>1200000</v>
      </c>
      <c r="G201" s="1535"/>
      <c r="H201" s="1535"/>
      <c r="I201" s="1672"/>
      <c r="J201" s="1580"/>
      <c r="K201" s="1535"/>
      <c r="L201" s="1535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1349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1531">
        <v>170</v>
      </c>
      <c r="B215" s="1576" t="s">
        <v>33</v>
      </c>
      <c r="C215" s="1574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1532"/>
      <c r="B216" s="1577"/>
      <c r="C216" s="1665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1533"/>
      <c r="B217" s="1578"/>
      <c r="C217" s="1575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1531">
        <v>172</v>
      </c>
      <c r="B219" s="1587" t="s">
        <v>35</v>
      </c>
      <c r="C219" s="1574"/>
      <c r="D219" s="1560"/>
      <c r="E219" s="1563"/>
      <c r="F219" s="1560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1534">
        <f>G219+G220+G221</f>
        <v>111000000</v>
      </c>
      <c r="L219" s="1560">
        <f t="shared" si="15"/>
        <v>-111000000</v>
      </c>
      <c r="M219" s="3"/>
    </row>
    <row r="220" spans="1:13" ht="30" customHeight="1" x14ac:dyDescent="0.2">
      <c r="A220" s="1532"/>
      <c r="B220" s="1592"/>
      <c r="C220" s="1665"/>
      <c r="D220" s="1562"/>
      <c r="E220" s="1564"/>
      <c r="F220" s="1562"/>
      <c r="G220" s="95">
        <v>50000000</v>
      </c>
      <c r="H220" s="95" t="s">
        <v>329</v>
      </c>
      <c r="I220" s="23" t="s">
        <v>658</v>
      </c>
      <c r="J220" s="24" t="s">
        <v>659</v>
      </c>
      <c r="K220" s="1547"/>
      <c r="L220" s="1562"/>
      <c r="M220" s="3"/>
    </row>
    <row r="221" spans="1:13" ht="30" customHeight="1" x14ac:dyDescent="0.2">
      <c r="A221" s="1533"/>
      <c r="B221" s="1588"/>
      <c r="C221" s="1575"/>
      <c r="D221" s="1561"/>
      <c r="E221" s="1565"/>
      <c r="F221" s="1561"/>
      <c r="G221" s="135">
        <v>31000000</v>
      </c>
      <c r="H221" s="135" t="s">
        <v>839</v>
      </c>
      <c r="I221" s="142" t="s">
        <v>885</v>
      </c>
      <c r="J221" s="24" t="s">
        <v>886</v>
      </c>
      <c r="K221" s="1535"/>
      <c r="L221" s="1561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1531">
        <v>188</v>
      </c>
      <c r="B237" s="1587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1533"/>
      <c r="B238" s="1588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1249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1531">
        <v>189</v>
      </c>
      <c r="B239" s="1576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1533"/>
      <c r="B240" s="1578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1531">
        <v>192</v>
      </c>
      <c r="B243" s="1587" t="s">
        <v>56</v>
      </c>
      <c r="C243" s="1574"/>
      <c r="D243" s="1560"/>
      <c r="E243" s="1609"/>
      <c r="F243" s="1560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1534">
        <f>G243+G244</f>
        <v>6500000</v>
      </c>
      <c r="L243" s="1560">
        <f t="shared" si="15"/>
        <v>-6500000</v>
      </c>
      <c r="M243" s="3"/>
    </row>
    <row r="244" spans="1:13" ht="30" customHeight="1" x14ac:dyDescent="0.2">
      <c r="A244" s="1533"/>
      <c r="B244" s="1588"/>
      <c r="C244" s="1575"/>
      <c r="D244" s="1561"/>
      <c r="E244" s="1610"/>
      <c r="F244" s="1561"/>
      <c r="G244" s="232">
        <v>500000</v>
      </c>
      <c r="H244" s="232" t="s">
        <v>1132</v>
      </c>
      <c r="I244" s="235" t="s">
        <v>1159</v>
      </c>
      <c r="J244" s="6" t="s">
        <v>1160</v>
      </c>
      <c r="K244" s="1535"/>
      <c r="L244" s="1561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1251</v>
      </c>
      <c r="J250" s="24" t="s">
        <v>1252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1259</v>
      </c>
      <c r="J251" s="273" t="s">
        <v>1260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1298</v>
      </c>
      <c r="I252" s="23" t="s">
        <v>1309</v>
      </c>
      <c r="J252" s="24" t="s">
        <v>1310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1293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1265</v>
      </c>
      <c r="I254" s="23" t="s">
        <v>1273</v>
      </c>
      <c r="J254" s="24" t="s">
        <v>1274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1531">
        <v>205</v>
      </c>
      <c r="B257" s="1587" t="s">
        <v>69</v>
      </c>
      <c r="C257" s="1574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1579" t="s">
        <v>1150</v>
      </c>
      <c r="K257" s="1534">
        <f>G257+G258</f>
        <v>3800000</v>
      </c>
      <c r="L257" s="1534">
        <f>(F257+F258)-K257</f>
        <v>0</v>
      </c>
      <c r="M257" s="1531"/>
    </row>
    <row r="258" spans="1:13" ht="30" customHeight="1" x14ac:dyDescent="0.2">
      <c r="A258" s="1533"/>
      <c r="B258" s="1588"/>
      <c r="C258" s="1575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1580"/>
      <c r="K258" s="1535"/>
      <c r="L258" s="1535"/>
      <c r="M258" s="1533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1265</v>
      </c>
      <c r="I260" s="23" t="s">
        <v>1277</v>
      </c>
      <c r="J260" s="88" t="s">
        <v>1278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1326</v>
      </c>
      <c r="I263" s="23" t="s">
        <v>1327</v>
      </c>
      <c r="J263" s="24" t="s">
        <v>1328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1906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1531">
        <v>218</v>
      </c>
      <c r="B271" s="1587" t="s">
        <v>83</v>
      </c>
      <c r="C271" s="1574"/>
      <c r="D271" s="1534">
        <v>203000000</v>
      </c>
      <c r="E271" s="1544">
        <v>0.05</v>
      </c>
      <c r="F271" s="1534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1534">
        <f>G271+G272</f>
        <v>10150000</v>
      </c>
      <c r="L271" s="1534">
        <f t="shared" si="18"/>
        <v>0</v>
      </c>
      <c r="M271" s="3"/>
    </row>
    <row r="272" spans="1:13" ht="30" customHeight="1" x14ac:dyDescent="0.2">
      <c r="A272" s="1533"/>
      <c r="B272" s="1588"/>
      <c r="C272" s="1575"/>
      <c r="D272" s="1535"/>
      <c r="E272" s="1546"/>
      <c r="F272" s="1535"/>
      <c r="G272" s="11">
        <v>10000000</v>
      </c>
      <c r="H272" s="11" t="s">
        <v>294</v>
      </c>
      <c r="I272" s="23" t="s">
        <v>299</v>
      </c>
      <c r="J272" s="24" t="s">
        <v>298</v>
      </c>
      <c r="K272" s="1535"/>
      <c r="L272" s="1535"/>
      <c r="M272" s="3"/>
    </row>
    <row r="273" spans="1:13" ht="30" customHeight="1" x14ac:dyDescent="0.2">
      <c r="A273" s="1531">
        <v>219</v>
      </c>
      <c r="B273" s="1587" t="s">
        <v>332</v>
      </c>
      <c r="C273" s="1574"/>
      <c r="D273" s="1534">
        <v>275000000</v>
      </c>
      <c r="E273" s="1544">
        <v>4.2000000000000003E-2</v>
      </c>
      <c r="F273" s="1534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1534">
        <f>G273+G274</f>
        <v>11550000</v>
      </c>
      <c r="L273" s="1534">
        <f t="shared" si="18"/>
        <v>0</v>
      </c>
      <c r="M273" s="1531"/>
    </row>
    <row r="274" spans="1:13" ht="30" customHeight="1" x14ac:dyDescent="0.2">
      <c r="A274" s="1533"/>
      <c r="B274" s="1588"/>
      <c r="C274" s="1575"/>
      <c r="D274" s="1535"/>
      <c r="E274" s="1546"/>
      <c r="F274" s="1535"/>
      <c r="G274" s="19">
        <v>1550000</v>
      </c>
      <c r="H274" s="19" t="s">
        <v>329</v>
      </c>
      <c r="I274" s="23" t="s">
        <v>334</v>
      </c>
      <c r="J274" s="24" t="s">
        <v>335</v>
      </c>
      <c r="K274" s="1535"/>
      <c r="L274" s="1535"/>
      <c r="M274" s="1533"/>
    </row>
    <row r="275" spans="1:13" ht="30" customHeight="1" x14ac:dyDescent="0.2">
      <c r="A275" s="1531">
        <v>220</v>
      </c>
      <c r="B275" s="1587" t="s">
        <v>84</v>
      </c>
      <c r="C275" s="1574" t="s">
        <v>1343</v>
      </c>
      <c r="D275" s="1663">
        <v>730000000</v>
      </c>
      <c r="E275" s="1663" t="s">
        <v>1253</v>
      </c>
      <c r="F275" s="1663"/>
      <c r="G275" s="11">
        <v>25000000</v>
      </c>
      <c r="H275" s="11" t="s">
        <v>388</v>
      </c>
      <c r="I275" s="36" t="s">
        <v>424</v>
      </c>
      <c r="J275" s="24" t="s">
        <v>1418</v>
      </c>
      <c r="K275" s="1534">
        <f>G275+G276</f>
        <v>30000000</v>
      </c>
      <c r="L275" s="1534"/>
      <c r="M275" s="1531"/>
    </row>
    <row r="276" spans="1:13" ht="30" customHeight="1" x14ac:dyDescent="0.2">
      <c r="A276" s="1532"/>
      <c r="B276" s="1592"/>
      <c r="C276" s="1665"/>
      <c r="D276" s="1663"/>
      <c r="E276" s="1663"/>
      <c r="F276" s="1663"/>
      <c r="G276" s="75">
        <v>5000000</v>
      </c>
      <c r="H276" s="75" t="s">
        <v>557</v>
      </c>
      <c r="I276" s="36" t="s">
        <v>579</v>
      </c>
      <c r="J276" s="24" t="s">
        <v>1418</v>
      </c>
      <c r="K276" s="1535"/>
      <c r="L276" s="1535"/>
      <c r="M276" s="1533"/>
    </row>
    <row r="277" spans="1:13" ht="30" customHeight="1" x14ac:dyDescent="0.2">
      <c r="A277" s="1532"/>
      <c r="B277" s="1592"/>
      <c r="C277" s="1665"/>
      <c r="D277" s="1534">
        <v>700000000</v>
      </c>
      <c r="E277" s="1544">
        <v>5.5E-2</v>
      </c>
      <c r="F277" s="1534">
        <f>D277*E277</f>
        <v>38500000</v>
      </c>
      <c r="G277" s="368">
        <v>20000000</v>
      </c>
      <c r="H277" s="368" t="s">
        <v>1208</v>
      </c>
      <c r="I277" s="36"/>
      <c r="J277" s="24"/>
      <c r="K277" s="1534">
        <f>G277+G278</f>
        <v>35000000</v>
      </c>
      <c r="L277" s="1534">
        <f>F277-K277</f>
        <v>3500000</v>
      </c>
      <c r="M277" s="1661" t="s">
        <v>1420</v>
      </c>
    </row>
    <row r="278" spans="1:13" ht="30" customHeight="1" x14ac:dyDescent="0.2">
      <c r="A278" s="1533"/>
      <c r="B278" s="1588"/>
      <c r="C278" s="1575"/>
      <c r="D278" s="1535"/>
      <c r="E278" s="1546"/>
      <c r="F278" s="1535"/>
      <c r="G278" s="269">
        <v>15000000</v>
      </c>
      <c r="H278" s="269" t="s">
        <v>1298</v>
      </c>
      <c r="I278" s="36" t="s">
        <v>1306</v>
      </c>
      <c r="J278" s="24" t="s">
        <v>1418</v>
      </c>
      <c r="K278" s="1535"/>
      <c r="L278" s="1535"/>
      <c r="M278" s="1662"/>
    </row>
    <row r="279" spans="1:13" ht="30" customHeight="1" x14ac:dyDescent="0.2">
      <c r="A279" s="4">
        <v>221</v>
      </c>
      <c r="B279" s="3" t="s">
        <v>85</v>
      </c>
      <c r="C279" s="352" t="s">
        <v>1751</v>
      </c>
      <c r="D279" s="510">
        <v>100000000</v>
      </c>
      <c r="E279" s="519">
        <v>0.05</v>
      </c>
      <c r="F279" s="510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10">
        <f t="shared" si="18"/>
        <v>-5000000</v>
      </c>
      <c r="M279" s="82" t="s">
        <v>1750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1531">
        <v>224</v>
      </c>
      <c r="B282" s="1587" t="s">
        <v>88</v>
      </c>
      <c r="C282" s="1574"/>
      <c r="D282" s="174"/>
      <c r="E282" s="1589" t="s">
        <v>1285</v>
      </c>
      <c r="F282" s="1591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1533"/>
      <c r="B283" s="1588"/>
      <c r="C283" s="1575"/>
      <c r="D283" s="280">
        <v>500000000</v>
      </c>
      <c r="E283" s="20">
        <v>0.06</v>
      </c>
      <c r="F283" s="20">
        <f>D283*E283</f>
        <v>30000000</v>
      </c>
      <c r="G283" s="1459" t="s">
        <v>1286</v>
      </c>
      <c r="H283" s="1460"/>
      <c r="I283" s="1460"/>
      <c r="J283" s="1460"/>
      <c r="K283" s="1461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1531">
        <v>232</v>
      </c>
      <c r="B291" s="1587" t="s">
        <v>95</v>
      </c>
      <c r="C291" s="1574"/>
      <c r="D291" s="1560"/>
      <c r="E291" s="1563"/>
      <c r="F291" s="1534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1534">
        <f>G291+G292+G293</f>
        <v>42000000</v>
      </c>
      <c r="L291" s="1534">
        <f>(F291+F293)-K291</f>
        <v>0</v>
      </c>
      <c r="M291" s="1645" t="s">
        <v>667</v>
      </c>
    </row>
    <row r="292" spans="1:13" ht="30" customHeight="1" x14ac:dyDescent="0.2">
      <c r="A292" s="1532"/>
      <c r="B292" s="1592"/>
      <c r="C292" s="1665"/>
      <c r="D292" s="1562"/>
      <c r="E292" s="1564"/>
      <c r="F292" s="1535"/>
      <c r="G292" s="72">
        <v>20000000</v>
      </c>
      <c r="H292" s="72" t="s">
        <v>649</v>
      </c>
      <c r="I292" s="36" t="s">
        <v>665</v>
      </c>
      <c r="J292" s="24" t="s">
        <v>666</v>
      </c>
      <c r="K292" s="1547"/>
      <c r="L292" s="1547"/>
      <c r="M292" s="1646"/>
    </row>
    <row r="293" spans="1:13" ht="30" customHeight="1" x14ac:dyDescent="0.2">
      <c r="A293" s="1533"/>
      <c r="B293" s="1588"/>
      <c r="C293" s="1575"/>
      <c r="D293" s="1561"/>
      <c r="E293" s="1565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1535"/>
      <c r="L293" s="1535"/>
      <c r="M293" s="1647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1531">
        <v>239</v>
      </c>
      <c r="B300" s="1587" t="s">
        <v>573</v>
      </c>
      <c r="C300" s="1574"/>
      <c r="D300" s="1534">
        <v>30000000</v>
      </c>
      <c r="E300" s="1563"/>
      <c r="F300" s="1534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1534">
        <f>G300+G301</f>
        <v>2400000</v>
      </c>
      <c r="L300" s="1534">
        <f>F300-K300</f>
        <v>-50000</v>
      </c>
      <c r="M300" s="1648" t="s">
        <v>673</v>
      </c>
    </row>
    <row r="301" spans="1:13" ht="30" customHeight="1" x14ac:dyDescent="0.2">
      <c r="A301" s="1533"/>
      <c r="B301" s="1588"/>
      <c r="C301" s="1575"/>
      <c r="D301" s="1535"/>
      <c r="E301" s="1565"/>
      <c r="F301" s="1535"/>
      <c r="G301" s="98">
        <v>1400000</v>
      </c>
      <c r="H301" s="98" t="s">
        <v>649</v>
      </c>
      <c r="I301" s="23" t="s">
        <v>671</v>
      </c>
      <c r="J301" s="102" t="s">
        <v>672</v>
      </c>
      <c r="K301" s="1535"/>
      <c r="L301" s="1535"/>
      <c r="M301" s="1649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1531">
        <v>241</v>
      </c>
      <c r="B303" s="1587" t="s">
        <v>519</v>
      </c>
      <c r="C303" s="1574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1532"/>
      <c r="B304" s="1592"/>
      <c r="C304" s="1665"/>
      <c r="D304" s="1459" t="s">
        <v>1216</v>
      </c>
      <c r="E304" s="1460"/>
      <c r="F304" s="1461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1533"/>
      <c r="B305" s="1588"/>
      <c r="C305" s="1575"/>
      <c r="D305" s="6">
        <v>20000000</v>
      </c>
      <c r="E305" s="20">
        <v>0.04</v>
      </c>
      <c r="F305" s="6">
        <f>D305*E305</f>
        <v>800000</v>
      </c>
      <c r="G305" s="1459" t="s">
        <v>1217</v>
      </c>
      <c r="H305" s="1460"/>
      <c r="I305" s="1460"/>
      <c r="J305" s="1460"/>
      <c r="K305" s="1460"/>
      <c r="L305" s="1461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320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1531">
        <v>253</v>
      </c>
      <c r="B317" s="1587" t="s">
        <v>2018</v>
      </c>
      <c r="C317" s="1574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1533"/>
      <c r="B318" s="1588"/>
      <c r="C318" s="1575"/>
      <c r="D318" s="597">
        <v>295000000</v>
      </c>
      <c r="E318" s="608">
        <v>0.05</v>
      </c>
      <c r="F318" s="597">
        <f t="shared" si="19"/>
        <v>14750000</v>
      </c>
      <c r="G318" s="1676" t="s">
        <v>2020</v>
      </c>
      <c r="H318" s="1677"/>
      <c r="I318" s="1677"/>
      <c r="J318" s="1677"/>
      <c r="K318" s="1678"/>
      <c r="L318" s="597"/>
      <c r="M318" s="3" t="s">
        <v>2021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1348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1534">
        <v>1600000</v>
      </c>
      <c r="H322" s="1534" t="s">
        <v>453</v>
      </c>
      <c r="I322" s="1670" t="s">
        <v>486</v>
      </c>
      <c r="J322" s="1668" t="s">
        <v>485</v>
      </c>
      <c r="K322" s="1534">
        <f t="shared" si="20"/>
        <v>1600000</v>
      </c>
      <c r="L322" s="1534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1535"/>
      <c r="H323" s="1535"/>
      <c r="I323" s="1672"/>
      <c r="J323" s="1669"/>
      <c r="K323" s="1535"/>
      <c r="L323" s="1535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5">
        <v>50000000</v>
      </c>
      <c r="E324" s="699">
        <v>0.05</v>
      </c>
      <c r="F324" s="695">
        <f t="shared" si="19"/>
        <v>2500000</v>
      </c>
      <c r="G324" s="695">
        <v>2500000</v>
      </c>
      <c r="H324" s="695" t="s">
        <v>453</v>
      </c>
      <c r="I324" s="697" t="s">
        <v>465</v>
      </c>
      <c r="J324" s="24" t="s">
        <v>466</v>
      </c>
      <c r="K324" s="695">
        <f t="shared" si="20"/>
        <v>2500000</v>
      </c>
      <c r="L324" s="695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1531">
        <v>264</v>
      </c>
      <c r="B329" s="1587" t="s">
        <v>123</v>
      </c>
      <c r="C329" s="1574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1531"/>
    </row>
    <row r="330" spans="1:13" ht="30" customHeight="1" x14ac:dyDescent="0.2">
      <c r="A330" s="1532"/>
      <c r="B330" s="1592"/>
      <c r="C330" s="1665"/>
      <c r="D330" s="1534">
        <v>190000000</v>
      </c>
      <c r="E330" s="1589" t="s">
        <v>884</v>
      </c>
      <c r="F330" s="1591"/>
      <c r="G330" s="98">
        <v>8000000</v>
      </c>
      <c r="H330" s="98" t="s">
        <v>649</v>
      </c>
      <c r="I330" s="23" t="s">
        <v>669</v>
      </c>
      <c r="J330" s="30" t="s">
        <v>670</v>
      </c>
      <c r="K330" s="1534">
        <f>G330+G331+G332+G333+G334+G335+G336</f>
        <v>190000000</v>
      </c>
      <c r="L330" s="1534">
        <f>D330-K330</f>
        <v>0</v>
      </c>
      <c r="M330" s="1533"/>
    </row>
    <row r="331" spans="1:13" ht="30" customHeight="1" x14ac:dyDescent="0.2">
      <c r="A331" s="1532"/>
      <c r="B331" s="1592"/>
      <c r="C331" s="1665"/>
      <c r="D331" s="1547"/>
      <c r="E331" s="1611"/>
      <c r="F331" s="1612"/>
      <c r="G331" s="98">
        <v>20000000</v>
      </c>
      <c r="H331" s="98" t="s">
        <v>676</v>
      </c>
      <c r="I331" s="36" t="s">
        <v>681</v>
      </c>
      <c r="J331" s="57" t="s">
        <v>682</v>
      </c>
      <c r="K331" s="1547"/>
      <c r="L331" s="1547"/>
      <c r="M331" s="99"/>
    </row>
    <row r="332" spans="1:13" ht="30" customHeight="1" x14ac:dyDescent="0.2">
      <c r="A332" s="1532"/>
      <c r="B332" s="1592"/>
      <c r="C332" s="1665"/>
      <c r="D332" s="1547"/>
      <c r="E332" s="1611"/>
      <c r="F332" s="1612"/>
      <c r="G332" s="144">
        <v>80000000</v>
      </c>
      <c r="H332" s="147"/>
      <c r="I332" s="118"/>
      <c r="J332" s="172"/>
      <c r="K332" s="1547"/>
      <c r="L332" s="1547"/>
      <c r="M332" s="145"/>
    </row>
    <row r="333" spans="1:13" ht="30" customHeight="1" x14ac:dyDescent="0.2">
      <c r="A333" s="1532"/>
      <c r="B333" s="1592"/>
      <c r="C333" s="1665"/>
      <c r="D333" s="1547"/>
      <c r="E333" s="1611"/>
      <c r="F333" s="1612"/>
      <c r="G333" s="217">
        <v>40000000</v>
      </c>
      <c r="H333" s="242" t="s">
        <v>1013</v>
      </c>
      <c r="I333" s="244" t="s">
        <v>1108</v>
      </c>
      <c r="J333" s="245" t="s">
        <v>682</v>
      </c>
      <c r="K333" s="1547"/>
      <c r="L333" s="1547"/>
      <c r="M333" s="216"/>
    </row>
    <row r="334" spans="1:13" ht="30" customHeight="1" x14ac:dyDescent="0.2">
      <c r="A334" s="1532"/>
      <c r="B334" s="1592"/>
      <c r="C334" s="1665"/>
      <c r="D334" s="1547"/>
      <c r="E334" s="1611"/>
      <c r="F334" s="1612"/>
      <c r="G334" s="232">
        <v>9000000</v>
      </c>
      <c r="H334" s="242" t="s">
        <v>1032</v>
      </c>
      <c r="I334" s="244" t="s">
        <v>1122</v>
      </c>
      <c r="J334" s="245" t="s">
        <v>682</v>
      </c>
      <c r="K334" s="1547"/>
      <c r="L334" s="1547"/>
      <c r="M334" s="229"/>
    </row>
    <row r="335" spans="1:13" ht="30" customHeight="1" x14ac:dyDescent="0.2">
      <c r="A335" s="1532"/>
      <c r="B335" s="1592"/>
      <c r="C335" s="1665"/>
      <c r="D335" s="1547"/>
      <c r="E335" s="1611"/>
      <c r="F335" s="1612"/>
      <c r="G335" s="232">
        <v>25000000</v>
      </c>
      <c r="H335" s="242" t="s">
        <v>1132</v>
      </c>
      <c r="I335" s="244" t="s">
        <v>1133</v>
      </c>
      <c r="J335" s="245" t="s">
        <v>682</v>
      </c>
      <c r="K335" s="1547"/>
      <c r="L335" s="1547"/>
      <c r="M335" s="229"/>
    </row>
    <row r="336" spans="1:13" ht="30" customHeight="1" x14ac:dyDescent="0.2">
      <c r="A336" s="1533"/>
      <c r="B336" s="1588"/>
      <c r="C336" s="1575"/>
      <c r="D336" s="1535"/>
      <c r="E336" s="1613"/>
      <c r="F336" s="1614"/>
      <c r="G336" s="307">
        <v>8000000</v>
      </c>
      <c r="H336" s="242" t="s">
        <v>1316</v>
      </c>
      <c r="I336" s="347" t="s">
        <v>1323</v>
      </c>
      <c r="J336" s="245" t="s">
        <v>682</v>
      </c>
      <c r="K336" s="1535"/>
      <c r="L336" s="1535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1531">
        <v>271</v>
      </c>
      <c r="B343" s="1587" t="s">
        <v>128</v>
      </c>
      <c r="C343" s="1574" t="s">
        <v>367</v>
      </c>
      <c r="D343" s="1534">
        <v>40000000</v>
      </c>
      <c r="E343" s="1544">
        <v>5.5E-2</v>
      </c>
      <c r="F343" s="1534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1534">
        <f>G343+G344</f>
        <v>2200000</v>
      </c>
      <c r="L343" s="1534">
        <f t="shared" si="21"/>
        <v>0</v>
      </c>
      <c r="M343" s="3"/>
    </row>
    <row r="344" spans="1:13" ht="30" customHeight="1" x14ac:dyDescent="0.2">
      <c r="A344" s="1533"/>
      <c r="B344" s="1588"/>
      <c r="C344" s="1575"/>
      <c r="D344" s="1535"/>
      <c r="E344" s="1546"/>
      <c r="F344" s="1535"/>
      <c r="G344" s="62">
        <v>400000</v>
      </c>
      <c r="H344" s="62" t="s">
        <v>501</v>
      </c>
      <c r="I344" s="23" t="s">
        <v>515</v>
      </c>
      <c r="J344" s="21" t="s">
        <v>514</v>
      </c>
      <c r="K344" s="1535"/>
      <c r="L344" s="1535"/>
      <c r="M344" s="3"/>
    </row>
    <row r="345" spans="1:13" ht="30" customHeight="1" x14ac:dyDescent="0.2">
      <c r="A345" s="1531">
        <v>272</v>
      </c>
      <c r="B345" s="1587" t="s">
        <v>129</v>
      </c>
      <c r="C345" s="1574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1534">
        <f>G345+G346</f>
        <v>37100000</v>
      </c>
      <c r="L345" s="1534">
        <f>(F345+F346)-K345</f>
        <v>0</v>
      </c>
      <c r="M345" s="1531"/>
    </row>
    <row r="346" spans="1:13" ht="30" customHeight="1" x14ac:dyDescent="0.2">
      <c r="A346" s="1533"/>
      <c r="B346" s="1588"/>
      <c r="C346" s="1575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1535"/>
      <c r="L346" s="1535"/>
      <c r="M346" s="1533"/>
    </row>
    <row r="347" spans="1:13" ht="30" customHeight="1" x14ac:dyDescent="0.2">
      <c r="A347" s="4">
        <v>273</v>
      </c>
      <c r="B347" s="3" t="s">
        <v>130</v>
      </c>
      <c r="C347" s="352" t="s">
        <v>1347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1347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1531">
        <v>281</v>
      </c>
      <c r="B355" s="1587" t="s">
        <v>136</v>
      </c>
      <c r="C355" s="1574" t="s">
        <v>1346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1533"/>
      <c r="B356" s="1588"/>
      <c r="C356" s="1575"/>
      <c r="D356" s="295">
        <v>40000000</v>
      </c>
      <c r="E356" s="20">
        <v>0.05</v>
      </c>
      <c r="F356" s="295">
        <f t="shared" si="19"/>
        <v>2000000</v>
      </c>
      <c r="G356" s="1676" t="s">
        <v>1297</v>
      </c>
      <c r="H356" s="1677"/>
      <c r="I356" s="1677"/>
      <c r="J356" s="1677"/>
      <c r="K356" s="1678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1531">
        <v>283</v>
      </c>
      <c r="B358" s="1587" t="s">
        <v>137</v>
      </c>
      <c r="C358" s="1574"/>
      <c r="D358" s="1560"/>
      <c r="E358" s="1563"/>
      <c r="F358" s="1534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1534">
        <f>G358+G359</f>
        <v>1550000</v>
      </c>
      <c r="L358" s="1534">
        <f>F358-K358</f>
        <v>0</v>
      </c>
      <c r="M358" s="1643" t="s">
        <v>642</v>
      </c>
    </row>
    <row r="359" spans="1:13" ht="30" customHeight="1" x14ac:dyDescent="0.2">
      <c r="A359" s="1533"/>
      <c r="B359" s="1588"/>
      <c r="C359" s="1575"/>
      <c r="D359" s="1561"/>
      <c r="E359" s="1565"/>
      <c r="F359" s="1535"/>
      <c r="G359" s="90">
        <v>45000</v>
      </c>
      <c r="H359" s="90" t="s">
        <v>557</v>
      </c>
      <c r="I359" s="23" t="s">
        <v>645</v>
      </c>
      <c r="J359" s="24" t="s">
        <v>646</v>
      </c>
      <c r="K359" s="1535"/>
      <c r="L359" s="1535"/>
      <c r="M359" s="1644"/>
    </row>
    <row r="360" spans="1:13" ht="30" customHeight="1" x14ac:dyDescent="0.2">
      <c r="A360" s="1531">
        <v>284</v>
      </c>
      <c r="B360" s="1587" t="s">
        <v>1197</v>
      </c>
      <c r="C360" s="1574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1534">
        <v>6675000</v>
      </c>
      <c r="H360" s="1534" t="s">
        <v>1177</v>
      </c>
      <c r="I360" s="1670" t="s">
        <v>1198</v>
      </c>
      <c r="J360" s="1579" t="s">
        <v>1199</v>
      </c>
      <c r="K360" s="1534">
        <f t="shared" si="20"/>
        <v>6675000</v>
      </c>
      <c r="L360" s="1534">
        <f>(F360+1500000)-K360</f>
        <v>0</v>
      </c>
      <c r="M360" s="1643" t="s">
        <v>1200</v>
      </c>
    </row>
    <row r="361" spans="1:13" ht="30" customHeight="1" x14ac:dyDescent="0.2">
      <c r="A361" s="1533"/>
      <c r="B361" s="1588"/>
      <c r="C361" s="1575"/>
      <c r="D361" s="250">
        <v>60000000</v>
      </c>
      <c r="E361" s="20">
        <v>0.05</v>
      </c>
      <c r="F361" s="250">
        <f t="shared" si="19"/>
        <v>3000000</v>
      </c>
      <c r="G361" s="1535"/>
      <c r="H361" s="1535"/>
      <c r="I361" s="1672"/>
      <c r="J361" s="1580"/>
      <c r="K361" s="1535"/>
      <c r="L361" s="1535"/>
      <c r="M361" s="1644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1345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1344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1531">
        <v>291</v>
      </c>
      <c r="B368" s="1587" t="s">
        <v>142</v>
      </c>
      <c r="C368" s="1574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1531"/>
    </row>
    <row r="369" spans="1:13" ht="30" customHeight="1" x14ac:dyDescent="0.2">
      <c r="A369" s="1532"/>
      <c r="B369" s="1592"/>
      <c r="C369" s="1665"/>
      <c r="D369" s="1534">
        <v>20000000</v>
      </c>
      <c r="E369" s="1589" t="s">
        <v>668</v>
      </c>
      <c r="F369" s="1591"/>
      <c r="G369" s="250">
        <v>3000000</v>
      </c>
      <c r="H369" s="250" t="s">
        <v>1177</v>
      </c>
      <c r="I369" s="254" t="s">
        <v>1206</v>
      </c>
      <c r="J369" s="1579" t="s">
        <v>457</v>
      </c>
      <c r="K369" s="1534">
        <f>G369+G370</f>
        <v>5000000</v>
      </c>
      <c r="L369" s="1534">
        <f>D369-K369</f>
        <v>15000000</v>
      </c>
      <c r="M369" s="1532"/>
    </row>
    <row r="370" spans="1:13" ht="30" customHeight="1" x14ac:dyDescent="0.2">
      <c r="A370" s="1533"/>
      <c r="B370" s="1588"/>
      <c r="C370" s="1575"/>
      <c r="D370" s="1535"/>
      <c r="E370" s="1613"/>
      <c r="F370" s="1614"/>
      <c r="G370" s="250">
        <v>2000000</v>
      </c>
      <c r="H370" s="250" t="s">
        <v>1177</v>
      </c>
      <c r="I370" s="254" t="s">
        <v>1207</v>
      </c>
      <c r="J370" s="1580"/>
      <c r="K370" s="1535"/>
      <c r="L370" s="1535"/>
      <c r="M370" s="1533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1531">
        <v>294</v>
      </c>
      <c r="B373" s="1587" t="s">
        <v>145</v>
      </c>
      <c r="C373" s="1574"/>
      <c r="D373" s="1534">
        <v>100000000</v>
      </c>
      <c r="E373" s="1589" t="s">
        <v>668</v>
      </c>
      <c r="F373" s="1591"/>
      <c r="G373" s="1459" t="s">
        <v>2656</v>
      </c>
      <c r="H373" s="1460"/>
      <c r="I373" s="1460"/>
      <c r="J373" s="1461"/>
      <c r="K373" s="1534" t="e">
        <f>G374+G373</f>
        <v>#VALUE!</v>
      </c>
      <c r="L373" s="1534" t="e">
        <f>D373-K373</f>
        <v>#VALUE!</v>
      </c>
      <c r="M373" s="3"/>
    </row>
    <row r="374" spans="1:13" ht="30" customHeight="1" x14ac:dyDescent="0.2">
      <c r="A374" s="1532"/>
      <c r="B374" s="1592"/>
      <c r="C374" s="1665"/>
      <c r="D374" s="1535"/>
      <c r="E374" s="1613"/>
      <c r="F374" s="1614"/>
      <c r="G374" s="6">
        <v>20000000</v>
      </c>
      <c r="H374" s="6" t="s">
        <v>1265</v>
      </c>
      <c r="I374" s="281" t="s">
        <v>1275</v>
      </c>
      <c r="J374" s="21" t="s">
        <v>1276</v>
      </c>
      <c r="K374" s="1535"/>
      <c r="L374" s="1535"/>
      <c r="M374" s="3" t="s">
        <v>2655</v>
      </c>
    </row>
    <row r="375" spans="1:13" ht="30" customHeight="1" x14ac:dyDescent="0.2">
      <c r="A375" s="1533"/>
      <c r="B375" s="1588"/>
      <c r="C375" s="1575"/>
      <c r="D375" s="11">
        <v>100000000</v>
      </c>
      <c r="E375" s="20">
        <v>0.05</v>
      </c>
      <c r="F375" s="11">
        <f t="shared" si="22"/>
        <v>5000000</v>
      </c>
      <c r="G375" s="1534">
        <v>5500000</v>
      </c>
      <c r="H375" s="1534" t="s">
        <v>728</v>
      </c>
      <c r="I375" s="1670" t="s">
        <v>729</v>
      </c>
      <c r="J375" s="1579" t="s">
        <v>730</v>
      </c>
      <c r="K375" s="1534">
        <f t="shared" si="23"/>
        <v>5500000</v>
      </c>
      <c r="L375" s="1534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1535"/>
      <c r="H376" s="1535"/>
      <c r="I376" s="1672"/>
      <c r="J376" s="1580"/>
      <c r="K376" s="1535"/>
      <c r="L376" s="1535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1298</v>
      </c>
      <c r="I378" s="23" t="s">
        <v>1311</v>
      </c>
      <c r="J378" s="298" t="s">
        <v>1312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1531">
        <v>299</v>
      </c>
      <c r="B380" s="1587" t="s">
        <v>851</v>
      </c>
      <c r="C380" s="1574"/>
      <c r="D380" s="1618">
        <v>200000000</v>
      </c>
      <c r="E380" s="1622" t="s">
        <v>884</v>
      </c>
      <c r="F380" s="1623"/>
      <c r="G380" s="11">
        <v>20000000</v>
      </c>
      <c r="H380" s="11" t="s">
        <v>388</v>
      </c>
      <c r="I380" s="36" t="s">
        <v>427</v>
      </c>
      <c r="J380" s="24" t="s">
        <v>428</v>
      </c>
      <c r="K380" s="1534">
        <f>G380+G381+G382+G383+G384</f>
        <v>200000000</v>
      </c>
      <c r="L380" s="1618">
        <f>D380-K380</f>
        <v>0</v>
      </c>
      <c r="M380" s="1509"/>
    </row>
    <row r="381" spans="1:13" ht="30" customHeight="1" x14ac:dyDescent="0.2">
      <c r="A381" s="1532"/>
      <c r="B381" s="1592"/>
      <c r="C381" s="1665"/>
      <c r="D381" s="1619"/>
      <c r="E381" s="1624"/>
      <c r="F381" s="1625"/>
      <c r="G381" s="75">
        <v>50000000</v>
      </c>
      <c r="H381" s="75" t="s">
        <v>557</v>
      </c>
      <c r="I381" s="36" t="s">
        <v>580</v>
      </c>
      <c r="J381" s="24" t="s">
        <v>581</v>
      </c>
      <c r="K381" s="1547"/>
      <c r="L381" s="1619"/>
      <c r="M381" s="1621"/>
    </row>
    <row r="382" spans="1:13" ht="30" customHeight="1" x14ac:dyDescent="0.2">
      <c r="A382" s="1532"/>
      <c r="B382" s="1592"/>
      <c r="C382" s="1665"/>
      <c r="D382" s="1619"/>
      <c r="E382" s="1624"/>
      <c r="F382" s="1625"/>
      <c r="G382" s="95">
        <v>50000000</v>
      </c>
      <c r="H382" s="95" t="s">
        <v>557</v>
      </c>
      <c r="I382" s="36" t="s">
        <v>664</v>
      </c>
      <c r="J382" s="24" t="s">
        <v>581</v>
      </c>
      <c r="K382" s="1547"/>
      <c r="L382" s="1619"/>
      <c r="M382" s="1621"/>
    </row>
    <row r="383" spans="1:13" ht="30" customHeight="1" x14ac:dyDescent="0.2">
      <c r="A383" s="1532"/>
      <c r="B383" s="1592"/>
      <c r="C383" s="1665"/>
      <c r="D383" s="1619"/>
      <c r="E383" s="1624"/>
      <c r="F383" s="1625"/>
      <c r="G383" s="129">
        <v>50000000</v>
      </c>
      <c r="H383" s="129" t="s">
        <v>839</v>
      </c>
      <c r="I383" s="138" t="s">
        <v>852</v>
      </c>
      <c r="J383" s="24" t="s">
        <v>853</v>
      </c>
      <c r="K383" s="1547"/>
      <c r="L383" s="1619"/>
      <c r="M383" s="1621"/>
    </row>
    <row r="384" spans="1:13" ht="30" customHeight="1" x14ac:dyDescent="0.2">
      <c r="A384" s="1533"/>
      <c r="B384" s="1588"/>
      <c r="C384" s="1575"/>
      <c r="D384" s="1620"/>
      <c r="E384" s="1626"/>
      <c r="F384" s="1627"/>
      <c r="G384" s="135">
        <v>30000000</v>
      </c>
      <c r="H384" s="135" t="s">
        <v>839</v>
      </c>
      <c r="I384" s="36" t="s">
        <v>883</v>
      </c>
      <c r="J384" s="36" t="s">
        <v>882</v>
      </c>
      <c r="K384" s="1535"/>
      <c r="L384" s="1620"/>
      <c r="M384" s="1510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1531">
        <v>301</v>
      </c>
      <c r="B386" s="1587" t="s">
        <v>150</v>
      </c>
      <c r="C386" s="1574" t="s">
        <v>917</v>
      </c>
      <c r="D386" s="1534">
        <v>178000000</v>
      </c>
      <c r="E386" s="1544">
        <v>5.8999999999999997E-2</v>
      </c>
      <c r="F386" s="1534">
        <v>10200000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1534">
        <f>G386+G387</f>
        <v>10500000</v>
      </c>
      <c r="L386" s="1560">
        <f>F386-K386</f>
        <v>-300000</v>
      </c>
      <c r="M386" s="3"/>
    </row>
    <row r="387" spans="1:13" ht="30" customHeight="1" x14ac:dyDescent="0.2">
      <c r="A387" s="1533"/>
      <c r="B387" s="1588"/>
      <c r="C387" s="1575"/>
      <c r="D387" s="1535"/>
      <c r="E387" s="1546"/>
      <c r="F387" s="1535"/>
      <c r="G387" s="129">
        <v>500000</v>
      </c>
      <c r="H387" s="129" t="s">
        <v>1013</v>
      </c>
      <c r="I387" s="132" t="s">
        <v>1023</v>
      </c>
      <c r="J387" s="24" t="s">
        <v>869</v>
      </c>
      <c r="K387" s="1535"/>
      <c r="L387" s="1561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1531">
        <v>304</v>
      </c>
      <c r="B390" s="1587" t="s">
        <v>153</v>
      </c>
      <c r="C390" s="1574"/>
      <c r="D390" s="1560"/>
      <c r="E390" s="1563"/>
      <c r="F390" s="1560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1560">
        <f t="shared" si="24"/>
        <v>-50000000</v>
      </c>
      <c r="M390" s="3"/>
    </row>
    <row r="391" spans="1:13" ht="30" customHeight="1" x14ac:dyDescent="0.2">
      <c r="A391" s="1533"/>
      <c r="B391" s="1588"/>
      <c r="C391" s="1575"/>
      <c r="D391" s="1561"/>
      <c r="E391" s="1565"/>
      <c r="F391" s="1561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1561"/>
      <c r="M391" s="3"/>
    </row>
    <row r="392" spans="1:13" ht="30" customHeight="1" x14ac:dyDescent="0.2">
      <c r="A392" s="1531">
        <v>305</v>
      </c>
      <c r="B392" s="1528" t="s">
        <v>154</v>
      </c>
      <c r="C392" s="1574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1533"/>
      <c r="B393" s="1530"/>
      <c r="C393" s="1575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1531">
        <v>306</v>
      </c>
      <c r="B394" s="1587" t="s">
        <v>155</v>
      </c>
      <c r="C394" s="1574"/>
      <c r="D394" s="1534">
        <v>650000000</v>
      </c>
      <c r="E394" s="1589">
        <f>F394/D394</f>
        <v>5.7692307692307696E-2</v>
      </c>
      <c r="F394" s="1663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1534">
        <f>G394+G395</f>
        <v>36000000</v>
      </c>
      <c r="L394" s="1534">
        <f t="shared" si="24"/>
        <v>1500000</v>
      </c>
      <c r="M394" s="1531"/>
    </row>
    <row r="395" spans="1:13" ht="30" customHeight="1" x14ac:dyDescent="0.2">
      <c r="A395" s="1533"/>
      <c r="B395" s="1588"/>
      <c r="C395" s="1575"/>
      <c r="D395" s="1535"/>
      <c r="E395" s="1613"/>
      <c r="F395" s="1663"/>
      <c r="G395" s="323">
        <v>26000000</v>
      </c>
      <c r="H395" s="323" t="s">
        <v>1316</v>
      </c>
      <c r="I395" s="336" t="s">
        <v>1332</v>
      </c>
      <c r="J395" s="24" t="s">
        <v>448</v>
      </c>
      <c r="K395" s="1535"/>
      <c r="L395" s="1535"/>
      <c r="M395" s="1533"/>
    </row>
    <row r="396" spans="1:13" ht="30" customHeight="1" x14ac:dyDescent="0.2">
      <c r="A396" s="1531">
        <v>307</v>
      </c>
      <c r="B396" s="1587" t="s">
        <v>156</v>
      </c>
      <c r="C396" s="1574"/>
      <c r="D396" s="1534">
        <v>70000000</v>
      </c>
      <c r="E396" s="1631" t="s">
        <v>668</v>
      </c>
      <c r="F396" s="1632"/>
      <c r="G396" s="11">
        <v>40000000</v>
      </c>
      <c r="H396" s="11" t="s">
        <v>1316</v>
      </c>
      <c r="I396" s="309" t="s">
        <v>1325</v>
      </c>
      <c r="J396" s="308" t="s">
        <v>1324</v>
      </c>
      <c r="K396" s="1534">
        <f>G396+G397</f>
        <v>40000000</v>
      </c>
      <c r="L396" s="1534">
        <f>D396-K396</f>
        <v>30000000</v>
      </c>
      <c r="M396" s="3"/>
    </row>
    <row r="397" spans="1:13" ht="30" customHeight="1" x14ac:dyDescent="0.2">
      <c r="A397" s="1533"/>
      <c r="B397" s="1588"/>
      <c r="C397" s="1575"/>
      <c r="D397" s="1535"/>
      <c r="E397" s="1633"/>
      <c r="F397" s="1634"/>
      <c r="G397" s="307"/>
      <c r="H397" s="307"/>
      <c r="I397" s="308"/>
      <c r="J397" s="24"/>
      <c r="K397" s="1535"/>
      <c r="L397" s="1535"/>
      <c r="M397" s="3"/>
    </row>
    <row r="398" spans="1:13" ht="30" customHeight="1" x14ac:dyDescent="0.2">
      <c r="A398" s="1531">
        <v>308</v>
      </c>
      <c r="B398" s="1587" t="s">
        <v>157</v>
      </c>
      <c r="C398" s="1574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1534">
        <f>G398+G399:G399</f>
        <v>11000000</v>
      </c>
      <c r="L398" s="1534">
        <f>(G398+G399)-K398</f>
        <v>0</v>
      </c>
      <c r="M398" s="1531"/>
    </row>
    <row r="399" spans="1:13" ht="30" customHeight="1" x14ac:dyDescent="0.2">
      <c r="A399" s="1533"/>
      <c r="B399" s="1588"/>
      <c r="C399" s="1575"/>
      <c r="D399" s="815">
        <v>120000000</v>
      </c>
      <c r="E399" s="813">
        <v>0.06</v>
      </c>
      <c r="F399" s="815">
        <v>7000000</v>
      </c>
      <c r="G399" s="816">
        <v>7000000</v>
      </c>
      <c r="H399" s="816" t="s">
        <v>1265</v>
      </c>
      <c r="I399" s="1650" t="s">
        <v>2411</v>
      </c>
      <c r="J399" s="1651"/>
      <c r="K399" s="1535"/>
      <c r="L399" s="1535"/>
      <c r="M399" s="1533"/>
    </row>
    <row r="400" spans="1:13" ht="30" customHeight="1" x14ac:dyDescent="0.2">
      <c r="A400" s="1531">
        <v>309</v>
      </c>
      <c r="B400" s="1587" t="s">
        <v>158</v>
      </c>
      <c r="C400" s="1574"/>
      <c r="D400" s="1534">
        <v>300000000</v>
      </c>
      <c r="E400" s="1544">
        <v>0.05</v>
      </c>
      <c r="F400" s="1534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1534">
        <f>G400+G401</f>
        <v>3000000</v>
      </c>
      <c r="L400" s="1560">
        <f t="shared" si="24"/>
        <v>12000000</v>
      </c>
      <c r="M400" s="3"/>
    </row>
    <row r="401" spans="1:13" ht="30" customHeight="1" x14ac:dyDescent="0.2">
      <c r="A401" s="1533"/>
      <c r="B401" s="1588"/>
      <c r="C401" s="1575"/>
      <c r="D401" s="1535"/>
      <c r="E401" s="1546"/>
      <c r="F401" s="1535"/>
      <c r="G401" s="29"/>
      <c r="H401" s="29"/>
      <c r="I401" s="60"/>
      <c r="J401" s="61"/>
      <c r="K401" s="1535"/>
      <c r="L401" s="1561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1531">
        <v>313</v>
      </c>
      <c r="B405" s="1587" t="s">
        <v>164</v>
      </c>
      <c r="C405" s="1574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1533"/>
      <c r="B406" s="1588"/>
      <c r="C406" s="1575"/>
      <c r="D406" s="1459" t="s">
        <v>1334</v>
      </c>
      <c r="E406" s="1460"/>
      <c r="F406" s="1461"/>
      <c r="G406" s="323">
        <v>15000000</v>
      </c>
      <c r="H406" s="323" t="s">
        <v>1316</v>
      </c>
      <c r="I406" s="336" t="s">
        <v>1335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40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1587" t="s">
        <v>171</v>
      </c>
      <c r="C412" s="1574" t="s">
        <v>1343</v>
      </c>
      <c r="D412" s="1534">
        <v>200000000</v>
      </c>
      <c r="E412" s="1544">
        <v>5.5E-2</v>
      </c>
      <c r="F412" s="1534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1588"/>
      <c r="C413" s="1575"/>
      <c r="D413" s="1535"/>
      <c r="E413" s="1546"/>
      <c r="F413" s="1535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1613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1452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1531">
        <v>325</v>
      </c>
      <c r="B419" s="1528" t="s">
        <v>273</v>
      </c>
      <c r="C419" s="1574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1534">
        <f>G419+G420</f>
        <v>40550000</v>
      </c>
      <c r="L419" s="1534">
        <f>(F419+F420)-K419</f>
        <v>0</v>
      </c>
      <c r="M419" s="1641"/>
    </row>
    <row r="420" spans="1:13" ht="30" customHeight="1" x14ac:dyDescent="0.2">
      <c r="A420" s="1533"/>
      <c r="B420" s="1530"/>
      <c r="C420" s="1575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1535"/>
      <c r="L420" s="1535"/>
      <c r="M420" s="1642"/>
    </row>
    <row r="421" spans="1:13" ht="30" customHeight="1" x14ac:dyDescent="0.2">
      <c r="A421" s="1531">
        <v>326</v>
      </c>
      <c r="B421" s="1576" t="s">
        <v>179</v>
      </c>
      <c r="C421" s="1574"/>
      <c r="D421" s="1560"/>
      <c r="E421" s="1563"/>
      <c r="F421" s="1560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1560">
        <f>G421+G422</f>
        <v>25000000</v>
      </c>
      <c r="L421" s="1560">
        <f>F421-K421</f>
        <v>0</v>
      </c>
      <c r="M421" s="1635" t="s">
        <v>765</v>
      </c>
    </row>
    <row r="422" spans="1:13" ht="30" customHeight="1" x14ac:dyDescent="0.2">
      <c r="A422" s="1533"/>
      <c r="B422" s="1578"/>
      <c r="C422" s="1575"/>
      <c r="D422" s="1561"/>
      <c r="E422" s="1565"/>
      <c r="F422" s="1561"/>
      <c r="G422" s="108">
        <v>5000000</v>
      </c>
      <c r="H422" s="108" t="s">
        <v>755</v>
      </c>
      <c r="I422" s="60" t="s">
        <v>756</v>
      </c>
      <c r="J422" s="61" t="s">
        <v>757</v>
      </c>
      <c r="K422" s="1561"/>
      <c r="L422" s="1561"/>
      <c r="M422" s="1636"/>
    </row>
    <row r="423" spans="1:13" ht="30" customHeight="1" x14ac:dyDescent="0.2">
      <c r="A423" s="4">
        <v>327</v>
      </c>
      <c r="B423" s="3" t="s">
        <v>1281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1265</v>
      </c>
      <c r="I423" s="276" t="s">
        <v>1279</v>
      </c>
      <c r="J423" s="24" t="s">
        <v>1280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1282</v>
      </c>
    </row>
    <row r="424" spans="1:13" ht="30" customHeight="1" x14ac:dyDescent="0.2">
      <c r="A424" s="4">
        <v>328</v>
      </c>
      <c r="B424" s="3" t="s">
        <v>2821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1531">
        <v>329</v>
      </c>
      <c r="B425" s="1587" t="s">
        <v>184</v>
      </c>
      <c r="C425" s="1574"/>
      <c r="D425" s="1560"/>
      <c r="E425" s="1563"/>
      <c r="F425" s="1560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1534">
        <f>G425+G426</f>
        <v>32000000</v>
      </c>
      <c r="L425" s="1560">
        <f t="shared" si="33"/>
        <v>-32000000</v>
      </c>
      <c r="M425" s="1531"/>
    </row>
    <row r="426" spans="1:13" ht="30" customHeight="1" x14ac:dyDescent="0.2">
      <c r="A426" s="1533"/>
      <c r="B426" s="1588"/>
      <c r="C426" s="1575"/>
      <c r="D426" s="1561"/>
      <c r="E426" s="1565"/>
      <c r="F426" s="1561"/>
      <c r="G426" s="98">
        <v>12000000</v>
      </c>
      <c r="H426" s="98" t="s">
        <v>676</v>
      </c>
      <c r="I426" s="23" t="s">
        <v>683</v>
      </c>
      <c r="J426" s="24" t="s">
        <v>684</v>
      </c>
      <c r="K426" s="1535"/>
      <c r="L426" s="1561"/>
      <c r="M426" s="1533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1531">
        <v>333</v>
      </c>
      <c r="B430" s="1587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1533"/>
      <c r="B431" s="1588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1313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1329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1340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1531"/>
      <c r="B435" s="1587" t="s">
        <v>2173</v>
      </c>
      <c r="C435" s="1574"/>
      <c r="D435" s="1534">
        <v>20000000</v>
      </c>
      <c r="E435" s="1544">
        <v>0.05</v>
      </c>
      <c r="F435" s="1534">
        <f>D435*E435</f>
        <v>1000000</v>
      </c>
      <c r="G435" s="703">
        <v>10000000</v>
      </c>
      <c r="H435" s="703" t="s">
        <v>388</v>
      </c>
      <c r="I435" s="706" t="s">
        <v>2174</v>
      </c>
      <c r="J435" s="24" t="s">
        <v>2175</v>
      </c>
      <c r="K435" s="1534">
        <f>G435+G436</f>
        <v>20000000</v>
      </c>
      <c r="L435" s="1534">
        <f>D435-K435</f>
        <v>0</v>
      </c>
      <c r="M435" s="1661" t="s">
        <v>2176</v>
      </c>
    </row>
    <row r="436" spans="1:13" ht="30" customHeight="1" x14ac:dyDescent="0.2">
      <c r="A436" s="1533"/>
      <c r="B436" s="1588"/>
      <c r="C436" s="1575"/>
      <c r="D436" s="1535"/>
      <c r="E436" s="1546"/>
      <c r="F436" s="1535"/>
      <c r="G436" s="703">
        <v>10000000</v>
      </c>
      <c r="H436" s="703" t="s">
        <v>432</v>
      </c>
      <c r="I436" s="706" t="s">
        <v>432</v>
      </c>
      <c r="J436" s="24" t="s">
        <v>2175</v>
      </c>
      <c r="K436" s="1535"/>
      <c r="L436" s="1535"/>
      <c r="M436" s="1662"/>
    </row>
    <row r="437" spans="1:13" ht="30" customHeight="1" x14ac:dyDescent="0.2">
      <c r="A437" s="4"/>
      <c r="B437" s="583" t="s">
        <v>1907</v>
      </c>
      <c r="C437" s="579"/>
      <c r="D437" s="575">
        <v>300000000</v>
      </c>
      <c r="E437" s="586">
        <v>5.1999999999999998E-2</v>
      </c>
      <c r="F437" s="575">
        <v>15500000</v>
      </c>
      <c r="G437" s="575">
        <v>15500000</v>
      </c>
      <c r="H437" s="575" t="s">
        <v>432</v>
      </c>
      <c r="I437" s="585"/>
      <c r="J437" s="24"/>
      <c r="K437" s="575">
        <f>G437</f>
        <v>15500000</v>
      </c>
      <c r="L437" s="575">
        <f>F437-K437</f>
        <v>0</v>
      </c>
      <c r="M437" s="3"/>
    </row>
    <row r="438" spans="1:13" ht="30" customHeight="1" x14ac:dyDescent="0.2">
      <c r="A438" s="1531"/>
      <c r="B438" s="1587" t="s">
        <v>1866</v>
      </c>
      <c r="C438" s="587"/>
      <c r="D438" s="575">
        <v>40000000</v>
      </c>
      <c r="E438" s="586">
        <v>0.04</v>
      </c>
      <c r="F438" s="575">
        <f t="shared" ref="F438:F444" si="34">D438*E438</f>
        <v>1600000</v>
      </c>
      <c r="G438" s="575"/>
      <c r="H438" s="575"/>
      <c r="I438" s="585"/>
      <c r="J438" s="24"/>
      <c r="K438" s="575"/>
      <c r="L438" s="575"/>
      <c r="M438" s="3"/>
    </row>
    <row r="439" spans="1:13" ht="30" customHeight="1" x14ac:dyDescent="0.2">
      <c r="A439" s="1533"/>
      <c r="B439" s="1588"/>
      <c r="C439" s="587" t="s">
        <v>1604</v>
      </c>
      <c r="D439" s="575">
        <v>10000000</v>
      </c>
      <c r="E439" s="586">
        <v>0.04</v>
      </c>
      <c r="F439" s="575">
        <f t="shared" si="34"/>
        <v>400000</v>
      </c>
      <c r="G439" s="1658" t="s">
        <v>1909</v>
      </c>
      <c r="H439" s="1659"/>
      <c r="I439" s="1659"/>
      <c r="J439" s="1659"/>
      <c r="K439" s="1659"/>
      <c r="L439" s="1660"/>
      <c r="M439" s="3"/>
    </row>
    <row r="440" spans="1:13" ht="30" customHeight="1" x14ac:dyDescent="0.2">
      <c r="A440" s="4"/>
      <c r="B440" s="356" t="s">
        <v>1377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1531"/>
      <c r="B441" s="1551" t="s">
        <v>1378</v>
      </c>
      <c r="C441" s="1653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1533"/>
      <c r="B442" s="1652"/>
      <c r="C442" s="1654"/>
      <c r="D442" s="471">
        <v>300000000</v>
      </c>
      <c r="E442" s="480">
        <v>7.0000000000000007E-2</v>
      </c>
      <c r="F442" s="471">
        <f t="shared" si="34"/>
        <v>21000000.000000004</v>
      </c>
      <c r="G442" s="1655" t="s">
        <v>1569</v>
      </c>
      <c r="H442" s="1656"/>
      <c r="I442" s="1656"/>
      <c r="J442" s="1656"/>
      <c r="K442" s="1656"/>
      <c r="L442" s="1657"/>
      <c r="M442" s="3"/>
    </row>
    <row r="443" spans="1:13" ht="30" customHeight="1" x14ac:dyDescent="0.2">
      <c r="A443" s="1531"/>
      <c r="B443" s="1587" t="s">
        <v>173</v>
      </c>
      <c r="C443" s="1574" t="s">
        <v>1379</v>
      </c>
      <c r="D443" s="357">
        <v>300000000</v>
      </c>
      <c r="E443" s="20">
        <v>7.0000000000000007E-2</v>
      </c>
      <c r="F443" s="357">
        <f t="shared" si="34"/>
        <v>21000000.000000004</v>
      </c>
      <c r="G443" s="1676" t="s">
        <v>1381</v>
      </c>
      <c r="H443" s="1677"/>
      <c r="I443" s="1677"/>
      <c r="J443" s="1677"/>
      <c r="K443" s="1677"/>
      <c r="L443" s="1678"/>
      <c r="M443" s="82" t="s">
        <v>1382</v>
      </c>
    </row>
    <row r="444" spans="1:13" ht="30" customHeight="1" x14ac:dyDescent="0.2">
      <c r="A444" s="1533"/>
      <c r="B444" s="1588"/>
      <c r="C444" s="1575"/>
      <c r="D444" s="357">
        <v>200000000</v>
      </c>
      <c r="E444" s="20">
        <v>7.0000000000000007E-2</v>
      </c>
      <c r="F444" s="357">
        <f t="shared" si="34"/>
        <v>14000000.000000002</v>
      </c>
      <c r="G444" s="1684" t="s">
        <v>1380</v>
      </c>
      <c r="H444" s="1685"/>
      <c r="I444" s="1685"/>
      <c r="J444" s="1685"/>
      <c r="K444" s="1685"/>
      <c r="L444" s="1686"/>
      <c r="M444" s="3"/>
    </row>
  </sheetData>
  <mergeCells count="518"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15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30" t="s">
        <v>2567</v>
      </c>
      <c r="C1" s="1431"/>
      <c r="D1" s="143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1433" t="s">
        <v>904</v>
      </c>
      <c r="D3" s="1434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6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8"/>
      <c r="D14" s="158" t="s">
        <v>2413</v>
      </c>
    </row>
    <row r="15" spans="1:4" ht="30" customHeight="1" x14ac:dyDescent="0.2">
      <c r="A15" s="153">
        <v>12</v>
      </c>
      <c r="B15" s="156">
        <v>10000000</v>
      </c>
      <c r="C15" s="806" t="s">
        <v>2203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6" t="s">
        <v>2203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98" t="s">
        <v>2397</v>
      </c>
      <c r="D17" s="158" t="s">
        <v>896</v>
      </c>
    </row>
    <row r="18" spans="1:4" ht="30" customHeight="1" x14ac:dyDescent="0.2">
      <c r="A18" s="153">
        <v>15</v>
      </c>
      <c r="B18" s="1318">
        <v>50000000</v>
      </c>
      <c r="C18" s="1298" t="s">
        <v>2041</v>
      </c>
      <c r="D18" s="158" t="s">
        <v>3021</v>
      </c>
    </row>
    <row r="19" spans="1:4" ht="30" customHeight="1" x14ac:dyDescent="0.2">
      <c r="A19" s="153">
        <v>16</v>
      </c>
      <c r="B19" s="1318">
        <v>31900000</v>
      </c>
      <c r="C19" s="1298"/>
      <c r="D19" s="158" t="s">
        <v>3024</v>
      </c>
    </row>
    <row r="20" spans="1:4" ht="30" customHeight="1" x14ac:dyDescent="0.2">
      <c r="A20" s="153">
        <v>17</v>
      </c>
      <c r="B20" s="1318">
        <v>5000000</v>
      </c>
      <c r="C20" s="1298" t="s">
        <v>3022</v>
      </c>
      <c r="D20" s="158"/>
    </row>
    <row r="21" spans="1:4" ht="30" customHeight="1" x14ac:dyDescent="0.2">
      <c r="A21" s="153">
        <v>18</v>
      </c>
      <c r="B21" s="1318">
        <v>10000000</v>
      </c>
      <c r="C21" s="1298" t="s">
        <v>3023</v>
      </c>
      <c r="D21" s="158" t="s">
        <v>896</v>
      </c>
    </row>
    <row r="22" spans="1:4" ht="30" customHeight="1" x14ac:dyDescent="0.2">
      <c r="A22" s="153">
        <v>19</v>
      </c>
      <c r="B22" s="1318">
        <v>2800000</v>
      </c>
      <c r="C22" s="1298" t="s">
        <v>3023</v>
      </c>
      <c r="D22" s="158" t="s">
        <v>896</v>
      </c>
    </row>
    <row r="23" spans="1:4" ht="30" customHeight="1" x14ac:dyDescent="0.2">
      <c r="A23" s="153">
        <v>20</v>
      </c>
      <c r="B23" s="1318">
        <v>10000000</v>
      </c>
      <c r="C23" s="1298" t="s">
        <v>3025</v>
      </c>
      <c r="D23" s="158" t="s">
        <v>896</v>
      </c>
    </row>
    <row r="24" spans="1:4" ht="30" customHeight="1" x14ac:dyDescent="0.2">
      <c r="A24" s="153">
        <v>21</v>
      </c>
      <c r="B24" s="1318">
        <v>9000000</v>
      </c>
      <c r="C24" s="1298" t="s">
        <v>3046</v>
      </c>
      <c r="D24" s="158" t="s">
        <v>896</v>
      </c>
    </row>
    <row r="25" spans="1:4" ht="30" customHeight="1" x14ac:dyDescent="0.2">
      <c r="A25" s="442">
        <v>22</v>
      </c>
      <c r="B25" s="1318">
        <v>10000000</v>
      </c>
      <c r="C25" s="1315" t="s">
        <v>3046</v>
      </c>
      <c r="D25" s="158" t="s">
        <v>896</v>
      </c>
    </row>
    <row r="26" spans="1:4" ht="30" customHeight="1" x14ac:dyDescent="0.2">
      <c r="A26" s="442">
        <v>23</v>
      </c>
      <c r="B26" s="1318">
        <v>10000000</v>
      </c>
      <c r="C26" s="1315" t="s">
        <v>3046</v>
      </c>
      <c r="D26" s="158" t="s">
        <v>896</v>
      </c>
    </row>
    <row r="27" spans="1:4" ht="30" customHeight="1" x14ac:dyDescent="0.2">
      <c r="A27" s="442">
        <v>24</v>
      </c>
      <c r="B27" s="1318">
        <v>2300000</v>
      </c>
      <c r="C27" s="1315" t="s">
        <v>3046</v>
      </c>
      <c r="D27" s="158" t="s">
        <v>896</v>
      </c>
    </row>
    <row r="28" spans="1:4" ht="30" customHeight="1" x14ac:dyDescent="0.2">
      <c r="A28" s="442"/>
      <c r="B28" s="1318">
        <v>9000000</v>
      </c>
      <c r="C28" s="1355" t="s">
        <v>3156</v>
      </c>
      <c r="D28" s="158" t="s">
        <v>896</v>
      </c>
    </row>
    <row r="29" spans="1:4" ht="30" customHeight="1" x14ac:dyDescent="0.2">
      <c r="A29" s="442"/>
      <c r="B29" s="1318">
        <f>SUM(B18:B28)</f>
        <v>150000000</v>
      </c>
      <c r="C29" s="1315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rightToLeft="1" zoomScale="60" zoomScaleNormal="60" workbookViewId="0">
      <pane ySplit="1" topLeftCell="A406" activePane="bottomLeft" state="frozen"/>
      <selection pane="bottomLeft" activeCell="B419" sqref="B419:B420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1590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1853</v>
      </c>
      <c r="I2" s="374" t="s">
        <v>1920</v>
      </c>
      <c r="J2" s="24" t="s">
        <v>1921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1853</v>
      </c>
      <c r="I3" s="374" t="s">
        <v>1891</v>
      </c>
      <c r="J3" s="24" t="s">
        <v>1892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1853</v>
      </c>
      <c r="I4" s="374" t="s">
        <v>1893</v>
      </c>
      <c r="J4" s="28" t="s">
        <v>1894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2790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1567</v>
      </c>
      <c r="I5" s="374" t="s">
        <v>1639</v>
      </c>
      <c r="J5" s="28" t="s">
        <v>1640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1899</v>
      </c>
      <c r="I6" s="374" t="s">
        <v>1956</v>
      </c>
      <c r="J6" s="28" t="s">
        <v>1957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1531">
        <v>6</v>
      </c>
      <c r="B7" s="1528" t="s">
        <v>416</v>
      </c>
      <c r="C7" s="1574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1853</v>
      </c>
      <c r="I7" s="374" t="s">
        <v>1918</v>
      </c>
      <c r="J7" s="28" t="s">
        <v>1919</v>
      </c>
      <c r="K7" s="368">
        <f t="shared" si="0"/>
        <v>5000000</v>
      </c>
      <c r="L7" s="368">
        <f t="shared" si="1"/>
        <v>750000</v>
      </c>
      <c r="M7" s="686"/>
    </row>
    <row r="8" spans="1:13" ht="30" customHeight="1" x14ac:dyDescent="0.2">
      <c r="A8" s="1532"/>
      <c r="B8" s="1529"/>
      <c r="C8" s="1665"/>
      <c r="D8" s="1631" t="s">
        <v>1285</v>
      </c>
      <c r="E8" s="1704"/>
      <c r="F8" s="1632"/>
      <c r="G8" s="773">
        <v>50000000</v>
      </c>
      <c r="H8" s="773" t="s">
        <v>2203</v>
      </c>
      <c r="I8" s="779" t="s">
        <v>2218</v>
      </c>
      <c r="J8" s="57" t="s">
        <v>1824</v>
      </c>
      <c r="K8" s="1534">
        <f>G8+G9</f>
        <v>100000000</v>
      </c>
      <c r="L8" s="1534"/>
      <c r="M8" s="192" t="s">
        <v>2219</v>
      </c>
    </row>
    <row r="9" spans="1:13" ht="30" customHeight="1" x14ac:dyDescent="0.2">
      <c r="A9" s="1533"/>
      <c r="B9" s="1530"/>
      <c r="C9" s="1575"/>
      <c r="D9" s="1633"/>
      <c r="E9" s="1705"/>
      <c r="F9" s="1634"/>
      <c r="G9" s="816">
        <v>50000000</v>
      </c>
      <c r="H9" s="816" t="s">
        <v>2296</v>
      </c>
      <c r="I9" s="820" t="s">
        <v>2416</v>
      </c>
      <c r="J9" s="57" t="s">
        <v>1824</v>
      </c>
      <c r="K9" s="1535"/>
      <c r="L9" s="1535"/>
      <c r="M9" s="192"/>
    </row>
    <row r="10" spans="1:13" ht="28.5" customHeight="1" x14ac:dyDescent="0.2">
      <c r="A10" s="770">
        <v>7</v>
      </c>
      <c r="B10" s="188" t="s">
        <v>104</v>
      </c>
      <c r="C10" s="774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2006</v>
      </c>
      <c r="I10" s="374" t="s">
        <v>2015</v>
      </c>
      <c r="J10" s="30" t="s">
        <v>418</v>
      </c>
      <c r="K10" s="368">
        <f t="shared" si="0"/>
        <v>2250000</v>
      </c>
      <c r="L10" s="368">
        <f t="shared" si="1"/>
        <v>0</v>
      </c>
      <c r="M10" s="794"/>
    </row>
    <row r="11" spans="1:13" ht="30" customHeight="1" x14ac:dyDescent="0.2">
      <c r="A11" s="1531">
        <v>8</v>
      </c>
      <c r="B11" s="1528" t="s">
        <v>356</v>
      </c>
      <c r="C11" s="1574" t="s">
        <v>1347</v>
      </c>
      <c r="D11" s="1534">
        <v>400000000</v>
      </c>
      <c r="E11" s="1544">
        <v>4.4999999999999998E-2</v>
      </c>
      <c r="F11" s="1534">
        <f>D11*E11</f>
        <v>18000000</v>
      </c>
      <c r="G11" s="368">
        <v>15000000</v>
      </c>
      <c r="H11" s="368" t="s">
        <v>2136</v>
      </c>
      <c r="I11" s="36" t="s">
        <v>2165</v>
      </c>
      <c r="J11" s="28" t="s">
        <v>2166</v>
      </c>
      <c r="K11" s="1534">
        <f>G11+G12</f>
        <v>18000000</v>
      </c>
      <c r="L11" s="1534">
        <f t="shared" si="1"/>
        <v>0</v>
      </c>
      <c r="M11" s="1538"/>
    </row>
    <row r="12" spans="1:13" ht="30" customHeight="1" x14ac:dyDescent="0.2">
      <c r="A12" s="1533"/>
      <c r="B12" s="1530"/>
      <c r="C12" s="1575"/>
      <c r="D12" s="1535"/>
      <c r="E12" s="1546"/>
      <c r="F12" s="1535"/>
      <c r="G12" s="703">
        <v>3000000</v>
      </c>
      <c r="H12" s="703" t="s">
        <v>2136</v>
      </c>
      <c r="I12" s="707" t="s">
        <v>2177</v>
      </c>
      <c r="J12" s="28" t="s">
        <v>2178</v>
      </c>
      <c r="K12" s="1535"/>
      <c r="L12" s="1535"/>
      <c r="M12" s="1539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7" t="s">
        <v>1899</v>
      </c>
      <c r="I13" s="374" t="s">
        <v>1981</v>
      </c>
      <c r="J13" s="28" t="s">
        <v>1982</v>
      </c>
      <c r="K13" s="368">
        <f t="shared" si="0"/>
        <v>500000</v>
      </c>
      <c r="L13" s="368">
        <f t="shared" si="1"/>
        <v>0</v>
      </c>
      <c r="M13" s="33" t="s">
        <v>1985</v>
      </c>
    </row>
    <row r="14" spans="1:13" ht="30" customHeight="1" x14ac:dyDescent="0.2">
      <c r="A14" s="4">
        <v>10</v>
      </c>
      <c r="B14" s="188" t="s">
        <v>1029</v>
      </c>
      <c r="C14" s="587" t="s">
        <v>1914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2504</v>
      </c>
      <c r="I14" s="374" t="s">
        <v>2507</v>
      </c>
      <c r="J14" s="28" t="s">
        <v>2508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1531">
        <v>11</v>
      </c>
      <c r="B15" s="1528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1899</v>
      </c>
      <c r="I15" s="401" t="s">
        <v>1938</v>
      </c>
      <c r="J15" s="30" t="s">
        <v>403</v>
      </c>
      <c r="K15" s="1534">
        <f>G15+G16</f>
        <v>1300000</v>
      </c>
      <c r="L15" s="1534">
        <f>(F15+F16)-K15</f>
        <v>0</v>
      </c>
      <c r="M15" s="1538"/>
    </row>
    <row r="16" spans="1:13" ht="30" customHeight="1" x14ac:dyDescent="0.2">
      <c r="A16" s="1532"/>
      <c r="B16" s="1529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1384</v>
      </c>
      <c r="J16" s="57" t="s">
        <v>403</v>
      </c>
      <c r="K16" s="1535"/>
      <c r="L16" s="1535"/>
      <c r="M16" s="1539"/>
    </row>
    <row r="17" spans="1:13" ht="30" customHeight="1" x14ac:dyDescent="0.2">
      <c r="A17" s="1533"/>
      <c r="B17" s="1530"/>
      <c r="C17" s="993" t="s">
        <v>1110</v>
      </c>
      <c r="D17" s="987">
        <v>5000000</v>
      </c>
      <c r="E17" s="990">
        <v>0.05</v>
      </c>
      <c r="F17" s="987">
        <f>D17*E17</f>
        <v>250000</v>
      </c>
      <c r="G17" s="987">
        <v>250000</v>
      </c>
      <c r="H17" s="987" t="s">
        <v>2628</v>
      </c>
      <c r="I17" s="996" t="s">
        <v>2650</v>
      </c>
      <c r="J17" s="57" t="s">
        <v>403</v>
      </c>
      <c r="K17" s="987">
        <f>G17</f>
        <v>250000</v>
      </c>
      <c r="L17" s="987">
        <f>F17-G17</f>
        <v>0</v>
      </c>
      <c r="M17" s="989" t="s">
        <v>1773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1714</v>
      </c>
      <c r="I18" s="374" t="s">
        <v>1733</v>
      </c>
      <c r="J18" s="57" t="s">
        <v>1734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2069</v>
      </c>
      <c r="I19" s="36" t="s">
        <v>2070</v>
      </c>
      <c r="J19" s="374" t="s">
        <v>2071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1356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2136</v>
      </c>
      <c r="I20" s="374" t="s">
        <v>2154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2203</v>
      </c>
      <c r="I21" s="374" t="s">
        <v>2222</v>
      </c>
      <c r="J21" s="69" t="s">
        <v>2223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1345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2345</v>
      </c>
      <c r="I23" s="374" t="s">
        <v>2355</v>
      </c>
      <c r="J23" s="69" t="s">
        <v>2356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1356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2397</v>
      </c>
      <c r="I24" s="374" t="s">
        <v>2398</v>
      </c>
      <c r="J24" s="69" t="s">
        <v>2399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1531">
        <v>19</v>
      </c>
      <c r="B25" s="1583" t="s">
        <v>574</v>
      </c>
      <c r="C25" s="1574"/>
      <c r="D25" s="368">
        <v>5000000</v>
      </c>
      <c r="E25" s="375"/>
      <c r="F25" s="368">
        <v>200000</v>
      </c>
      <c r="G25" s="1534"/>
      <c r="H25" s="1534"/>
      <c r="I25" s="1670"/>
      <c r="J25" s="1681"/>
      <c r="K25" s="1534"/>
      <c r="L25" s="1534">
        <f>(F25+F26)-K25</f>
        <v>300000</v>
      </c>
      <c r="M25" s="1538" t="s">
        <v>1256</v>
      </c>
    </row>
    <row r="26" spans="1:13" ht="30" customHeight="1" x14ac:dyDescent="0.2">
      <c r="A26" s="1532"/>
      <c r="B26" s="1717"/>
      <c r="C26" s="1665"/>
      <c r="D26" s="575">
        <v>2500000</v>
      </c>
      <c r="E26" s="581"/>
      <c r="F26" s="575">
        <v>100000</v>
      </c>
      <c r="G26" s="1535"/>
      <c r="H26" s="1535"/>
      <c r="I26" s="1672"/>
      <c r="J26" s="1682"/>
      <c r="K26" s="1535"/>
      <c r="L26" s="1535"/>
      <c r="M26" s="1539"/>
    </row>
    <row r="27" spans="1:13" ht="30" customHeight="1" x14ac:dyDescent="0.2">
      <c r="A27" s="1533"/>
      <c r="B27" s="1584"/>
      <c r="C27" s="1575"/>
      <c r="D27" s="677">
        <v>50000000</v>
      </c>
      <c r="E27" s="680"/>
      <c r="F27" s="677"/>
      <c r="G27" s="1743" t="s">
        <v>2126</v>
      </c>
      <c r="H27" s="1744"/>
      <c r="I27" s="1744"/>
      <c r="J27" s="1744"/>
      <c r="K27" s="1745"/>
      <c r="L27" s="676"/>
      <c r="M27" s="679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1534">
        <v>44500000</v>
      </c>
      <c r="H28" s="1534" t="s">
        <v>1567</v>
      </c>
      <c r="I28" s="1670" t="s">
        <v>1637</v>
      </c>
      <c r="J28" s="1681" t="s">
        <v>1638</v>
      </c>
      <c r="K28" s="1534">
        <f>(D28+D29)+(F28+F29)</f>
        <v>44050000</v>
      </c>
      <c r="L28" s="1534">
        <f>G28-K28</f>
        <v>450000</v>
      </c>
      <c r="M28" s="1737" t="s">
        <v>1644</v>
      </c>
    </row>
    <row r="29" spans="1:13" ht="30" customHeight="1" x14ac:dyDescent="0.2">
      <c r="A29" s="457">
        <v>21</v>
      </c>
      <c r="B29" s="458" t="s">
        <v>1643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1535"/>
      <c r="H29" s="1535"/>
      <c r="I29" s="1672"/>
      <c r="J29" s="1682"/>
      <c r="K29" s="1535"/>
      <c r="L29" s="1535"/>
      <c r="M29" s="1738"/>
    </row>
    <row r="30" spans="1:13" ht="30" customHeight="1" x14ac:dyDescent="0.2">
      <c r="A30" s="690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2278</v>
      </c>
      <c r="I30" s="374" t="s">
        <v>2298</v>
      </c>
      <c r="J30" s="69" t="s">
        <v>2299</v>
      </c>
      <c r="K30" s="747">
        <f>G30</f>
        <v>15000000</v>
      </c>
      <c r="L30" s="399">
        <f>F30-K30</f>
        <v>0</v>
      </c>
      <c r="M30" s="53"/>
    </row>
    <row r="31" spans="1:13" ht="30" customHeight="1" x14ac:dyDescent="0.2">
      <c r="A31" s="690">
        <v>23</v>
      </c>
      <c r="B31" s="45" t="s">
        <v>2252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4" t="s">
        <v>2251</v>
      </c>
    </row>
    <row r="32" spans="1:13" ht="30" customHeight="1" x14ac:dyDescent="0.2">
      <c r="A32" s="690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2296</v>
      </c>
      <c r="I32" s="371">
        <v>122445770297</v>
      </c>
      <c r="J32" s="69" t="s">
        <v>2310</v>
      </c>
      <c r="K32" s="368">
        <f>G32</f>
        <v>2000000</v>
      </c>
      <c r="L32" s="368">
        <f>F32-K32</f>
        <v>0</v>
      </c>
      <c r="M32" s="372" t="s">
        <v>2599</v>
      </c>
    </row>
    <row r="33" spans="1:13" ht="30" customHeight="1" x14ac:dyDescent="0.2">
      <c r="A33" s="690">
        <v>25</v>
      </c>
      <c r="B33" s="364" t="s">
        <v>738</v>
      </c>
      <c r="C33" s="380" t="s">
        <v>1352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2296</v>
      </c>
      <c r="I33" s="371">
        <v>469626</v>
      </c>
      <c r="J33" s="69" t="s">
        <v>2319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1716">
        <v>26</v>
      </c>
      <c r="B34" s="1528" t="s">
        <v>828</v>
      </c>
      <c r="C34" s="1574" t="s">
        <v>1822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4" t="s">
        <v>2069</v>
      </c>
      <c r="I34" s="687">
        <v>1.4010414054201999E+19</v>
      </c>
      <c r="J34" s="688" t="s">
        <v>2082</v>
      </c>
      <c r="K34" s="665">
        <f>G34</f>
        <v>22500000</v>
      </c>
      <c r="L34" s="664">
        <f>F34-K34</f>
        <v>0</v>
      </c>
      <c r="M34" s="686" t="s">
        <v>2109</v>
      </c>
    </row>
    <row r="35" spans="1:13" ht="30" customHeight="1" x14ac:dyDescent="0.2">
      <c r="A35" s="1716"/>
      <c r="B35" s="1529"/>
      <c r="C35" s="1665"/>
      <c r="D35" s="1663" t="s">
        <v>2108</v>
      </c>
      <c r="E35" s="1663"/>
      <c r="F35" s="1663"/>
      <c r="G35" s="247">
        <v>50000000</v>
      </c>
      <c r="H35" s="664" t="s">
        <v>2069</v>
      </c>
      <c r="I35" s="687">
        <v>1.4010414054201999E+19</v>
      </c>
      <c r="J35" s="688" t="s">
        <v>2082</v>
      </c>
      <c r="K35" s="665">
        <f>G35</f>
        <v>50000000</v>
      </c>
      <c r="L35" s="664">
        <f>500000000-K35</f>
        <v>450000000</v>
      </c>
      <c r="M35" s="33" t="s">
        <v>2110</v>
      </c>
    </row>
    <row r="36" spans="1:13" ht="30" customHeight="1" x14ac:dyDescent="0.2">
      <c r="A36" s="1531">
        <v>27</v>
      </c>
      <c r="B36" s="1528" t="s">
        <v>832</v>
      </c>
      <c r="C36" s="1574" t="s">
        <v>1355</v>
      </c>
      <c r="D36" s="1534">
        <v>500000000</v>
      </c>
      <c r="E36" s="1544">
        <v>7.0000000000000007E-2</v>
      </c>
      <c r="F36" s="1534">
        <f>D36*E36</f>
        <v>35000000</v>
      </c>
      <c r="G36" s="390">
        <v>24000000</v>
      </c>
      <c r="H36" s="395" t="s">
        <v>2397</v>
      </c>
      <c r="I36" s="404">
        <v>1.4010422018250899E+17</v>
      </c>
      <c r="J36" s="69" t="s">
        <v>2426</v>
      </c>
      <c r="K36" s="1534">
        <f>G36+G37</f>
        <v>35000000</v>
      </c>
      <c r="L36" s="1534">
        <f>(G36+G37)-K36</f>
        <v>0</v>
      </c>
      <c r="M36" s="1538"/>
    </row>
    <row r="37" spans="1:13" ht="30" customHeight="1" x14ac:dyDescent="0.2">
      <c r="A37" s="1533"/>
      <c r="B37" s="1530"/>
      <c r="C37" s="1575"/>
      <c r="D37" s="1535"/>
      <c r="E37" s="1546"/>
      <c r="F37" s="1535"/>
      <c r="G37" s="832">
        <v>11000000</v>
      </c>
      <c r="H37" s="836" t="s">
        <v>2504</v>
      </c>
      <c r="I37" s="840">
        <v>78512</v>
      </c>
      <c r="J37" s="69" t="s">
        <v>2426</v>
      </c>
      <c r="K37" s="1535"/>
      <c r="L37" s="1535"/>
      <c r="M37" s="1539"/>
    </row>
    <row r="38" spans="1:13" ht="30" customHeight="1" x14ac:dyDescent="0.2">
      <c r="A38" s="387">
        <v>28</v>
      </c>
      <c r="B38" s="22" t="s">
        <v>845</v>
      </c>
      <c r="C38" s="891" t="s">
        <v>1355</v>
      </c>
      <c r="D38" s="887">
        <v>590000000</v>
      </c>
      <c r="E38" s="20"/>
      <c r="F38" s="399">
        <v>30000000</v>
      </c>
      <c r="G38" s="368">
        <v>30000000</v>
      </c>
      <c r="H38" s="379" t="s">
        <v>2203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11" t="s">
        <v>2539</v>
      </c>
    </row>
    <row r="39" spans="1:13" ht="30" customHeight="1" x14ac:dyDescent="0.2">
      <c r="A39" s="690">
        <v>29</v>
      </c>
      <c r="B39" s="45" t="s">
        <v>865</v>
      </c>
      <c r="C39" s="422" t="s">
        <v>1379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2455</v>
      </c>
      <c r="I39" s="371">
        <v>122606079002</v>
      </c>
      <c r="J39" s="69" t="s">
        <v>2470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90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2432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1531">
        <v>31</v>
      </c>
      <c r="B41" s="1583" t="s">
        <v>944</v>
      </c>
      <c r="C41" s="1574"/>
      <c r="D41" s="1534">
        <v>100000000</v>
      </c>
      <c r="E41" s="1544">
        <v>7.0000000000000007E-2</v>
      </c>
      <c r="F41" s="1534">
        <f>D41*E41</f>
        <v>7000000.0000000009</v>
      </c>
      <c r="G41" s="368">
        <v>5000000</v>
      </c>
      <c r="H41" s="379" t="s">
        <v>2481</v>
      </c>
      <c r="I41" s="371">
        <v>298635</v>
      </c>
      <c r="J41" s="69" t="s">
        <v>2501</v>
      </c>
      <c r="K41" s="1534">
        <f>G41+G42</f>
        <v>7000000</v>
      </c>
      <c r="L41" s="1534">
        <f>F41-K41</f>
        <v>0</v>
      </c>
      <c r="M41" s="1538"/>
    </row>
    <row r="42" spans="1:13" ht="30" customHeight="1" x14ac:dyDescent="0.2">
      <c r="A42" s="1533"/>
      <c r="B42" s="1584"/>
      <c r="C42" s="1575"/>
      <c r="D42" s="1535"/>
      <c r="E42" s="1546"/>
      <c r="F42" s="1535"/>
      <c r="G42" s="869">
        <v>2000000</v>
      </c>
      <c r="H42" s="877" t="s">
        <v>2481</v>
      </c>
      <c r="I42" s="893">
        <v>122656557046</v>
      </c>
      <c r="J42" s="69" t="s">
        <v>2501</v>
      </c>
      <c r="K42" s="1535"/>
      <c r="L42" s="1535"/>
      <c r="M42" s="1539"/>
    </row>
    <row r="43" spans="1:13" ht="30" customHeight="1" x14ac:dyDescent="0.2">
      <c r="A43" s="1531">
        <v>32</v>
      </c>
      <c r="B43" s="1583" t="s">
        <v>1011</v>
      </c>
      <c r="C43" s="1574" t="s">
        <v>1379</v>
      </c>
      <c r="D43" s="658">
        <v>100000000</v>
      </c>
      <c r="E43" s="656">
        <v>0.05</v>
      </c>
      <c r="F43" s="658">
        <f t="shared" ref="F43:F44" si="4">D43*E43</f>
        <v>5000000</v>
      </c>
      <c r="G43" s="1534">
        <v>7450000</v>
      </c>
      <c r="H43" s="1534" t="s">
        <v>2504</v>
      </c>
      <c r="I43" s="1679">
        <v>93815</v>
      </c>
      <c r="J43" s="1681" t="s">
        <v>2513</v>
      </c>
      <c r="K43" s="1534">
        <f>G43</f>
        <v>7450000</v>
      </c>
      <c r="L43" s="1534">
        <f>(F43+F44)-K43</f>
        <v>0</v>
      </c>
      <c r="M43" s="1540"/>
    </row>
    <row r="44" spans="1:13" ht="30" customHeight="1" x14ac:dyDescent="0.2">
      <c r="A44" s="1532"/>
      <c r="B44" s="1717"/>
      <c r="C44" s="1575"/>
      <c r="D44" s="658">
        <v>35000000</v>
      </c>
      <c r="E44" s="656">
        <v>7.0000000000000007E-2</v>
      </c>
      <c r="F44" s="658">
        <f t="shared" si="4"/>
        <v>2450000.0000000005</v>
      </c>
      <c r="G44" s="1535"/>
      <c r="H44" s="1535"/>
      <c r="I44" s="1680"/>
      <c r="J44" s="1682"/>
      <c r="K44" s="1535"/>
      <c r="L44" s="1535"/>
      <c r="M44" s="1541"/>
    </row>
    <row r="45" spans="1:13" ht="30" customHeight="1" x14ac:dyDescent="0.2">
      <c r="A45" s="362">
        <v>33</v>
      </c>
      <c r="B45" s="756" t="s">
        <v>1022</v>
      </c>
      <c r="C45" s="380" t="s">
        <v>1343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2278</v>
      </c>
      <c r="I45" s="374" t="s">
        <v>2290</v>
      </c>
      <c r="J45" s="69" t="s">
        <v>2291</v>
      </c>
      <c r="K45" s="368">
        <f>G45</f>
        <v>4450000</v>
      </c>
      <c r="L45" s="368">
        <f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2432</v>
      </c>
      <c r="I46" s="374" t="s">
        <v>2437</v>
      </c>
      <c r="J46" s="69" t="s">
        <v>2438</v>
      </c>
      <c r="K46" s="368">
        <f>G46</f>
        <v>800000</v>
      </c>
      <c r="L46" s="368">
        <f>F46-K46</f>
        <v>0</v>
      </c>
      <c r="M46" s="372"/>
    </row>
    <row r="47" spans="1:13" ht="30" customHeight="1" x14ac:dyDescent="0.2">
      <c r="A47" s="690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>F47-K47</f>
        <v>9000000</v>
      </c>
      <c r="M47" s="372"/>
    </row>
    <row r="48" spans="1:13" ht="30" customHeight="1" x14ac:dyDescent="0.2">
      <c r="A48" s="690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>F48-K48</f>
        <v>3500000.0000000005</v>
      </c>
      <c r="M48" s="372"/>
    </row>
    <row r="49" spans="1:13" ht="30" customHeight="1" x14ac:dyDescent="0.2">
      <c r="A49" s="690">
        <v>37</v>
      </c>
      <c r="B49" s="363" t="s">
        <v>1270</v>
      </c>
      <c r="C49" s="380"/>
      <c r="D49" s="368">
        <v>140000000</v>
      </c>
      <c r="E49" s="367">
        <v>0.05</v>
      </c>
      <c r="F49" s="368">
        <f>D49*E49</f>
        <v>7000000</v>
      </c>
      <c r="G49" s="368"/>
      <c r="H49" s="368"/>
      <c r="I49" s="374"/>
      <c r="J49" s="69"/>
      <c r="K49" s="368"/>
      <c r="L49" s="368"/>
      <c r="M49" s="372" t="s">
        <v>2412</v>
      </c>
    </row>
    <row r="50" spans="1:13" ht="30" customHeight="1" x14ac:dyDescent="0.2">
      <c r="A50" s="690">
        <v>38</v>
      </c>
      <c r="B50" s="363" t="s">
        <v>1303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>F50-K50</f>
        <v>0</v>
      </c>
      <c r="M50" s="372"/>
    </row>
    <row r="51" spans="1:13" ht="30" customHeight="1" x14ac:dyDescent="0.2">
      <c r="A51" s="690">
        <v>39</v>
      </c>
      <c r="B51" s="363" t="s">
        <v>1262</v>
      </c>
      <c r="C51" s="380"/>
      <c r="D51" s="315"/>
      <c r="E51" s="316"/>
      <c r="F51" s="315"/>
      <c r="G51" s="368"/>
      <c r="H51" s="368"/>
      <c r="I51" s="374"/>
      <c r="J51" s="69"/>
      <c r="K51" s="368"/>
      <c r="L51" s="366">
        <f>F51-K51</f>
        <v>0</v>
      </c>
      <c r="M51" s="372"/>
    </row>
    <row r="52" spans="1:13" ht="30" customHeight="1" x14ac:dyDescent="0.2">
      <c r="A52" s="690">
        <v>40</v>
      </c>
      <c r="B52" s="363" t="s">
        <v>1315</v>
      </c>
      <c r="C52" s="380" t="s">
        <v>1345</v>
      </c>
      <c r="D52" s="242">
        <v>16000000</v>
      </c>
      <c r="E52" s="317">
        <v>0.05</v>
      </c>
      <c r="F52" s="242">
        <f>D52*E52</f>
        <v>800000</v>
      </c>
      <c r="G52" s="368">
        <v>800000</v>
      </c>
      <c r="H52" s="368" t="s">
        <v>2278</v>
      </c>
      <c r="I52" s="374" t="s">
        <v>2287</v>
      </c>
      <c r="J52" s="69" t="s">
        <v>1318</v>
      </c>
      <c r="K52" s="368">
        <f>G52</f>
        <v>800000</v>
      </c>
      <c r="L52" s="368">
        <f>F52-K52</f>
        <v>0</v>
      </c>
      <c r="M52" s="372"/>
    </row>
    <row r="53" spans="1:13" ht="30" customHeight="1" x14ac:dyDescent="0.2">
      <c r="A53" s="690">
        <v>41</v>
      </c>
      <c r="B53" s="363" t="s">
        <v>1338</v>
      </c>
      <c r="C53" s="380"/>
      <c r="D53" s="315"/>
      <c r="E53" s="316"/>
      <c r="F53" s="315"/>
      <c r="G53" s="368"/>
      <c r="H53" s="368"/>
      <c r="I53" s="36"/>
      <c r="J53" s="69"/>
      <c r="K53" s="368"/>
      <c r="L53" s="366">
        <f>F53-K53</f>
        <v>0</v>
      </c>
      <c r="M53" s="372"/>
    </row>
    <row r="54" spans="1:13" ht="30" customHeight="1" x14ac:dyDescent="0.2">
      <c r="A54" s="690">
        <v>42</v>
      </c>
      <c r="B54" s="188" t="s">
        <v>186</v>
      </c>
      <c r="C54" s="380" t="s">
        <v>401</v>
      </c>
      <c r="D54" s="368">
        <v>60000000</v>
      </c>
      <c r="E54" s="20">
        <v>0.05</v>
      </c>
      <c r="F54" s="368">
        <f t="shared" ref="F54:F164" si="5">D54*E54</f>
        <v>3000000</v>
      </c>
      <c r="G54" s="1534">
        <v>3500000</v>
      </c>
      <c r="H54" s="1534" t="s">
        <v>1432</v>
      </c>
      <c r="I54" s="1670" t="s">
        <v>1475</v>
      </c>
      <c r="J54" s="1673" t="s">
        <v>1476</v>
      </c>
      <c r="K54" s="1534">
        <f>G54</f>
        <v>3500000</v>
      </c>
      <c r="L54" s="1534">
        <f>(F54+F55)-K54</f>
        <v>0</v>
      </c>
      <c r="M54" s="1583"/>
    </row>
    <row r="55" spans="1:13" ht="30" customHeight="1" x14ac:dyDescent="0.2">
      <c r="A55" s="690">
        <v>43</v>
      </c>
      <c r="B55" s="45" t="s">
        <v>1109</v>
      </c>
      <c r="C55" s="380" t="s">
        <v>916</v>
      </c>
      <c r="D55" s="368">
        <v>10000000</v>
      </c>
      <c r="E55" s="20">
        <v>0.05</v>
      </c>
      <c r="F55" s="368">
        <f>D55*E55</f>
        <v>500000</v>
      </c>
      <c r="G55" s="1535"/>
      <c r="H55" s="1535"/>
      <c r="I55" s="1672"/>
      <c r="J55" s="1675"/>
      <c r="K55" s="1535"/>
      <c r="L55" s="1535"/>
      <c r="M55" s="1584"/>
    </row>
    <row r="56" spans="1:13" ht="30" customHeight="1" x14ac:dyDescent="0.2">
      <c r="A56" s="690">
        <v>44</v>
      </c>
      <c r="B56" s="45" t="s">
        <v>187</v>
      </c>
      <c r="C56" s="380" t="s">
        <v>916</v>
      </c>
      <c r="D56" s="368">
        <v>150000000</v>
      </c>
      <c r="E56" s="20">
        <v>0.05</v>
      </c>
      <c r="F56" s="368">
        <f t="shared" si="5"/>
        <v>7500000</v>
      </c>
      <c r="G56" s="368">
        <v>7500000</v>
      </c>
      <c r="H56" s="368" t="s">
        <v>1052</v>
      </c>
      <c r="I56" s="36" t="s">
        <v>1411</v>
      </c>
      <c r="J56" s="377" t="s">
        <v>1412</v>
      </c>
      <c r="K56" s="368">
        <f>G56</f>
        <v>7500000</v>
      </c>
      <c r="L56" s="368">
        <f t="shared" ref="L56:L165" si="6">F56-K56</f>
        <v>0</v>
      </c>
      <c r="M56" s="45"/>
    </row>
    <row r="57" spans="1:13" ht="30" customHeight="1" x14ac:dyDescent="0.2">
      <c r="A57" s="1531">
        <v>45</v>
      </c>
      <c r="B57" s="1528" t="s">
        <v>188</v>
      </c>
      <c r="C57" s="1574" t="s">
        <v>1351</v>
      </c>
      <c r="D57" s="1534">
        <v>1190000000</v>
      </c>
      <c r="E57" s="1544">
        <v>7.0000000000000007E-2</v>
      </c>
      <c r="F57" s="1534">
        <f t="shared" si="5"/>
        <v>83300000.000000015</v>
      </c>
      <c r="G57" s="368">
        <v>50000000</v>
      </c>
      <c r="H57" s="368" t="s">
        <v>1432</v>
      </c>
      <c r="I57" s="435" t="s">
        <v>1433</v>
      </c>
      <c r="J57" s="24" t="s">
        <v>949</v>
      </c>
      <c r="K57" s="1534">
        <f>G57+G58+G59</f>
        <v>83300000</v>
      </c>
      <c r="L57" s="1534">
        <f>F57-K57</f>
        <v>0</v>
      </c>
      <c r="M57" s="1583"/>
    </row>
    <row r="58" spans="1:13" ht="30" customHeight="1" x14ac:dyDescent="0.2">
      <c r="A58" s="1532"/>
      <c r="B58" s="1529"/>
      <c r="C58" s="1665"/>
      <c r="D58" s="1547"/>
      <c r="E58" s="1545"/>
      <c r="F58" s="1547"/>
      <c r="G58" s="460">
        <v>20000000</v>
      </c>
      <c r="H58" s="460" t="s">
        <v>1567</v>
      </c>
      <c r="I58" s="472" t="s">
        <v>1657</v>
      </c>
      <c r="J58" s="24" t="s">
        <v>949</v>
      </c>
      <c r="K58" s="1547"/>
      <c r="L58" s="1547"/>
      <c r="M58" s="1717"/>
    </row>
    <row r="59" spans="1:13" ht="30" customHeight="1" x14ac:dyDescent="0.2">
      <c r="A59" s="1533"/>
      <c r="B59" s="1530"/>
      <c r="C59" s="1575"/>
      <c r="D59" s="1535"/>
      <c r="E59" s="1546"/>
      <c r="F59" s="1535"/>
      <c r="G59" s="460">
        <v>13300000</v>
      </c>
      <c r="H59" s="460" t="s">
        <v>1714</v>
      </c>
      <c r="I59" s="505" t="s">
        <v>1724</v>
      </c>
      <c r="J59" s="24" t="s">
        <v>949</v>
      </c>
      <c r="K59" s="1535"/>
      <c r="L59" s="1535"/>
      <c r="M59" s="1584"/>
    </row>
    <row r="60" spans="1:13" ht="30" customHeight="1" x14ac:dyDescent="0.2">
      <c r="A60" s="1531">
        <v>46</v>
      </c>
      <c r="B60" s="1528" t="s">
        <v>189</v>
      </c>
      <c r="C60" s="1574" t="s">
        <v>1112</v>
      </c>
      <c r="D60" s="389"/>
      <c r="E60" s="392"/>
      <c r="F60" s="460"/>
      <c r="G60" s="390">
        <v>9000000</v>
      </c>
      <c r="H60" s="390" t="s">
        <v>926</v>
      </c>
      <c r="I60" s="526" t="s">
        <v>1385</v>
      </c>
      <c r="J60" s="24" t="s">
        <v>1106</v>
      </c>
      <c r="K60" s="399"/>
      <c r="L60" s="399"/>
      <c r="M60" s="431" t="s">
        <v>1386</v>
      </c>
    </row>
    <row r="61" spans="1:13" ht="30" customHeight="1" x14ac:dyDescent="0.2">
      <c r="A61" s="1532"/>
      <c r="B61" s="1529"/>
      <c r="C61" s="1665"/>
      <c r="D61" s="1663">
        <v>1200000000</v>
      </c>
      <c r="E61" s="1707">
        <v>0.08</v>
      </c>
      <c r="F61" s="1663">
        <f>D61*E61</f>
        <v>96000000</v>
      </c>
      <c r="G61" s="510">
        <v>90000000</v>
      </c>
      <c r="H61" s="510" t="s">
        <v>1757</v>
      </c>
      <c r="I61" s="517" t="s">
        <v>1795</v>
      </c>
      <c r="J61" s="24" t="s">
        <v>1106</v>
      </c>
      <c r="K61" s="1534">
        <f>G61+G62</f>
        <v>96000000</v>
      </c>
      <c r="L61" s="1534">
        <f>F61-K61</f>
        <v>0</v>
      </c>
      <c r="M61" s="1735" t="s">
        <v>1816</v>
      </c>
    </row>
    <row r="62" spans="1:13" ht="30" customHeight="1" x14ac:dyDescent="0.2">
      <c r="A62" s="1532"/>
      <c r="B62" s="1529"/>
      <c r="C62" s="1665"/>
      <c r="D62" s="1663"/>
      <c r="E62" s="1707"/>
      <c r="F62" s="1663"/>
      <c r="G62" s="520">
        <v>6000000</v>
      </c>
      <c r="H62" s="1534" t="s">
        <v>1805</v>
      </c>
      <c r="I62" s="1666" t="s">
        <v>1817</v>
      </c>
      <c r="J62" s="1579" t="s">
        <v>1818</v>
      </c>
      <c r="K62" s="1547"/>
      <c r="L62" s="1535"/>
      <c r="M62" s="1735"/>
    </row>
    <row r="63" spans="1:13" ht="30" customHeight="1" x14ac:dyDescent="0.2">
      <c r="A63" s="1532"/>
      <c r="B63" s="1529"/>
      <c r="C63" s="1665"/>
      <c r="D63" s="1534"/>
      <c r="E63" s="1544"/>
      <c r="F63" s="1534"/>
      <c r="G63" s="520">
        <v>24000000</v>
      </c>
      <c r="H63" s="1535"/>
      <c r="I63" s="1667"/>
      <c r="J63" s="1580"/>
      <c r="K63" s="1534">
        <f>G61+G62+G63+G64</f>
        <v>136500000</v>
      </c>
      <c r="L63" s="1534">
        <f>136500000-K63</f>
        <v>0</v>
      </c>
      <c r="M63" s="1737" t="s">
        <v>1820</v>
      </c>
    </row>
    <row r="64" spans="1:13" ht="30" customHeight="1" x14ac:dyDescent="0.2">
      <c r="A64" s="1533"/>
      <c r="B64" s="1530"/>
      <c r="C64" s="1575"/>
      <c r="D64" s="1535"/>
      <c r="E64" s="1546"/>
      <c r="F64" s="1535"/>
      <c r="G64" s="520">
        <v>16500000</v>
      </c>
      <c r="H64" s="520" t="s">
        <v>1805</v>
      </c>
      <c r="I64" s="526" t="s">
        <v>1819</v>
      </c>
      <c r="J64" s="524" t="s">
        <v>1106</v>
      </c>
      <c r="K64" s="1535"/>
      <c r="L64" s="1535"/>
      <c r="M64" s="1738"/>
    </row>
    <row r="65" spans="1:13" ht="30" customHeight="1" x14ac:dyDescent="0.2">
      <c r="A65" s="1531">
        <v>47</v>
      </c>
      <c r="B65" s="1583" t="s">
        <v>190</v>
      </c>
      <c r="C65" s="1574" t="s">
        <v>1110</v>
      </c>
      <c r="D65" s="368">
        <v>20000000</v>
      </c>
      <c r="E65" s="20">
        <v>0.05</v>
      </c>
      <c r="F65" s="368">
        <f t="shared" si="5"/>
        <v>1000000</v>
      </c>
      <c r="G65" s="368">
        <v>1000000</v>
      </c>
      <c r="H65" s="368" t="s">
        <v>1567</v>
      </c>
      <c r="I65" s="374" t="s">
        <v>1632</v>
      </c>
      <c r="J65" s="472" t="s">
        <v>1631</v>
      </c>
      <c r="K65" s="368">
        <f>G65</f>
        <v>1000000</v>
      </c>
      <c r="L65" s="368">
        <f t="shared" si="6"/>
        <v>0</v>
      </c>
      <c r="M65" s="1583"/>
    </row>
    <row r="66" spans="1:13" ht="30" customHeight="1" x14ac:dyDescent="0.2">
      <c r="A66" s="1533"/>
      <c r="B66" s="1584"/>
      <c r="C66" s="1575"/>
      <c r="D66" s="987">
        <v>20000000</v>
      </c>
      <c r="E66" s="999">
        <v>0.05</v>
      </c>
      <c r="F66" s="987">
        <f t="shared" ref="F66" si="7">D66*E66</f>
        <v>1000000</v>
      </c>
      <c r="G66" s="987">
        <v>1000000</v>
      </c>
      <c r="H66" s="987" t="s">
        <v>2628</v>
      </c>
      <c r="I66" s="996" t="s">
        <v>2643</v>
      </c>
      <c r="J66" s="1003" t="s">
        <v>1631</v>
      </c>
      <c r="K66" s="987">
        <f>G66</f>
        <v>1000000</v>
      </c>
      <c r="L66" s="987">
        <f t="shared" si="6"/>
        <v>0</v>
      </c>
      <c r="M66" s="1584"/>
    </row>
    <row r="67" spans="1:13" ht="30" customHeight="1" x14ac:dyDescent="0.2">
      <c r="A67" s="387">
        <v>48</v>
      </c>
      <c r="B67" s="45" t="s">
        <v>1713</v>
      </c>
      <c r="C67" s="380" t="s">
        <v>1112</v>
      </c>
      <c r="D67" s="368">
        <v>100000000</v>
      </c>
      <c r="E67" s="20">
        <v>0.05</v>
      </c>
      <c r="F67" s="368">
        <f t="shared" si="5"/>
        <v>5000000</v>
      </c>
      <c r="G67" s="368">
        <v>5000000</v>
      </c>
      <c r="H67" s="368" t="s">
        <v>1478</v>
      </c>
      <c r="I67" s="374" t="s">
        <v>1485</v>
      </c>
      <c r="J67" s="24" t="s">
        <v>1080</v>
      </c>
      <c r="K67" s="368">
        <f>G67</f>
        <v>5000000</v>
      </c>
      <c r="L67" s="368">
        <f t="shared" si="6"/>
        <v>0</v>
      </c>
      <c r="M67" s="45"/>
    </row>
    <row r="68" spans="1:13" ht="30" customHeight="1" x14ac:dyDescent="0.2">
      <c r="A68" s="690">
        <v>49</v>
      </c>
      <c r="B68" s="45" t="s">
        <v>192</v>
      </c>
      <c r="C68" s="380" t="s">
        <v>1351</v>
      </c>
      <c r="D68" s="368">
        <v>230000000</v>
      </c>
      <c r="E68" s="20">
        <v>0.05</v>
      </c>
      <c r="F68" s="368">
        <f t="shared" si="5"/>
        <v>11500000</v>
      </c>
      <c r="G68" s="368">
        <v>11500000</v>
      </c>
      <c r="H68" s="368" t="s">
        <v>926</v>
      </c>
      <c r="I68" s="36" t="s">
        <v>1402</v>
      </c>
      <c r="J68" s="24" t="s">
        <v>1082</v>
      </c>
      <c r="K68" s="368">
        <f>G68</f>
        <v>11500000</v>
      </c>
      <c r="L68" s="368">
        <f t="shared" si="6"/>
        <v>0</v>
      </c>
      <c r="M68" s="45"/>
    </row>
    <row r="69" spans="1:13" ht="30" customHeight="1" x14ac:dyDescent="0.2">
      <c r="A69" s="1531">
        <v>50</v>
      </c>
      <c r="B69" s="1583" t="s">
        <v>193</v>
      </c>
      <c r="C69" s="1574"/>
      <c r="D69" s="390">
        <v>350000000</v>
      </c>
      <c r="E69" s="20">
        <v>0.05</v>
      </c>
      <c r="F69" s="390">
        <f t="shared" si="5"/>
        <v>17500000</v>
      </c>
      <c r="G69" s="390">
        <v>17500000</v>
      </c>
      <c r="H69" s="390" t="s">
        <v>926</v>
      </c>
      <c r="I69" s="403" t="s">
        <v>1387</v>
      </c>
      <c r="J69" s="24" t="s">
        <v>1388</v>
      </c>
      <c r="K69" s="390">
        <f>G69</f>
        <v>17500000</v>
      </c>
      <c r="L69" s="390">
        <f t="shared" si="6"/>
        <v>0</v>
      </c>
      <c r="M69" s="103" t="s">
        <v>2635</v>
      </c>
    </row>
    <row r="70" spans="1:13" ht="30" customHeight="1" x14ac:dyDescent="0.2">
      <c r="A70" s="1532"/>
      <c r="B70" s="1717"/>
      <c r="C70" s="1665"/>
      <c r="D70" s="1534">
        <v>350000000</v>
      </c>
      <c r="E70" s="1544">
        <v>0.05</v>
      </c>
      <c r="F70" s="1534">
        <f>D70*E70</f>
        <v>17500000</v>
      </c>
      <c r="G70" s="995">
        <v>6000000</v>
      </c>
      <c r="H70" s="995" t="s">
        <v>2628</v>
      </c>
      <c r="I70" s="423" t="s">
        <v>2632</v>
      </c>
      <c r="J70" s="24" t="s">
        <v>1388</v>
      </c>
      <c r="K70" s="1534">
        <f>G70+G71</f>
        <v>17500000</v>
      </c>
      <c r="L70" s="1534">
        <f t="shared" si="6"/>
        <v>0</v>
      </c>
      <c r="M70" s="1540" t="s">
        <v>2634</v>
      </c>
    </row>
    <row r="71" spans="1:13" ht="30" customHeight="1" x14ac:dyDescent="0.2">
      <c r="A71" s="1533"/>
      <c r="B71" s="1584"/>
      <c r="C71" s="1575"/>
      <c r="D71" s="1535"/>
      <c r="E71" s="1546"/>
      <c r="F71" s="1535"/>
      <c r="G71" s="995">
        <v>11500000</v>
      </c>
      <c r="H71" s="995" t="s">
        <v>2628</v>
      </c>
      <c r="I71" s="423" t="s">
        <v>2633</v>
      </c>
      <c r="J71" s="24" t="s">
        <v>1388</v>
      </c>
      <c r="K71" s="1535"/>
      <c r="L71" s="1535"/>
      <c r="M71" s="1541"/>
    </row>
    <row r="72" spans="1:13" ht="30" customHeight="1" x14ac:dyDescent="0.2">
      <c r="A72" s="1531">
        <v>51</v>
      </c>
      <c r="B72" s="1528" t="s">
        <v>194</v>
      </c>
      <c r="C72" s="1574" t="s">
        <v>916</v>
      </c>
      <c r="D72" s="377">
        <v>111000000</v>
      </c>
      <c r="E72" s="20">
        <v>4.4999999999999998E-2</v>
      </c>
      <c r="F72" s="377">
        <v>5000000</v>
      </c>
      <c r="G72" s="1676" t="s">
        <v>2578</v>
      </c>
      <c r="H72" s="1677"/>
      <c r="I72" s="1677"/>
      <c r="J72" s="1677"/>
      <c r="K72" s="1678"/>
      <c r="L72" s="377">
        <f>F72-K72</f>
        <v>5000000</v>
      </c>
      <c r="M72" s="45" t="s">
        <v>2607</v>
      </c>
    </row>
    <row r="73" spans="1:13" ht="30" customHeight="1" x14ac:dyDescent="0.2">
      <c r="A73" s="1533"/>
      <c r="B73" s="1530"/>
      <c r="C73" s="1575"/>
      <c r="D73" s="924">
        <v>260000000</v>
      </c>
      <c r="E73" s="925">
        <f>F73/D73</f>
        <v>5.5769230769230772E-2</v>
      </c>
      <c r="F73" s="924">
        <v>14500000</v>
      </c>
      <c r="G73" s="1694" t="s">
        <v>2569</v>
      </c>
      <c r="H73" s="1695"/>
      <c r="I73" s="1695"/>
      <c r="J73" s="1695"/>
      <c r="K73" s="1696"/>
      <c r="L73" s="924">
        <f>F73-K73</f>
        <v>14500000</v>
      </c>
      <c r="M73" s="926" t="s">
        <v>2570</v>
      </c>
    </row>
    <row r="74" spans="1:13" ht="30" customHeight="1" x14ac:dyDescent="0.2">
      <c r="A74" s="1531">
        <v>52</v>
      </c>
      <c r="B74" s="1576" t="s">
        <v>195</v>
      </c>
      <c r="C74" s="713" t="s">
        <v>1353</v>
      </c>
      <c r="D74" s="696">
        <v>60000000</v>
      </c>
      <c r="E74" s="44">
        <f>F74/D74</f>
        <v>7.0000000000000007E-2</v>
      </c>
      <c r="F74" s="696">
        <v>4200000</v>
      </c>
      <c r="G74" s="1691" t="s">
        <v>2151</v>
      </c>
      <c r="H74" s="1692"/>
      <c r="I74" s="1692"/>
      <c r="J74" s="1692"/>
      <c r="K74" s="1693"/>
      <c r="L74" s="696">
        <f t="shared" si="6"/>
        <v>4200000</v>
      </c>
      <c r="M74" s="45" t="s">
        <v>1589</v>
      </c>
    </row>
    <row r="75" spans="1:13" ht="30" customHeight="1" x14ac:dyDescent="0.2">
      <c r="A75" s="1533"/>
      <c r="B75" s="1578"/>
      <c r="C75" s="714"/>
      <c r="D75" s="696">
        <v>20000000</v>
      </c>
      <c r="E75" s="44"/>
      <c r="F75" s="696"/>
      <c r="G75" s="1721" t="s">
        <v>2152</v>
      </c>
      <c r="H75" s="1722"/>
      <c r="I75" s="1722"/>
      <c r="J75" s="1722"/>
      <c r="K75" s="1722"/>
      <c r="L75" s="1723"/>
      <c r="M75" s="45"/>
    </row>
    <row r="76" spans="1:13" ht="30" customHeight="1" x14ac:dyDescent="0.2">
      <c r="A76" s="1531">
        <v>53</v>
      </c>
      <c r="B76" s="1528" t="s">
        <v>196</v>
      </c>
      <c r="C76" s="1574" t="s">
        <v>1350</v>
      </c>
      <c r="D76" s="807">
        <v>350000000</v>
      </c>
      <c r="E76" s="809">
        <v>7.0000000000000007E-2</v>
      </c>
      <c r="F76" s="807">
        <f t="shared" si="5"/>
        <v>24500000.000000004</v>
      </c>
      <c r="G76" s="805">
        <v>24500000</v>
      </c>
      <c r="H76" s="1534" t="s">
        <v>2185</v>
      </c>
      <c r="I76" s="1670" t="s">
        <v>2194</v>
      </c>
      <c r="J76" s="1579" t="s">
        <v>1928</v>
      </c>
      <c r="K76" s="804">
        <f>G76</f>
        <v>24500000</v>
      </c>
      <c r="L76" s="807">
        <f>F76-K76</f>
        <v>0</v>
      </c>
      <c r="M76" s="1579" t="s">
        <v>2098</v>
      </c>
    </row>
    <row r="77" spans="1:13" ht="30" customHeight="1" x14ac:dyDescent="0.2">
      <c r="A77" s="1532"/>
      <c r="B77" s="1529"/>
      <c r="C77" s="1665"/>
      <c r="D77" s="1534">
        <v>3200000</v>
      </c>
      <c r="E77" s="1589" t="s">
        <v>2402</v>
      </c>
      <c r="F77" s="1591"/>
      <c r="G77" s="807">
        <v>500000</v>
      </c>
      <c r="H77" s="1535"/>
      <c r="I77" s="1672"/>
      <c r="J77" s="1580"/>
      <c r="K77" s="1663">
        <f>G77+G78</f>
        <v>3200000</v>
      </c>
      <c r="L77" s="1663">
        <f>(G78+G77)-K77</f>
        <v>0</v>
      </c>
      <c r="M77" s="1706"/>
    </row>
    <row r="78" spans="1:13" ht="30" customHeight="1" x14ac:dyDescent="0.2">
      <c r="A78" s="1532"/>
      <c r="B78" s="1529"/>
      <c r="C78" s="1665"/>
      <c r="D78" s="1535"/>
      <c r="E78" s="1613"/>
      <c r="F78" s="1614"/>
      <c r="G78" s="807">
        <v>2700000</v>
      </c>
      <c r="H78" s="1534" t="s">
        <v>2397</v>
      </c>
      <c r="I78" s="1670" t="s">
        <v>2404</v>
      </c>
      <c r="J78" s="1579" t="s">
        <v>1928</v>
      </c>
      <c r="K78" s="1663"/>
      <c r="L78" s="1663"/>
      <c r="M78" s="1706"/>
    </row>
    <row r="79" spans="1:13" ht="30" customHeight="1" x14ac:dyDescent="0.2">
      <c r="A79" s="1532"/>
      <c r="B79" s="1529"/>
      <c r="C79" s="1665"/>
      <c r="D79" s="1534">
        <v>30000000</v>
      </c>
      <c r="E79" s="1589" t="s">
        <v>2403</v>
      </c>
      <c r="F79" s="1591"/>
      <c r="G79" s="807">
        <v>20000000</v>
      </c>
      <c r="H79" s="1535"/>
      <c r="I79" s="1672"/>
      <c r="J79" s="1580"/>
      <c r="K79" s="1534">
        <f>G79+G80</f>
        <v>20000000</v>
      </c>
      <c r="L79" s="1534">
        <f>D79-K79</f>
        <v>10000000</v>
      </c>
      <c r="M79" s="1706"/>
    </row>
    <row r="80" spans="1:13" ht="30" customHeight="1" x14ac:dyDescent="0.2">
      <c r="A80" s="1533"/>
      <c r="B80" s="1530"/>
      <c r="C80" s="1575"/>
      <c r="D80" s="1535"/>
      <c r="E80" s="1613"/>
      <c r="F80" s="1614"/>
      <c r="G80" s="807"/>
      <c r="H80" s="807"/>
      <c r="I80" s="424"/>
      <c r="J80" s="810"/>
      <c r="K80" s="1535"/>
      <c r="L80" s="1535"/>
      <c r="M80" s="1580"/>
    </row>
    <row r="81" spans="1:13" ht="30" customHeight="1" x14ac:dyDescent="0.2">
      <c r="A81" s="1531">
        <v>54</v>
      </c>
      <c r="B81" s="1528" t="s">
        <v>1090</v>
      </c>
      <c r="C81" s="1574"/>
      <c r="D81" s="368">
        <v>35000000</v>
      </c>
      <c r="E81" s="393">
        <v>7.1999999999999995E-2</v>
      </c>
      <c r="F81" s="368">
        <v>2500000</v>
      </c>
      <c r="G81" s="1534">
        <v>3500000</v>
      </c>
      <c r="H81" s="1534" t="s">
        <v>1567</v>
      </c>
      <c r="I81" s="1670" t="s">
        <v>1672</v>
      </c>
      <c r="J81" s="1579" t="s">
        <v>1673</v>
      </c>
      <c r="K81" s="1534">
        <f>G81</f>
        <v>3500000</v>
      </c>
      <c r="L81" s="1534">
        <f>(F81+F82)-K81</f>
        <v>0</v>
      </c>
      <c r="M81" s="1583"/>
    </row>
    <row r="82" spans="1:13" ht="30" customHeight="1" x14ac:dyDescent="0.2">
      <c r="A82" s="1532"/>
      <c r="B82" s="1529"/>
      <c r="C82" s="1665"/>
      <c r="D82" s="368">
        <v>13000000</v>
      </c>
      <c r="E82" s="20">
        <v>7.6999999999999999E-2</v>
      </c>
      <c r="F82" s="368">
        <v>1000000</v>
      </c>
      <c r="G82" s="1535"/>
      <c r="H82" s="1535"/>
      <c r="I82" s="1672"/>
      <c r="J82" s="1580"/>
      <c r="K82" s="1535"/>
      <c r="L82" s="1535"/>
      <c r="M82" s="1584"/>
    </row>
    <row r="83" spans="1:13" ht="30" customHeight="1" x14ac:dyDescent="0.2">
      <c r="A83" s="1532"/>
      <c r="B83" s="1529"/>
      <c r="C83" s="1665"/>
      <c r="D83" s="987">
        <v>35000000</v>
      </c>
      <c r="E83" s="990">
        <v>7.1999999999999995E-2</v>
      </c>
      <c r="F83" s="987">
        <v>2500000</v>
      </c>
      <c r="G83" s="1534">
        <v>3500000</v>
      </c>
      <c r="H83" s="1534" t="s">
        <v>2628</v>
      </c>
      <c r="I83" s="1670" t="s">
        <v>2644</v>
      </c>
      <c r="J83" s="1579" t="s">
        <v>2645</v>
      </c>
      <c r="K83" s="1534">
        <f>G83</f>
        <v>3500000</v>
      </c>
      <c r="L83" s="1534">
        <f>G83-K83</f>
        <v>0</v>
      </c>
      <c r="M83" s="998"/>
    </row>
    <row r="84" spans="1:13" ht="30" customHeight="1" x14ac:dyDescent="0.2">
      <c r="A84" s="1533"/>
      <c r="B84" s="1530"/>
      <c r="C84" s="1575"/>
      <c r="D84" s="987">
        <v>13000000</v>
      </c>
      <c r="E84" s="999">
        <v>7.6999999999999999E-2</v>
      </c>
      <c r="F84" s="987">
        <v>1000000</v>
      </c>
      <c r="G84" s="1535"/>
      <c r="H84" s="1535"/>
      <c r="I84" s="1672"/>
      <c r="J84" s="1580"/>
      <c r="K84" s="1535"/>
      <c r="L84" s="1535"/>
      <c r="M84" s="998"/>
    </row>
    <row r="85" spans="1:13" ht="30" customHeight="1" x14ac:dyDescent="0.2">
      <c r="A85" s="1531">
        <v>55</v>
      </c>
      <c r="B85" s="1528" t="s">
        <v>2672</v>
      </c>
      <c r="C85" s="1574" t="s">
        <v>1351</v>
      </c>
      <c r="D85" s="664">
        <v>175000000</v>
      </c>
      <c r="E85" s="670">
        <v>0.52</v>
      </c>
      <c r="F85" s="664">
        <v>9000000</v>
      </c>
      <c r="G85" s="1663">
        <v>16500000</v>
      </c>
      <c r="H85" s="1663" t="s">
        <v>926</v>
      </c>
      <c r="I85" s="1724" t="s">
        <v>1391</v>
      </c>
      <c r="J85" s="1725" t="s">
        <v>1392</v>
      </c>
      <c r="K85" s="1663">
        <f>G85</f>
        <v>16500000</v>
      </c>
      <c r="L85" s="1663">
        <f>(F85+F86)-K85</f>
        <v>0</v>
      </c>
      <c r="M85" s="686" t="s">
        <v>1113</v>
      </c>
    </row>
    <row r="86" spans="1:13" ht="30" customHeight="1" x14ac:dyDescent="0.2">
      <c r="A86" s="1532"/>
      <c r="B86" s="1529"/>
      <c r="C86" s="1665"/>
      <c r="D86" s="657">
        <f>85000000+20000000</f>
        <v>105000000</v>
      </c>
      <c r="E86" s="655">
        <v>7.0000000000000007E-2</v>
      </c>
      <c r="F86" s="657">
        <v>7500000</v>
      </c>
      <c r="G86" s="1663"/>
      <c r="H86" s="1663"/>
      <c r="I86" s="1724"/>
      <c r="J86" s="1725"/>
      <c r="K86" s="1663"/>
      <c r="L86" s="1663"/>
      <c r="M86" s="192" t="s">
        <v>2056</v>
      </c>
    </row>
    <row r="87" spans="1:13" ht="30" customHeight="1" x14ac:dyDescent="0.2">
      <c r="A87" s="1533"/>
      <c r="B87" s="1530"/>
      <c r="C87" s="1575"/>
      <c r="D87" s="664">
        <v>35000000</v>
      </c>
      <c r="E87" s="670">
        <v>0.05</v>
      </c>
      <c r="F87" s="664">
        <f>D87*E87</f>
        <v>1750000</v>
      </c>
      <c r="G87" s="1726" t="s">
        <v>2090</v>
      </c>
      <c r="H87" s="1727"/>
      <c r="I87" s="1727"/>
      <c r="J87" s="1727"/>
      <c r="K87" s="1727"/>
      <c r="L87" s="1728"/>
      <c r="M87" s="33" t="s">
        <v>2057</v>
      </c>
    </row>
    <row r="88" spans="1:13" ht="30" customHeight="1" x14ac:dyDescent="0.2">
      <c r="A88" s="1531">
        <v>56</v>
      </c>
      <c r="B88" s="1528" t="s">
        <v>36</v>
      </c>
      <c r="C88" s="1574" t="s">
        <v>1351</v>
      </c>
      <c r="D88" s="1534">
        <v>3284000000</v>
      </c>
      <c r="E88" s="1544">
        <v>7.0000000000000007E-2</v>
      </c>
      <c r="F88" s="1534">
        <v>229880000</v>
      </c>
      <c r="G88" s="399">
        <v>27070000</v>
      </c>
      <c r="H88" s="1534" t="s">
        <v>1052</v>
      </c>
      <c r="I88" s="1733" t="s">
        <v>1414</v>
      </c>
      <c r="J88" s="1579" t="s">
        <v>707</v>
      </c>
      <c r="K88" s="1534">
        <f>G88+G89</f>
        <v>50000000</v>
      </c>
      <c r="L88" s="1534">
        <f>F88-(G89+G90+G91+G92+G93+G94)</f>
        <v>2140000</v>
      </c>
      <c r="M88" s="103" t="s">
        <v>1413</v>
      </c>
    </row>
    <row r="89" spans="1:13" ht="30" customHeight="1" x14ac:dyDescent="0.2">
      <c r="A89" s="1532"/>
      <c r="B89" s="1529"/>
      <c r="C89" s="1665"/>
      <c r="D89" s="1547"/>
      <c r="E89" s="1545"/>
      <c r="F89" s="1547"/>
      <c r="G89" s="390">
        <v>22930000</v>
      </c>
      <c r="H89" s="1535"/>
      <c r="I89" s="1734"/>
      <c r="J89" s="1580"/>
      <c r="K89" s="1535"/>
      <c r="L89" s="1547"/>
      <c r="M89" s="1740"/>
    </row>
    <row r="90" spans="1:13" ht="30" customHeight="1" x14ac:dyDescent="0.2">
      <c r="A90" s="1532"/>
      <c r="B90" s="1529"/>
      <c r="C90" s="1665"/>
      <c r="D90" s="1547"/>
      <c r="E90" s="1545"/>
      <c r="F90" s="1547"/>
      <c r="G90" s="411">
        <v>50000000</v>
      </c>
      <c r="H90" s="411" t="s">
        <v>1478</v>
      </c>
      <c r="I90" s="419" t="s">
        <v>1510</v>
      </c>
      <c r="J90" s="24" t="s">
        <v>707</v>
      </c>
      <c r="K90" s="1534">
        <f>G89+G90+G91+G92+G93+G94</f>
        <v>227740000</v>
      </c>
      <c r="L90" s="1547"/>
      <c r="M90" s="1741"/>
    </row>
    <row r="91" spans="1:13" ht="30" customHeight="1" x14ac:dyDescent="0.2">
      <c r="A91" s="1532"/>
      <c r="B91" s="1529"/>
      <c r="C91" s="1665"/>
      <c r="D91" s="1547"/>
      <c r="E91" s="1545"/>
      <c r="F91" s="1547"/>
      <c r="G91" s="500">
        <v>50000000</v>
      </c>
      <c r="H91" s="500" t="s">
        <v>1692</v>
      </c>
      <c r="I91" s="505" t="s">
        <v>1772</v>
      </c>
      <c r="J91" s="24" t="s">
        <v>707</v>
      </c>
      <c r="K91" s="1547"/>
      <c r="L91" s="1547"/>
      <c r="M91" s="1741"/>
    </row>
    <row r="92" spans="1:13" ht="30" customHeight="1" x14ac:dyDescent="0.2">
      <c r="A92" s="1532"/>
      <c r="B92" s="1529"/>
      <c r="C92" s="1665"/>
      <c r="D92" s="1547"/>
      <c r="E92" s="1545"/>
      <c r="F92" s="1547"/>
      <c r="G92" s="538">
        <v>50000000</v>
      </c>
      <c r="H92" s="538" t="s">
        <v>1836</v>
      </c>
      <c r="I92" s="541" t="s">
        <v>1841</v>
      </c>
      <c r="J92" s="24" t="s">
        <v>707</v>
      </c>
      <c r="K92" s="1547"/>
      <c r="L92" s="1547"/>
      <c r="M92" s="1741"/>
    </row>
    <row r="93" spans="1:13" ht="30" customHeight="1" x14ac:dyDescent="0.2">
      <c r="A93" s="1532"/>
      <c r="B93" s="1529"/>
      <c r="C93" s="1665"/>
      <c r="D93" s="1547"/>
      <c r="E93" s="1545"/>
      <c r="F93" s="1547"/>
      <c r="G93" s="546">
        <v>50000000</v>
      </c>
      <c r="H93" s="546" t="s">
        <v>1853</v>
      </c>
      <c r="I93" s="553" t="s">
        <v>2089</v>
      </c>
      <c r="J93" s="24" t="s">
        <v>707</v>
      </c>
      <c r="K93" s="1547"/>
      <c r="L93" s="1547"/>
      <c r="M93" s="1741"/>
    </row>
    <row r="94" spans="1:13" ht="30" customHeight="1" x14ac:dyDescent="0.2">
      <c r="A94" s="1532"/>
      <c r="B94" s="1529"/>
      <c r="C94" s="1665"/>
      <c r="D94" s="1547"/>
      <c r="E94" s="1545"/>
      <c r="F94" s="1547"/>
      <c r="G94" s="500">
        <v>4810000</v>
      </c>
      <c r="H94" s="896" t="s">
        <v>2551</v>
      </c>
      <c r="I94" s="903" t="s">
        <v>2556</v>
      </c>
      <c r="J94" s="24" t="s">
        <v>707</v>
      </c>
      <c r="K94" s="1535"/>
      <c r="L94" s="1535"/>
      <c r="M94" s="1742"/>
    </row>
    <row r="95" spans="1:13" ht="30" customHeight="1" x14ac:dyDescent="0.2">
      <c r="A95" s="1533"/>
      <c r="B95" s="1530"/>
      <c r="C95" s="1575"/>
      <c r="D95" s="1535"/>
      <c r="E95" s="1546"/>
      <c r="F95" s="1535"/>
      <c r="G95" s="896"/>
      <c r="H95" s="896"/>
      <c r="I95" s="903"/>
      <c r="J95" s="24"/>
      <c r="K95" s="896"/>
      <c r="L95" s="896"/>
      <c r="M95" s="904"/>
    </row>
    <row r="96" spans="1:13" ht="30" customHeight="1" x14ac:dyDescent="0.2">
      <c r="A96" s="386">
        <v>57</v>
      </c>
      <c r="B96" s="364" t="s">
        <v>1107</v>
      </c>
      <c r="C96" s="380" t="s">
        <v>1354</v>
      </c>
      <c r="D96" s="368">
        <v>317000000</v>
      </c>
      <c r="E96" s="367">
        <v>7.0000000000000007E-2</v>
      </c>
      <c r="F96" s="368">
        <f>D96*E96</f>
        <v>22190000.000000004</v>
      </c>
      <c r="G96" s="390">
        <v>22190000</v>
      </c>
      <c r="H96" s="390" t="s">
        <v>2551</v>
      </c>
      <c r="I96" s="36" t="s">
        <v>2556</v>
      </c>
      <c r="J96" s="24" t="s">
        <v>707</v>
      </c>
      <c r="K96" s="390">
        <f>G96</f>
        <v>22190000</v>
      </c>
      <c r="L96" s="390">
        <f>F96-K96</f>
        <v>0</v>
      </c>
      <c r="M96" s="370"/>
    </row>
    <row r="97" spans="1:13" ht="30" customHeight="1" x14ac:dyDescent="0.2">
      <c r="A97" s="386">
        <v>58</v>
      </c>
      <c r="B97" s="45" t="s">
        <v>1094</v>
      </c>
      <c r="C97" s="380"/>
      <c r="D97" s="368">
        <v>11000000</v>
      </c>
      <c r="E97" s="20">
        <v>5.5E-2</v>
      </c>
      <c r="F97" s="368">
        <v>600000</v>
      </c>
      <c r="G97" s="368">
        <v>600000</v>
      </c>
      <c r="H97" s="368" t="s">
        <v>1836</v>
      </c>
      <c r="I97" s="374" t="s">
        <v>1842</v>
      </c>
      <c r="J97" s="88" t="s">
        <v>1843</v>
      </c>
      <c r="K97" s="368">
        <f>G97</f>
        <v>600000</v>
      </c>
      <c r="L97" s="368">
        <f t="shared" si="6"/>
        <v>0</v>
      </c>
      <c r="M97" s="45"/>
    </row>
    <row r="98" spans="1:13" ht="30" customHeight="1" x14ac:dyDescent="0.2">
      <c r="A98" s="1531">
        <v>59</v>
      </c>
      <c r="B98" s="1528" t="s">
        <v>197</v>
      </c>
      <c r="C98" s="1574" t="s">
        <v>1351</v>
      </c>
      <c r="D98" s="368">
        <v>90000000</v>
      </c>
      <c r="E98" s="20">
        <v>0.05</v>
      </c>
      <c r="F98" s="368">
        <f t="shared" si="5"/>
        <v>4500000</v>
      </c>
      <c r="G98" s="1116"/>
      <c r="H98" s="1116"/>
      <c r="I98" s="845"/>
      <c r="J98" s="1124"/>
      <c r="K98" s="1560"/>
      <c r="L98" s="1534">
        <f t="shared" si="6"/>
        <v>4500000</v>
      </c>
      <c r="M98" s="1540" t="s">
        <v>2709</v>
      </c>
    </row>
    <row r="99" spans="1:13" ht="30" customHeight="1" x14ac:dyDescent="0.2">
      <c r="A99" s="1533"/>
      <c r="B99" s="1530"/>
      <c r="C99" s="1575"/>
      <c r="D99" s="368">
        <v>10000000</v>
      </c>
      <c r="E99" s="20">
        <v>7.0000000000000007E-2</v>
      </c>
      <c r="F99" s="368">
        <f t="shared" si="5"/>
        <v>700000.00000000012</v>
      </c>
      <c r="G99" s="1721" t="s">
        <v>1374</v>
      </c>
      <c r="H99" s="1722"/>
      <c r="I99" s="1722"/>
      <c r="J99" s="1723"/>
      <c r="K99" s="1561"/>
      <c r="L99" s="1535"/>
      <c r="M99" s="1541"/>
    </row>
    <row r="100" spans="1:13" ht="30" customHeight="1" x14ac:dyDescent="0.2">
      <c r="A100" s="1022">
        <v>60</v>
      </c>
      <c r="B100" s="1023" t="s">
        <v>1592</v>
      </c>
      <c r="C100" s="1016"/>
      <c r="D100" s="366"/>
      <c r="E100" s="44"/>
      <c r="F100" s="366">
        <f t="shared" si="5"/>
        <v>0</v>
      </c>
      <c r="G100" s="368">
        <v>10000000</v>
      </c>
      <c r="H100" s="368" t="s">
        <v>926</v>
      </c>
      <c r="I100" s="374" t="s">
        <v>1398</v>
      </c>
      <c r="J100" s="24" t="s">
        <v>1101</v>
      </c>
      <c r="K100" s="368">
        <f>G100</f>
        <v>10000000</v>
      </c>
      <c r="L100" s="391">
        <f t="shared" si="6"/>
        <v>-10000000</v>
      </c>
      <c r="M100" s="45" t="s">
        <v>2660</v>
      </c>
    </row>
    <row r="101" spans="1:13" ht="30" customHeight="1" x14ac:dyDescent="0.2">
      <c r="A101" s="362">
        <v>61</v>
      </c>
      <c r="B101" s="45" t="s">
        <v>199</v>
      </c>
      <c r="C101" s="380"/>
      <c r="D101" s="368">
        <v>100000000</v>
      </c>
      <c r="E101" s="20">
        <v>7.0000000000000007E-2</v>
      </c>
      <c r="F101" s="368">
        <f t="shared" si="5"/>
        <v>7000000.0000000009</v>
      </c>
      <c r="G101" s="538">
        <v>7000000</v>
      </c>
      <c r="H101" s="538" t="s">
        <v>1692</v>
      </c>
      <c r="I101" s="543" t="s">
        <v>1707</v>
      </c>
      <c r="J101" s="24" t="s">
        <v>1708</v>
      </c>
      <c r="K101" s="538">
        <f>G101</f>
        <v>7000000</v>
      </c>
      <c r="L101" s="368">
        <f t="shared" si="6"/>
        <v>0</v>
      </c>
      <c r="M101" s="45" t="s">
        <v>1852</v>
      </c>
    </row>
    <row r="102" spans="1:13" ht="30" customHeight="1" x14ac:dyDescent="0.2">
      <c r="A102" s="4">
        <v>62</v>
      </c>
      <c r="B102" s="45" t="s">
        <v>200</v>
      </c>
      <c r="C102" s="380"/>
      <c r="D102" s="366"/>
      <c r="E102" s="44"/>
      <c r="F102" s="366">
        <f t="shared" si="5"/>
        <v>0</v>
      </c>
      <c r="G102" s="368">
        <v>3250000</v>
      </c>
      <c r="H102" s="368" t="s">
        <v>2579</v>
      </c>
      <c r="I102" s="374" t="s">
        <v>2588</v>
      </c>
      <c r="J102" s="310" t="s">
        <v>2589</v>
      </c>
      <c r="K102" s="368">
        <f>G102</f>
        <v>3250000</v>
      </c>
      <c r="L102" s="366">
        <f t="shared" si="6"/>
        <v>-3250000</v>
      </c>
      <c r="M102" s="45"/>
    </row>
    <row r="103" spans="1:13" ht="30" customHeight="1" x14ac:dyDescent="0.2">
      <c r="A103" s="1531">
        <v>63</v>
      </c>
      <c r="B103" s="1528" t="s">
        <v>201</v>
      </c>
      <c r="C103" s="1574"/>
      <c r="D103" s="399">
        <v>1250000000</v>
      </c>
      <c r="E103" s="20">
        <f>F103/D103</f>
        <v>6.5000000000000002E-2</v>
      </c>
      <c r="F103" s="399">
        <v>81250000</v>
      </c>
      <c r="G103" s="399">
        <v>50000000</v>
      </c>
      <c r="H103" s="399" t="s">
        <v>1432</v>
      </c>
      <c r="I103" s="423" t="s">
        <v>1437</v>
      </c>
      <c r="J103" s="37" t="s">
        <v>950</v>
      </c>
      <c r="K103" s="416">
        <f>G103</f>
        <v>50000000</v>
      </c>
      <c r="L103" s="515">
        <f t="shared" si="6"/>
        <v>31250000</v>
      </c>
      <c r="M103" s="686" t="s">
        <v>1773</v>
      </c>
    </row>
    <row r="104" spans="1:13" ht="30" customHeight="1" x14ac:dyDescent="0.2">
      <c r="A104" s="1532"/>
      <c r="B104" s="1529"/>
      <c r="C104" s="1575"/>
      <c r="D104" s="510">
        <v>1300000000</v>
      </c>
      <c r="E104" s="509"/>
      <c r="F104" s="1013"/>
      <c r="G104" s="1676" t="s">
        <v>1774</v>
      </c>
      <c r="H104" s="1677"/>
      <c r="I104" s="1677"/>
      <c r="J104" s="1677"/>
      <c r="K104" s="1677"/>
      <c r="L104" s="1678"/>
      <c r="M104" s="192"/>
    </row>
    <row r="105" spans="1:13" ht="30" customHeight="1" x14ac:dyDescent="0.2">
      <c r="A105" s="1533"/>
      <c r="B105" s="1530"/>
      <c r="C105" s="1012"/>
      <c r="D105" s="1011">
        <v>1600000000</v>
      </c>
      <c r="E105" s="1010">
        <v>6.5000000000000002E-2</v>
      </c>
      <c r="F105" s="1011">
        <f>D105*E105</f>
        <v>104000000</v>
      </c>
      <c r="G105" s="1459" t="s">
        <v>2657</v>
      </c>
      <c r="H105" s="1460"/>
      <c r="I105" s="1460"/>
      <c r="J105" s="1460"/>
      <c r="K105" s="1460"/>
      <c r="L105" s="1461"/>
      <c r="M105" s="33"/>
    </row>
    <row r="106" spans="1:13" ht="30" customHeight="1" x14ac:dyDescent="0.2">
      <c r="A106" s="4">
        <v>64</v>
      </c>
      <c r="B106" s="388" t="s">
        <v>1409</v>
      </c>
      <c r="C106" s="380" t="s">
        <v>916</v>
      </c>
      <c r="D106" s="368">
        <v>200000000</v>
      </c>
      <c r="E106" s="393">
        <v>5.0999999999999997E-2</v>
      </c>
      <c r="F106" s="368">
        <f t="shared" si="5"/>
        <v>10200000</v>
      </c>
      <c r="G106" s="368">
        <v>10200000</v>
      </c>
      <c r="H106" s="368" t="s">
        <v>1052</v>
      </c>
      <c r="I106" s="36" t="s">
        <v>1407</v>
      </c>
      <c r="J106" s="24" t="s">
        <v>1408</v>
      </c>
      <c r="K106" s="368">
        <f>G106</f>
        <v>10200000</v>
      </c>
      <c r="L106" s="368">
        <f t="shared" si="6"/>
        <v>0</v>
      </c>
      <c r="M106" s="103" t="s">
        <v>1410</v>
      </c>
    </row>
    <row r="107" spans="1:13" ht="30" customHeight="1" x14ac:dyDescent="0.2">
      <c r="A107" s="387">
        <v>65</v>
      </c>
      <c r="B107" s="45" t="s">
        <v>203</v>
      </c>
      <c r="C107" s="380"/>
      <c r="D107" s="368">
        <v>300000000</v>
      </c>
      <c r="E107" s="20">
        <v>0.04</v>
      </c>
      <c r="F107" s="368">
        <f t="shared" si="5"/>
        <v>12000000</v>
      </c>
      <c r="G107" s="368"/>
      <c r="H107" s="368"/>
      <c r="I107" s="374"/>
      <c r="J107" s="24"/>
      <c r="K107" s="368"/>
      <c r="L107" s="368">
        <f t="shared" si="6"/>
        <v>12000000</v>
      </c>
      <c r="M107" s="45" t="s">
        <v>1616</v>
      </c>
    </row>
    <row r="108" spans="1:13" ht="30" customHeight="1" x14ac:dyDescent="0.2">
      <c r="A108" s="1531">
        <v>66</v>
      </c>
      <c r="B108" s="1528" t="s">
        <v>204</v>
      </c>
      <c r="C108" s="1574"/>
      <c r="D108" s="1560"/>
      <c r="E108" s="1563"/>
      <c r="F108" s="1560">
        <f t="shared" si="5"/>
        <v>0</v>
      </c>
      <c r="G108" s="368">
        <v>12860000</v>
      </c>
      <c r="H108" s="368" t="s">
        <v>1432</v>
      </c>
      <c r="I108" s="420" t="s">
        <v>1471</v>
      </c>
      <c r="J108" s="24" t="s">
        <v>957</v>
      </c>
      <c r="K108" s="1534">
        <f>G108+G109</f>
        <v>26000000</v>
      </c>
      <c r="L108" s="1560">
        <f t="shared" si="6"/>
        <v>-26000000</v>
      </c>
      <c r="M108" s="45"/>
    </row>
    <row r="109" spans="1:13" ht="30" customHeight="1" x14ac:dyDescent="0.2">
      <c r="A109" s="1533"/>
      <c r="B109" s="1530"/>
      <c r="C109" s="1575"/>
      <c r="D109" s="1561"/>
      <c r="E109" s="1565"/>
      <c r="F109" s="1561"/>
      <c r="G109" s="987">
        <v>13140000</v>
      </c>
      <c r="H109" s="991" t="s">
        <v>2628</v>
      </c>
      <c r="I109" s="1000" t="s">
        <v>2630</v>
      </c>
      <c r="J109" s="427" t="s">
        <v>957</v>
      </c>
      <c r="K109" s="1535"/>
      <c r="L109" s="1561"/>
      <c r="M109" s="988" t="s">
        <v>2631</v>
      </c>
    </row>
    <row r="110" spans="1:13" ht="30" customHeight="1" x14ac:dyDescent="0.2">
      <c r="A110" s="1531">
        <v>67</v>
      </c>
      <c r="B110" s="1528" t="s">
        <v>183</v>
      </c>
      <c r="C110" s="1574"/>
      <c r="D110" s="658">
        <v>35000000</v>
      </c>
      <c r="E110" s="670">
        <v>0.08</v>
      </c>
      <c r="F110" s="658">
        <v>2750000</v>
      </c>
      <c r="G110" s="658">
        <v>2750000</v>
      </c>
      <c r="H110" s="1534" t="s">
        <v>1899</v>
      </c>
      <c r="I110" s="1670" t="s">
        <v>2111</v>
      </c>
      <c r="J110" s="1534" t="s">
        <v>2112</v>
      </c>
      <c r="K110" s="658">
        <f>G110</f>
        <v>2750000</v>
      </c>
      <c r="L110" s="658">
        <f t="shared" si="6"/>
        <v>0</v>
      </c>
      <c r="M110" s="1731" t="s">
        <v>2543</v>
      </c>
    </row>
    <row r="111" spans="1:13" ht="30" customHeight="1" x14ac:dyDescent="0.2">
      <c r="A111" s="1533"/>
      <c r="B111" s="1530"/>
      <c r="C111" s="1575"/>
      <c r="D111" s="1459" t="s">
        <v>2113</v>
      </c>
      <c r="E111" s="1460"/>
      <c r="F111" s="1461"/>
      <c r="G111" s="658">
        <v>35000000</v>
      </c>
      <c r="H111" s="1535"/>
      <c r="I111" s="1672"/>
      <c r="J111" s="1535"/>
      <c r="K111" s="658">
        <f>G111</f>
        <v>35000000</v>
      </c>
      <c r="L111" s="658">
        <f>G111-K111</f>
        <v>0</v>
      </c>
      <c r="M111" s="1732"/>
    </row>
    <row r="112" spans="1:13" ht="30" customHeight="1" x14ac:dyDescent="0.2">
      <c r="A112" s="4">
        <v>68</v>
      </c>
      <c r="B112" s="45" t="s">
        <v>205</v>
      </c>
      <c r="C112" s="380" t="s">
        <v>1351</v>
      </c>
      <c r="D112" s="368">
        <v>150000000</v>
      </c>
      <c r="E112" s="20">
        <v>0.05</v>
      </c>
      <c r="F112" s="368">
        <f t="shared" si="5"/>
        <v>7500000</v>
      </c>
      <c r="G112" s="368">
        <v>7500000</v>
      </c>
      <c r="H112" s="368" t="s">
        <v>1052</v>
      </c>
      <c r="I112" s="374" t="s">
        <v>1405</v>
      </c>
      <c r="J112" s="24" t="s">
        <v>961</v>
      </c>
      <c r="K112" s="368">
        <f>G112</f>
        <v>7500000</v>
      </c>
      <c r="L112" s="368">
        <f>F112-K112</f>
        <v>0</v>
      </c>
      <c r="M112" s="45"/>
    </row>
    <row r="113" spans="1:13" ht="30" customHeight="1" x14ac:dyDescent="0.2">
      <c r="A113" s="1531">
        <v>69</v>
      </c>
      <c r="B113" s="1528" t="s">
        <v>206</v>
      </c>
      <c r="C113" s="1765" t="s">
        <v>916</v>
      </c>
      <c r="D113" s="1663">
        <v>280000000</v>
      </c>
      <c r="E113" s="1707">
        <f>F113/D113</f>
        <v>7.0000000000000007E-2</v>
      </c>
      <c r="F113" s="1663">
        <v>19600000</v>
      </c>
      <c r="G113" s="368">
        <v>9500000</v>
      </c>
      <c r="H113" s="368" t="s">
        <v>1567</v>
      </c>
      <c r="I113" s="36" t="s">
        <v>1684</v>
      </c>
      <c r="J113" s="24" t="s">
        <v>1686</v>
      </c>
      <c r="K113" s="1534">
        <f>G113+G114</f>
        <v>19500000</v>
      </c>
      <c r="L113" s="1534">
        <f t="shared" si="6"/>
        <v>100000</v>
      </c>
      <c r="M113" s="1731" t="s">
        <v>1687</v>
      </c>
    </row>
    <row r="114" spans="1:13" ht="30" customHeight="1" x14ac:dyDescent="0.2">
      <c r="A114" s="1533"/>
      <c r="B114" s="1530"/>
      <c r="C114" s="1765"/>
      <c r="D114" s="1663"/>
      <c r="E114" s="1707"/>
      <c r="F114" s="1663"/>
      <c r="G114" s="500">
        <v>10000000</v>
      </c>
      <c r="H114" s="500" t="s">
        <v>1567</v>
      </c>
      <c r="I114" s="506" t="s">
        <v>1685</v>
      </c>
      <c r="J114" s="24" t="s">
        <v>1686</v>
      </c>
      <c r="K114" s="1535"/>
      <c r="L114" s="1535"/>
      <c r="M114" s="1732"/>
    </row>
    <row r="115" spans="1:13" ht="30" customHeight="1" x14ac:dyDescent="0.2">
      <c r="A115" s="4">
        <v>70</v>
      </c>
      <c r="B115" s="45" t="s">
        <v>207</v>
      </c>
      <c r="C115" s="380" t="s">
        <v>916</v>
      </c>
      <c r="D115" s="368">
        <v>100000000</v>
      </c>
      <c r="E115" s="20">
        <v>0.04</v>
      </c>
      <c r="F115" s="368">
        <f t="shared" si="5"/>
        <v>4000000</v>
      </c>
      <c r="G115" s="368">
        <v>4000000</v>
      </c>
      <c r="H115" s="368" t="s">
        <v>1432</v>
      </c>
      <c r="I115" s="374" t="s">
        <v>1457</v>
      </c>
      <c r="J115" s="88" t="s">
        <v>1458</v>
      </c>
      <c r="K115" s="368">
        <f>G115</f>
        <v>4000000</v>
      </c>
      <c r="L115" s="411">
        <f t="shared" si="6"/>
        <v>0</v>
      </c>
      <c r="M115" s="45"/>
    </row>
    <row r="116" spans="1:13" ht="30" customHeight="1" x14ac:dyDescent="0.2">
      <c r="A116" s="1531">
        <v>71</v>
      </c>
      <c r="B116" s="1528" t="s">
        <v>208</v>
      </c>
      <c r="C116" s="1574" t="s">
        <v>971</v>
      </c>
      <c r="D116" s="1534">
        <v>20000000</v>
      </c>
      <c r="E116" s="1544">
        <v>0.05</v>
      </c>
      <c r="F116" s="1534">
        <f t="shared" si="5"/>
        <v>1000000</v>
      </c>
      <c r="G116" s="368">
        <v>1000000</v>
      </c>
      <c r="H116" s="368" t="s">
        <v>1478</v>
      </c>
      <c r="I116" s="374" t="s">
        <v>1479</v>
      </c>
      <c r="J116" s="24" t="s">
        <v>1480</v>
      </c>
      <c r="K116" s="368">
        <f>G116</f>
        <v>1000000</v>
      </c>
      <c r="L116" s="368">
        <f t="shared" si="6"/>
        <v>0</v>
      </c>
      <c r="M116" s="938" t="s">
        <v>2393</v>
      </c>
    </row>
    <row r="117" spans="1:13" ht="30" customHeight="1" x14ac:dyDescent="0.2">
      <c r="A117" s="1533"/>
      <c r="B117" s="1530"/>
      <c r="C117" s="1575"/>
      <c r="D117" s="1535"/>
      <c r="E117" s="1546"/>
      <c r="F117" s="1535"/>
      <c r="G117" s="936">
        <v>1000000</v>
      </c>
      <c r="H117" s="936" t="s">
        <v>2579</v>
      </c>
      <c r="I117" s="943" t="s">
        <v>2580</v>
      </c>
      <c r="J117" s="24" t="s">
        <v>1480</v>
      </c>
      <c r="K117" s="936">
        <f>G117</f>
        <v>1000000</v>
      </c>
      <c r="L117" s="936">
        <f>G117-K117</f>
        <v>0</v>
      </c>
      <c r="M117" s="939" t="s">
        <v>2581</v>
      </c>
    </row>
    <row r="118" spans="1:13" ht="30" customHeight="1" x14ac:dyDescent="0.2">
      <c r="A118" s="4">
        <v>72</v>
      </c>
      <c r="B118" s="45" t="s">
        <v>1053</v>
      </c>
      <c r="C118" s="380"/>
      <c r="D118" s="366">
        <v>1000000000</v>
      </c>
      <c r="E118" s="44">
        <v>5.5E-2</v>
      </c>
      <c r="F118" s="366">
        <f t="shared" si="5"/>
        <v>55000000</v>
      </c>
      <c r="G118" s="368"/>
      <c r="H118" s="368"/>
      <c r="I118" s="376"/>
      <c r="J118" s="24"/>
      <c r="K118" s="368"/>
      <c r="L118" s="366">
        <f t="shared" si="6"/>
        <v>55000000</v>
      </c>
      <c r="M118" s="45"/>
    </row>
    <row r="119" spans="1:13" ht="30" customHeight="1" x14ac:dyDescent="0.2">
      <c r="A119" s="690">
        <v>73</v>
      </c>
      <c r="B119" s="45" t="s">
        <v>209</v>
      </c>
      <c r="C119" s="380" t="s">
        <v>1349</v>
      </c>
      <c r="D119" s="368">
        <v>20000000</v>
      </c>
      <c r="E119" s="20">
        <v>0.05</v>
      </c>
      <c r="F119" s="368">
        <f t="shared" si="5"/>
        <v>1000000</v>
      </c>
      <c r="G119" s="368">
        <v>1000000</v>
      </c>
      <c r="H119" s="368" t="s">
        <v>1432</v>
      </c>
      <c r="I119" s="374" t="s">
        <v>1440</v>
      </c>
      <c r="J119" s="24" t="s">
        <v>1441</v>
      </c>
      <c r="K119" s="368">
        <f>G119</f>
        <v>1000000</v>
      </c>
      <c r="L119" s="368">
        <f t="shared" si="6"/>
        <v>0</v>
      </c>
      <c r="M119" s="45"/>
    </row>
    <row r="120" spans="1:13" ht="30" customHeight="1" x14ac:dyDescent="0.2">
      <c r="A120" s="4">
        <v>74</v>
      </c>
      <c r="B120" s="45" t="s">
        <v>210</v>
      </c>
      <c r="C120" s="380" t="s">
        <v>916</v>
      </c>
      <c r="D120" s="368">
        <v>125000000</v>
      </c>
      <c r="E120" s="20">
        <v>0.04</v>
      </c>
      <c r="F120" s="368">
        <f t="shared" si="5"/>
        <v>5000000</v>
      </c>
      <c r="G120" s="368">
        <v>5000000</v>
      </c>
      <c r="H120" s="368" t="s">
        <v>1052</v>
      </c>
      <c r="I120" s="374" t="s">
        <v>1416</v>
      </c>
      <c r="J120" s="24" t="s">
        <v>975</v>
      </c>
      <c r="K120" s="368">
        <f>G120</f>
        <v>5000000</v>
      </c>
      <c r="L120" s="368">
        <f t="shared" si="6"/>
        <v>0</v>
      </c>
      <c r="M120" s="45"/>
    </row>
    <row r="121" spans="1:13" ht="30" customHeight="1" x14ac:dyDescent="0.2">
      <c r="A121" s="690">
        <v>75</v>
      </c>
      <c r="B121" s="45" t="s">
        <v>211</v>
      </c>
      <c r="C121" s="380"/>
      <c r="D121" s="368">
        <v>50000000</v>
      </c>
      <c r="E121" s="20">
        <v>0.05</v>
      </c>
      <c r="F121" s="368">
        <f t="shared" si="5"/>
        <v>2500000</v>
      </c>
      <c r="G121" s="368">
        <v>2500000</v>
      </c>
      <c r="H121" s="368" t="s">
        <v>1432</v>
      </c>
      <c r="I121" s="374" t="s">
        <v>1472</v>
      </c>
      <c r="J121" s="24" t="s">
        <v>977</v>
      </c>
      <c r="K121" s="368">
        <f>G121</f>
        <v>2500000</v>
      </c>
      <c r="L121" s="368">
        <f t="shared" si="6"/>
        <v>0</v>
      </c>
      <c r="M121" s="45"/>
    </row>
    <row r="122" spans="1:13" ht="30" customHeight="1" x14ac:dyDescent="0.2">
      <c r="A122" s="4">
        <v>76</v>
      </c>
      <c r="B122" s="45" t="s">
        <v>212</v>
      </c>
      <c r="C122" s="380" t="s">
        <v>1349</v>
      </c>
      <c r="D122" s="368">
        <v>100000000</v>
      </c>
      <c r="E122" s="20">
        <v>0.05</v>
      </c>
      <c r="F122" s="368">
        <f t="shared" si="5"/>
        <v>5000000</v>
      </c>
      <c r="G122" s="368">
        <v>5000000</v>
      </c>
      <c r="H122" s="368" t="s">
        <v>1567</v>
      </c>
      <c r="I122" s="374" t="s">
        <v>1634</v>
      </c>
      <c r="J122" s="24" t="s">
        <v>1635</v>
      </c>
      <c r="K122" s="368">
        <f>G122</f>
        <v>5000000</v>
      </c>
      <c r="L122" s="368">
        <f t="shared" si="6"/>
        <v>0</v>
      </c>
      <c r="M122" s="45"/>
    </row>
    <row r="123" spans="1:13" ht="30" customHeight="1" x14ac:dyDescent="0.2">
      <c r="A123" s="1531">
        <v>77</v>
      </c>
      <c r="B123" s="1528" t="s">
        <v>213</v>
      </c>
      <c r="C123" s="1574" t="s">
        <v>1821</v>
      </c>
      <c r="D123" s="368">
        <v>30000000</v>
      </c>
      <c r="E123" s="20">
        <v>7.0000000000000007E-2</v>
      </c>
      <c r="F123" s="477">
        <f t="shared" si="5"/>
        <v>2100000</v>
      </c>
      <c r="G123" s="1534">
        <v>3675000</v>
      </c>
      <c r="H123" s="1534" t="s">
        <v>1567</v>
      </c>
      <c r="I123" s="1670" t="s">
        <v>1666</v>
      </c>
      <c r="J123" s="1597" t="s">
        <v>1667</v>
      </c>
      <c r="K123" s="1534">
        <f>G123</f>
        <v>3675000</v>
      </c>
      <c r="L123" s="1534">
        <f>(F123+F124)-K123</f>
        <v>0</v>
      </c>
      <c r="M123" s="1540" t="s">
        <v>982</v>
      </c>
    </row>
    <row r="124" spans="1:13" ht="30" customHeight="1" x14ac:dyDescent="0.2">
      <c r="A124" s="1533"/>
      <c r="B124" s="1530"/>
      <c r="C124" s="1575"/>
      <c r="D124" s="368">
        <v>35000000</v>
      </c>
      <c r="E124" s="20">
        <v>4.4999999999999998E-2</v>
      </c>
      <c r="F124" s="368">
        <f t="shared" si="5"/>
        <v>1575000</v>
      </c>
      <c r="G124" s="1535"/>
      <c r="H124" s="1535"/>
      <c r="I124" s="1672"/>
      <c r="J124" s="1598"/>
      <c r="K124" s="1535"/>
      <c r="L124" s="1535"/>
      <c r="M124" s="1541"/>
    </row>
    <row r="125" spans="1:13" ht="30" customHeight="1" x14ac:dyDescent="0.2">
      <c r="A125" s="4">
        <v>78</v>
      </c>
      <c r="B125" s="45" t="s">
        <v>214</v>
      </c>
      <c r="C125" s="380"/>
      <c r="D125" s="366"/>
      <c r="E125" s="44"/>
      <c r="F125" s="366">
        <f t="shared" si="5"/>
        <v>0</v>
      </c>
      <c r="G125" s="368">
        <v>1900000</v>
      </c>
      <c r="H125" s="368" t="s">
        <v>1432</v>
      </c>
      <c r="I125" s="374" t="s">
        <v>1460</v>
      </c>
      <c r="J125" s="88" t="s">
        <v>984</v>
      </c>
      <c r="K125" s="368">
        <f t="shared" ref="K125:K131" si="8">G125</f>
        <v>1900000</v>
      </c>
      <c r="L125" s="366">
        <f t="shared" si="6"/>
        <v>-1900000</v>
      </c>
      <c r="M125" s="45"/>
    </row>
    <row r="126" spans="1:13" ht="30" customHeight="1" x14ac:dyDescent="0.2">
      <c r="A126" s="4">
        <v>79</v>
      </c>
      <c r="B126" s="45" t="s">
        <v>215</v>
      </c>
      <c r="C126" s="380" t="s">
        <v>916</v>
      </c>
      <c r="D126" s="368">
        <v>15000000</v>
      </c>
      <c r="E126" s="20">
        <v>4.4999999999999998E-2</v>
      </c>
      <c r="F126" s="368">
        <f t="shared" si="5"/>
        <v>675000</v>
      </c>
      <c r="G126" s="368">
        <v>675000</v>
      </c>
      <c r="H126" s="368" t="s">
        <v>1853</v>
      </c>
      <c r="I126" s="374" t="s">
        <v>1879</v>
      </c>
      <c r="J126" s="24" t="s">
        <v>1880</v>
      </c>
      <c r="K126" s="368">
        <f t="shared" si="8"/>
        <v>675000</v>
      </c>
      <c r="L126" s="368">
        <f t="shared" si="6"/>
        <v>0</v>
      </c>
      <c r="M126" s="45"/>
    </row>
    <row r="127" spans="1:13" ht="30" customHeight="1" x14ac:dyDescent="0.2">
      <c r="A127" s="4">
        <v>80</v>
      </c>
      <c r="B127" s="45" t="s">
        <v>185</v>
      </c>
      <c r="C127" s="380" t="s">
        <v>1349</v>
      </c>
      <c r="D127" s="390">
        <v>145000000</v>
      </c>
      <c r="E127" s="20">
        <v>4.4999999999999998E-2</v>
      </c>
      <c r="F127" s="390">
        <v>6775000</v>
      </c>
      <c r="G127" s="368">
        <v>6775000</v>
      </c>
      <c r="H127" s="368" t="s">
        <v>1052</v>
      </c>
      <c r="I127" s="374" t="s">
        <v>1404</v>
      </c>
      <c r="J127" s="377" t="s">
        <v>989</v>
      </c>
      <c r="K127" s="368">
        <f t="shared" si="8"/>
        <v>6775000</v>
      </c>
      <c r="L127" s="390">
        <f t="shared" si="6"/>
        <v>0</v>
      </c>
      <c r="M127" s="45"/>
    </row>
    <row r="128" spans="1:13" ht="30" customHeight="1" x14ac:dyDescent="0.2">
      <c r="A128" s="4">
        <v>81</v>
      </c>
      <c r="B128" s="45" t="s">
        <v>216</v>
      </c>
      <c r="C128" s="380"/>
      <c r="D128" s="366"/>
      <c r="E128" s="44"/>
      <c r="F128" s="366">
        <f t="shared" si="5"/>
        <v>0</v>
      </c>
      <c r="G128" s="368">
        <v>200000</v>
      </c>
      <c r="H128" s="368" t="s">
        <v>1432</v>
      </c>
      <c r="I128" s="374" t="s">
        <v>1435</v>
      </c>
      <c r="J128" s="24" t="s">
        <v>1436</v>
      </c>
      <c r="K128" s="368">
        <f t="shared" si="8"/>
        <v>200000</v>
      </c>
      <c r="L128" s="366">
        <f t="shared" si="6"/>
        <v>-200000</v>
      </c>
      <c r="M128" s="45"/>
    </row>
    <row r="129" spans="1:13" ht="30" customHeight="1" x14ac:dyDescent="0.2">
      <c r="A129" s="4">
        <v>82</v>
      </c>
      <c r="B129" s="45" t="s">
        <v>217</v>
      </c>
      <c r="C129" s="380"/>
      <c r="D129" s="368">
        <v>16000000</v>
      </c>
      <c r="E129" s="20">
        <v>0.05</v>
      </c>
      <c r="F129" s="368">
        <f t="shared" si="5"/>
        <v>800000</v>
      </c>
      <c r="G129" s="368">
        <v>800000</v>
      </c>
      <c r="H129" s="368" t="s">
        <v>1432</v>
      </c>
      <c r="I129" s="374" t="s">
        <v>1455</v>
      </c>
      <c r="J129" s="88" t="s">
        <v>1456</v>
      </c>
      <c r="K129" s="368">
        <f t="shared" si="8"/>
        <v>800000</v>
      </c>
      <c r="L129" s="368">
        <f t="shared" si="6"/>
        <v>0</v>
      </c>
      <c r="M129" s="45"/>
    </row>
    <row r="130" spans="1:13" ht="30" customHeight="1" x14ac:dyDescent="0.2">
      <c r="A130" s="4">
        <v>83</v>
      </c>
      <c r="B130" s="45" t="s">
        <v>218</v>
      </c>
      <c r="C130" s="380" t="s">
        <v>1110</v>
      </c>
      <c r="D130" s="368">
        <v>160000000</v>
      </c>
      <c r="E130" s="20">
        <v>0.05</v>
      </c>
      <c r="F130" s="368">
        <f>D130*E130</f>
        <v>8000000</v>
      </c>
      <c r="G130" s="368">
        <v>8000000</v>
      </c>
      <c r="H130" s="368" t="s">
        <v>1757</v>
      </c>
      <c r="I130" s="374" t="s">
        <v>1792</v>
      </c>
      <c r="J130" s="377" t="s">
        <v>1793</v>
      </c>
      <c r="K130" s="368">
        <f t="shared" si="8"/>
        <v>8000000</v>
      </c>
      <c r="L130" s="368">
        <f t="shared" si="6"/>
        <v>0</v>
      </c>
      <c r="M130" s="45"/>
    </row>
    <row r="131" spans="1:13" ht="30" customHeight="1" x14ac:dyDescent="0.2">
      <c r="A131" s="4">
        <v>84</v>
      </c>
      <c r="B131" s="45" t="s">
        <v>219</v>
      </c>
      <c r="C131" s="380"/>
      <c r="D131" s="460">
        <v>400000000</v>
      </c>
      <c r="E131" s="20">
        <v>0.06</v>
      </c>
      <c r="F131" s="460">
        <f t="shared" si="5"/>
        <v>24000000</v>
      </c>
      <c r="G131" s="368">
        <v>24000000</v>
      </c>
      <c r="H131" s="368" t="s">
        <v>1567</v>
      </c>
      <c r="I131" s="374" t="s">
        <v>1649</v>
      </c>
      <c r="J131" s="88" t="s">
        <v>1650</v>
      </c>
      <c r="K131" s="368">
        <f t="shared" si="8"/>
        <v>24000000</v>
      </c>
      <c r="L131" s="460">
        <f t="shared" si="6"/>
        <v>0</v>
      </c>
      <c r="M131" s="45"/>
    </row>
    <row r="132" spans="1:13" ht="30" customHeight="1" x14ac:dyDescent="0.2">
      <c r="A132" s="1531">
        <v>85</v>
      </c>
      <c r="B132" s="1583" t="s">
        <v>1004</v>
      </c>
      <c r="C132" s="1574" t="s">
        <v>916</v>
      </c>
      <c r="D132" s="368">
        <v>200000000</v>
      </c>
      <c r="E132" s="20">
        <v>0.06</v>
      </c>
      <c r="F132" s="368">
        <f t="shared" si="5"/>
        <v>12000000</v>
      </c>
      <c r="G132" s="399">
        <v>11000000</v>
      </c>
      <c r="H132" s="399" t="s">
        <v>1052</v>
      </c>
      <c r="I132" s="281" t="s">
        <v>1423</v>
      </c>
      <c r="J132" s="88" t="s">
        <v>1424</v>
      </c>
      <c r="K132" s="1534">
        <f>G133+G132</f>
        <v>35600000</v>
      </c>
      <c r="L132" s="1534">
        <f>(F132+F133+F134)-K132</f>
        <v>0</v>
      </c>
      <c r="M132" s="1731"/>
    </row>
    <row r="133" spans="1:13" ht="30" customHeight="1" x14ac:dyDescent="0.2">
      <c r="A133" s="1532"/>
      <c r="B133" s="1717"/>
      <c r="C133" s="1665"/>
      <c r="D133" s="368">
        <v>458000000</v>
      </c>
      <c r="E133" s="20">
        <v>0.05</v>
      </c>
      <c r="F133" s="368">
        <f t="shared" si="5"/>
        <v>22900000</v>
      </c>
      <c r="G133" s="1547">
        <v>24600000</v>
      </c>
      <c r="H133" s="1547" t="s">
        <v>1052</v>
      </c>
      <c r="I133" s="1736" t="s">
        <v>1426</v>
      </c>
      <c r="J133" s="1674" t="s">
        <v>1427</v>
      </c>
      <c r="K133" s="1547"/>
      <c r="L133" s="1547"/>
      <c r="M133" s="1739"/>
    </row>
    <row r="134" spans="1:13" ht="30" customHeight="1" x14ac:dyDescent="0.2">
      <c r="A134" s="1532"/>
      <c r="B134" s="1717"/>
      <c r="C134" s="1665"/>
      <c r="D134" s="368">
        <v>10000000</v>
      </c>
      <c r="E134" s="20">
        <v>7.0000000000000007E-2</v>
      </c>
      <c r="F134" s="368">
        <f t="shared" si="5"/>
        <v>700000.00000000012</v>
      </c>
      <c r="G134" s="1535"/>
      <c r="H134" s="1535"/>
      <c r="I134" s="1667"/>
      <c r="J134" s="1675"/>
      <c r="K134" s="1535"/>
      <c r="L134" s="1535"/>
      <c r="M134" s="1732"/>
    </row>
    <row r="135" spans="1:13" ht="30" customHeight="1" x14ac:dyDescent="0.2">
      <c r="A135" s="1532"/>
      <c r="B135" s="1717"/>
      <c r="C135" s="1665"/>
      <c r="D135" s="1014">
        <v>42000000</v>
      </c>
      <c r="E135" s="1020">
        <v>7.0000000000000007E-2</v>
      </c>
      <c r="F135" s="1014">
        <f t="shared" si="5"/>
        <v>2940000.0000000005</v>
      </c>
      <c r="G135" s="1694" t="s">
        <v>1855</v>
      </c>
      <c r="H135" s="1695"/>
      <c r="I135" s="1695"/>
      <c r="J135" s="1695"/>
      <c r="K135" s="1696"/>
      <c r="L135" s="1014"/>
      <c r="M135" s="1021"/>
    </row>
    <row r="136" spans="1:13" ht="30" customHeight="1" x14ac:dyDescent="0.2">
      <c r="A136" s="1533"/>
      <c r="B136" s="1584"/>
      <c r="C136" s="1575"/>
      <c r="D136" s="1014">
        <f>SUM(D132:D135)</f>
        <v>710000000</v>
      </c>
      <c r="E136" s="1020"/>
      <c r="F136" s="1015">
        <v>42600000</v>
      </c>
      <c r="G136" s="1014"/>
      <c r="H136" s="1014"/>
      <c r="I136" s="1018"/>
      <c r="J136" s="1019"/>
      <c r="K136" s="1014"/>
      <c r="L136" s="1014"/>
      <c r="M136" s="1021"/>
    </row>
    <row r="137" spans="1:13" ht="30" customHeight="1" x14ac:dyDescent="0.2">
      <c r="A137" s="4">
        <v>86</v>
      </c>
      <c r="B137" s="45" t="s">
        <v>220</v>
      </c>
      <c r="C137" s="380"/>
      <c r="D137" s="366"/>
      <c r="E137" s="44"/>
      <c r="F137" s="366">
        <f t="shared" si="5"/>
        <v>0</v>
      </c>
      <c r="G137" s="368"/>
      <c r="H137" s="368"/>
      <c r="I137" s="374"/>
      <c r="J137" s="377"/>
      <c r="K137" s="368"/>
      <c r="L137" s="366">
        <f t="shared" si="6"/>
        <v>0</v>
      </c>
      <c r="M137" s="45"/>
    </row>
    <row r="138" spans="1:13" ht="30" customHeight="1" x14ac:dyDescent="0.2">
      <c r="A138" s="1531">
        <v>87</v>
      </c>
      <c r="B138" s="1528" t="s">
        <v>177</v>
      </c>
      <c r="C138" s="1574"/>
      <c r="D138" s="1534">
        <v>500000000</v>
      </c>
      <c r="E138" s="1544">
        <v>6.4000000000000001E-2</v>
      </c>
      <c r="F138" s="1534">
        <v>31800000</v>
      </c>
      <c r="G138" s="368">
        <v>17800000</v>
      </c>
      <c r="H138" s="368" t="s">
        <v>1432</v>
      </c>
      <c r="I138" s="420" t="s">
        <v>1469</v>
      </c>
      <c r="J138" s="88" t="s">
        <v>1470</v>
      </c>
      <c r="K138" s="1534">
        <f>G139+G138</f>
        <v>31800000</v>
      </c>
      <c r="L138" s="1534">
        <f>(F139+F138)-K138</f>
        <v>0</v>
      </c>
      <c r="M138" s="1574"/>
    </row>
    <row r="139" spans="1:13" ht="30" customHeight="1" x14ac:dyDescent="0.2">
      <c r="A139" s="1532"/>
      <c r="B139" s="1529"/>
      <c r="C139" s="1665"/>
      <c r="D139" s="1535"/>
      <c r="E139" s="1546"/>
      <c r="F139" s="1535"/>
      <c r="G139" s="368">
        <v>14000000</v>
      </c>
      <c r="H139" s="368" t="s">
        <v>1432</v>
      </c>
      <c r="I139" s="36" t="s">
        <v>1450</v>
      </c>
      <c r="J139" s="122" t="s">
        <v>1003</v>
      </c>
      <c r="K139" s="1535"/>
      <c r="L139" s="1535"/>
      <c r="M139" s="1665"/>
    </row>
    <row r="140" spans="1:13" ht="30" customHeight="1" x14ac:dyDescent="0.2">
      <c r="A140" s="1532"/>
      <c r="B140" s="1529"/>
      <c r="C140" s="1665"/>
      <c r="D140" s="870">
        <v>703000000</v>
      </c>
      <c r="E140" s="1771" t="s">
        <v>2494</v>
      </c>
      <c r="F140" s="1772"/>
      <c r="G140" s="1772"/>
      <c r="H140" s="1772"/>
      <c r="I140" s="1772"/>
      <c r="J140" s="1772"/>
      <c r="K140" s="1773"/>
      <c r="L140" s="870"/>
      <c r="M140" s="1665"/>
    </row>
    <row r="141" spans="1:13" ht="30" customHeight="1" x14ac:dyDescent="0.2">
      <c r="A141" s="1532"/>
      <c r="B141" s="1529"/>
      <c r="C141" s="1665"/>
      <c r="D141" s="870">
        <v>723000000</v>
      </c>
      <c r="E141" s="1771" t="s">
        <v>2495</v>
      </c>
      <c r="F141" s="1772"/>
      <c r="G141" s="1772"/>
      <c r="H141" s="1772"/>
      <c r="I141" s="1772"/>
      <c r="J141" s="1772"/>
      <c r="K141" s="1773"/>
      <c r="L141" s="870"/>
      <c r="M141" s="1665"/>
    </row>
    <row r="142" spans="1:13" ht="30" customHeight="1" x14ac:dyDescent="0.2">
      <c r="A142" s="1533"/>
      <c r="B142" s="1530"/>
      <c r="C142" s="1575"/>
      <c r="D142" s="870">
        <v>723000000</v>
      </c>
      <c r="E142" s="1749" t="s">
        <v>2496</v>
      </c>
      <c r="F142" s="1750"/>
      <c r="G142" s="1750"/>
      <c r="H142" s="1750"/>
      <c r="I142" s="1750"/>
      <c r="J142" s="1750"/>
      <c r="K142" s="1751"/>
      <c r="L142" s="870"/>
      <c r="M142" s="1575"/>
    </row>
    <row r="143" spans="1:13" ht="30" customHeight="1" x14ac:dyDescent="0.2">
      <c r="A143" s="4">
        <v>88</v>
      </c>
      <c r="B143" s="45" t="s">
        <v>221</v>
      </c>
      <c r="C143" s="380" t="s">
        <v>1351</v>
      </c>
      <c r="D143" s="368">
        <v>45000000</v>
      </c>
      <c r="E143" s="20">
        <v>0.04</v>
      </c>
      <c r="F143" s="368">
        <v>2050000</v>
      </c>
      <c r="G143" s="368">
        <v>2050000</v>
      </c>
      <c r="H143" s="368" t="s">
        <v>1567</v>
      </c>
      <c r="I143" s="374" t="s">
        <v>1636</v>
      </c>
      <c r="J143" s="21" t="s">
        <v>779</v>
      </c>
      <c r="K143" s="368">
        <f>G143</f>
        <v>2050000</v>
      </c>
      <c r="L143" s="368">
        <f t="shared" si="6"/>
        <v>0</v>
      </c>
      <c r="M143" s="45"/>
    </row>
    <row r="144" spans="1:13" ht="30" customHeight="1" x14ac:dyDescent="0.2">
      <c r="A144" s="1531">
        <v>89</v>
      </c>
      <c r="B144" s="1528" t="s">
        <v>222</v>
      </c>
      <c r="C144" s="1574" t="s">
        <v>1349</v>
      </c>
      <c r="D144" s="474">
        <v>93000000</v>
      </c>
      <c r="E144" s="20">
        <v>7.0000000000000007E-2</v>
      </c>
      <c r="F144" s="474">
        <v>6500000</v>
      </c>
      <c r="G144" s="1534">
        <v>22500000</v>
      </c>
      <c r="H144" s="1534" t="s">
        <v>1432</v>
      </c>
      <c r="I144" s="1746" t="s">
        <v>1468</v>
      </c>
      <c r="J144" s="1597" t="s">
        <v>781</v>
      </c>
      <c r="K144" s="1534">
        <f>G144</f>
        <v>22500000</v>
      </c>
      <c r="L144" s="1534">
        <f>(F144+F145)-K144</f>
        <v>0</v>
      </c>
      <c r="M144" s="1583"/>
    </row>
    <row r="145" spans="1:13" ht="30" customHeight="1" x14ac:dyDescent="0.2">
      <c r="A145" s="1533"/>
      <c r="B145" s="1530"/>
      <c r="C145" s="1575"/>
      <c r="D145" s="460">
        <v>350000000</v>
      </c>
      <c r="E145" s="20">
        <v>4.4999999999999998E-2</v>
      </c>
      <c r="F145" s="474">
        <v>16000000</v>
      </c>
      <c r="G145" s="1535"/>
      <c r="H145" s="1535"/>
      <c r="I145" s="1747"/>
      <c r="J145" s="1598"/>
      <c r="K145" s="1535"/>
      <c r="L145" s="1535"/>
      <c r="M145" s="1584"/>
    </row>
    <row r="146" spans="1:13" ht="30" customHeight="1" x14ac:dyDescent="0.2">
      <c r="A146" s="1531">
        <v>90</v>
      </c>
      <c r="B146" s="1528" t="s">
        <v>223</v>
      </c>
      <c r="C146" s="1574" t="s">
        <v>1215</v>
      </c>
      <c r="D146" s="368">
        <v>130000000</v>
      </c>
      <c r="E146" s="20">
        <v>7.0000000000000007E-2</v>
      </c>
      <c r="F146" s="368">
        <f>D146*E146</f>
        <v>9100000</v>
      </c>
      <c r="G146" s="1534">
        <v>14460000</v>
      </c>
      <c r="H146" s="1534" t="s">
        <v>1853</v>
      </c>
      <c r="I146" s="1666" t="s">
        <v>1925</v>
      </c>
      <c r="J146" s="1579" t="s">
        <v>1926</v>
      </c>
      <c r="K146" s="1534">
        <f>G146</f>
        <v>14460000</v>
      </c>
      <c r="L146" s="1534">
        <f>(F146+F147)-K146</f>
        <v>0</v>
      </c>
      <c r="M146" s="1583"/>
    </row>
    <row r="147" spans="1:13" ht="30" customHeight="1" x14ac:dyDescent="0.2">
      <c r="A147" s="1533"/>
      <c r="B147" s="1530"/>
      <c r="C147" s="1575"/>
      <c r="D147" s="368">
        <v>100000000</v>
      </c>
      <c r="E147" s="20">
        <v>5.3999999999999999E-2</v>
      </c>
      <c r="F147" s="368">
        <v>5360000</v>
      </c>
      <c r="G147" s="1535"/>
      <c r="H147" s="1535"/>
      <c r="I147" s="1667"/>
      <c r="J147" s="1580"/>
      <c r="K147" s="1535"/>
      <c r="L147" s="1535"/>
      <c r="M147" s="1584"/>
    </row>
    <row r="148" spans="1:13" ht="30" customHeight="1" x14ac:dyDescent="0.2">
      <c r="A148" s="4">
        <v>91</v>
      </c>
      <c r="B148" s="45" t="s">
        <v>224</v>
      </c>
      <c r="C148" s="380"/>
      <c r="D148" s="368">
        <v>50000000</v>
      </c>
      <c r="E148" s="20">
        <v>0.04</v>
      </c>
      <c r="F148" s="368">
        <f t="shared" si="5"/>
        <v>2000000</v>
      </c>
      <c r="G148" s="368">
        <v>2000000</v>
      </c>
      <c r="H148" s="368" t="s">
        <v>1567</v>
      </c>
      <c r="I148" s="374" t="s">
        <v>1668</v>
      </c>
      <c r="J148" s="21" t="s">
        <v>1669</v>
      </c>
      <c r="K148" s="368">
        <f>G148</f>
        <v>2000000</v>
      </c>
      <c r="L148" s="368">
        <f t="shared" si="6"/>
        <v>0</v>
      </c>
      <c r="M148" s="45"/>
    </row>
    <row r="149" spans="1:13" ht="30" customHeight="1" x14ac:dyDescent="0.2">
      <c r="A149" s="1531">
        <v>92</v>
      </c>
      <c r="B149" s="1752" t="s">
        <v>770</v>
      </c>
      <c r="C149" s="700" t="s">
        <v>916</v>
      </c>
      <c r="D149" s="479">
        <v>445000000</v>
      </c>
      <c r="E149" s="20">
        <v>5.5E-2</v>
      </c>
      <c r="F149" s="479">
        <v>24150000</v>
      </c>
      <c r="G149" s="479">
        <v>24150000</v>
      </c>
      <c r="H149" s="479" t="s">
        <v>1567</v>
      </c>
      <c r="I149" s="423" t="s">
        <v>1674</v>
      </c>
      <c r="J149" s="37" t="s">
        <v>826</v>
      </c>
      <c r="K149" s="479">
        <f>G149</f>
        <v>24150000</v>
      </c>
      <c r="L149" s="479">
        <f t="shared" si="6"/>
        <v>0</v>
      </c>
      <c r="M149" s="1528" t="s">
        <v>2153</v>
      </c>
    </row>
    <row r="150" spans="1:13" ht="30" customHeight="1" x14ac:dyDescent="0.2">
      <c r="A150" s="1533"/>
      <c r="B150" s="1752"/>
      <c r="C150" s="700" t="s">
        <v>1343</v>
      </c>
      <c r="D150" s="695">
        <v>273000000</v>
      </c>
      <c r="E150" s="694">
        <f>F150/D150</f>
        <v>5.4615384615384614E-2</v>
      </c>
      <c r="F150" s="695">
        <v>14910000</v>
      </c>
      <c r="G150" s="695">
        <v>14910000</v>
      </c>
      <c r="H150" s="695" t="s">
        <v>2185</v>
      </c>
      <c r="I150" s="698" t="s">
        <v>2193</v>
      </c>
      <c r="J150" s="24" t="s">
        <v>712</v>
      </c>
      <c r="K150" s="695">
        <f>G150</f>
        <v>14910000</v>
      </c>
      <c r="L150" s="695">
        <f>G150-K150</f>
        <v>0</v>
      </c>
      <c r="M150" s="1530"/>
    </row>
    <row r="151" spans="1:13" ht="30" customHeight="1" x14ac:dyDescent="0.2">
      <c r="A151" s="1531">
        <v>93</v>
      </c>
      <c r="B151" s="1529" t="s">
        <v>225</v>
      </c>
      <c r="C151" s="1665"/>
      <c r="D151" s="368">
        <v>300000000</v>
      </c>
      <c r="E151" s="393">
        <v>5.5E-2</v>
      </c>
      <c r="F151" s="368">
        <f t="shared" si="5"/>
        <v>16500000</v>
      </c>
      <c r="G151" s="368"/>
      <c r="H151" s="368"/>
      <c r="I151" s="374"/>
      <c r="J151" s="24"/>
      <c r="K151" s="368"/>
      <c r="L151" s="368">
        <f t="shared" si="6"/>
        <v>16500000</v>
      </c>
      <c r="M151" s="45"/>
    </row>
    <row r="152" spans="1:13" ht="30" customHeight="1" x14ac:dyDescent="0.2">
      <c r="A152" s="1533"/>
      <c r="B152" s="1530"/>
      <c r="C152" s="1575"/>
      <c r="D152" s="411">
        <v>300000000</v>
      </c>
      <c r="E152" s="20">
        <v>5.5E-2</v>
      </c>
      <c r="F152" s="411">
        <v>16500000</v>
      </c>
      <c r="G152" s="411"/>
      <c r="H152" s="411"/>
      <c r="I152" s="420"/>
      <c r="J152" s="24"/>
      <c r="K152" s="411"/>
      <c r="L152" s="411">
        <f t="shared" si="6"/>
        <v>16500000</v>
      </c>
      <c r="M152" s="45"/>
    </row>
    <row r="153" spans="1:13" ht="30" customHeight="1" x14ac:dyDescent="0.2">
      <c r="A153" s="4">
        <v>94</v>
      </c>
      <c r="B153" s="45" t="s">
        <v>1182</v>
      </c>
      <c r="C153" s="380"/>
      <c r="D153" s="368">
        <v>25000000</v>
      </c>
      <c r="E153" s="20">
        <v>0.04</v>
      </c>
      <c r="F153" s="411">
        <f>D153*E153</f>
        <v>1000000</v>
      </c>
      <c r="G153" s="368">
        <v>1400000</v>
      </c>
      <c r="H153" s="368" t="s">
        <v>1432</v>
      </c>
      <c r="I153" s="374" t="s">
        <v>1467</v>
      </c>
      <c r="J153" s="24" t="s">
        <v>1184</v>
      </c>
      <c r="K153" s="368">
        <f>G153</f>
        <v>1400000</v>
      </c>
      <c r="L153" s="411">
        <f>F153-K153</f>
        <v>-400000</v>
      </c>
      <c r="M153" s="45" t="s">
        <v>1515</v>
      </c>
    </row>
    <row r="154" spans="1:13" ht="30" customHeight="1" x14ac:dyDescent="0.2">
      <c r="A154" s="4">
        <v>95</v>
      </c>
      <c r="B154" s="45" t="s">
        <v>226</v>
      </c>
      <c r="C154" s="380"/>
      <c r="D154" s="1034">
        <v>350000000</v>
      </c>
      <c r="E154" s="1070">
        <v>0.05</v>
      </c>
      <c r="F154" s="1034">
        <f t="shared" si="5"/>
        <v>17500000</v>
      </c>
      <c r="G154" s="1034">
        <v>25300000</v>
      </c>
      <c r="H154" s="1034" t="s">
        <v>1567</v>
      </c>
      <c r="I154" s="1054" t="s">
        <v>1678</v>
      </c>
      <c r="J154" s="24" t="s">
        <v>1679</v>
      </c>
      <c r="K154" s="1034">
        <f>G154</f>
        <v>25300000</v>
      </c>
      <c r="L154" s="1034">
        <f t="shared" si="6"/>
        <v>-7800000</v>
      </c>
      <c r="M154" s="45" t="s">
        <v>1677</v>
      </c>
    </row>
    <row r="155" spans="1:13" ht="30" customHeight="1" x14ac:dyDescent="0.2">
      <c r="A155" s="4">
        <v>96</v>
      </c>
      <c r="B155" s="45" t="s">
        <v>227</v>
      </c>
      <c r="C155" s="380"/>
      <c r="D155" s="368">
        <v>70000000</v>
      </c>
      <c r="E155" s="20">
        <v>0.05</v>
      </c>
      <c r="F155" s="368">
        <f t="shared" si="5"/>
        <v>3500000</v>
      </c>
      <c r="G155" s="368">
        <v>3500000</v>
      </c>
      <c r="H155" s="368" t="s">
        <v>1478</v>
      </c>
      <c r="I155" s="374" t="s">
        <v>1512</v>
      </c>
      <c r="J155" s="377" t="s">
        <v>1513</v>
      </c>
      <c r="K155" s="368">
        <f>F155</f>
        <v>3500000</v>
      </c>
      <c r="L155" s="368">
        <f t="shared" si="6"/>
        <v>0</v>
      </c>
      <c r="M155" s="45"/>
    </row>
    <row r="156" spans="1:13" ht="30" customHeight="1" x14ac:dyDescent="0.2">
      <c r="A156" s="4">
        <v>97</v>
      </c>
      <c r="B156" s="45" t="s">
        <v>228</v>
      </c>
      <c r="C156" s="380"/>
      <c r="D156" s="368">
        <v>100000000</v>
      </c>
      <c r="E156" s="20">
        <v>0.04</v>
      </c>
      <c r="F156" s="368">
        <f t="shared" si="5"/>
        <v>4000000</v>
      </c>
      <c r="G156" s="368"/>
      <c r="H156" s="368"/>
      <c r="I156" s="374"/>
      <c r="J156" s="24"/>
      <c r="K156" s="368"/>
      <c r="L156" s="368">
        <f t="shared" si="6"/>
        <v>4000000</v>
      </c>
      <c r="M156" s="45"/>
    </row>
    <row r="157" spans="1:13" ht="30" customHeight="1" x14ac:dyDescent="0.2">
      <c r="A157" s="4">
        <v>98</v>
      </c>
      <c r="B157" s="45" t="s">
        <v>229</v>
      </c>
      <c r="C157" s="380"/>
      <c r="D157" s="368">
        <v>20000000</v>
      </c>
      <c r="E157" s="20">
        <v>0.05</v>
      </c>
      <c r="F157" s="368">
        <f t="shared" si="5"/>
        <v>1000000</v>
      </c>
      <c r="G157" s="368">
        <v>1000000</v>
      </c>
      <c r="H157" s="368" t="s">
        <v>1805</v>
      </c>
      <c r="I157" s="374" t="s">
        <v>1812</v>
      </c>
      <c r="J157" s="377" t="s">
        <v>812</v>
      </c>
      <c r="K157" s="368">
        <f>G157</f>
        <v>1000000</v>
      </c>
      <c r="L157" s="368">
        <f t="shared" si="6"/>
        <v>0</v>
      </c>
      <c r="M157" s="45"/>
    </row>
    <row r="158" spans="1:13" ht="30" customHeight="1" x14ac:dyDescent="0.2">
      <c r="A158" s="4">
        <v>99</v>
      </c>
      <c r="B158" s="45" t="s">
        <v>230</v>
      </c>
      <c r="C158" s="380" t="s">
        <v>1353</v>
      </c>
      <c r="D158" s="368">
        <v>100000000</v>
      </c>
      <c r="E158" s="20">
        <v>0.04</v>
      </c>
      <c r="F158" s="368">
        <f t="shared" si="5"/>
        <v>4000000</v>
      </c>
      <c r="G158" s="368">
        <v>4000000</v>
      </c>
      <c r="H158" s="368" t="s">
        <v>1052</v>
      </c>
      <c r="I158" s="374" t="s">
        <v>1425</v>
      </c>
      <c r="J158" s="88" t="s">
        <v>814</v>
      </c>
      <c r="K158" s="368">
        <f>G158</f>
        <v>4000000</v>
      </c>
      <c r="L158" s="368">
        <f t="shared" si="6"/>
        <v>0</v>
      </c>
      <c r="M158" s="45"/>
    </row>
    <row r="159" spans="1:13" ht="30" customHeight="1" x14ac:dyDescent="0.2">
      <c r="A159" s="4">
        <v>100</v>
      </c>
      <c r="B159" s="45" t="s">
        <v>231</v>
      </c>
      <c r="C159" s="380"/>
      <c r="D159" s="366"/>
      <c r="E159" s="44"/>
      <c r="F159" s="366">
        <f t="shared" si="5"/>
        <v>0</v>
      </c>
      <c r="G159" s="368">
        <v>5100000</v>
      </c>
      <c r="H159" s="368" t="s">
        <v>1567</v>
      </c>
      <c r="I159" s="374" t="s">
        <v>1683</v>
      </c>
      <c r="J159" s="24" t="s">
        <v>791</v>
      </c>
      <c r="K159" s="368">
        <f>G159</f>
        <v>5100000</v>
      </c>
      <c r="L159" s="366">
        <f t="shared" si="6"/>
        <v>-5100000</v>
      </c>
      <c r="M159" s="45"/>
    </row>
    <row r="160" spans="1:13" ht="30" customHeight="1" x14ac:dyDescent="0.2">
      <c r="A160" s="4">
        <v>101</v>
      </c>
      <c r="B160" s="45" t="s">
        <v>180</v>
      </c>
      <c r="C160" s="380" t="s">
        <v>1110</v>
      </c>
      <c r="D160" s="368">
        <v>80000000</v>
      </c>
      <c r="E160" s="20">
        <v>0.05</v>
      </c>
      <c r="F160" s="368">
        <f t="shared" si="5"/>
        <v>4000000</v>
      </c>
      <c r="G160" s="368">
        <v>4000000</v>
      </c>
      <c r="H160" s="368" t="s">
        <v>926</v>
      </c>
      <c r="I160" s="374" t="s">
        <v>1394</v>
      </c>
      <c r="J160" s="399" t="s">
        <v>816</v>
      </c>
      <c r="K160" s="368">
        <f>G160</f>
        <v>4000000</v>
      </c>
      <c r="L160" s="368">
        <f t="shared" si="6"/>
        <v>0</v>
      </c>
      <c r="M160" s="45"/>
    </row>
    <row r="161" spans="1:13" ht="30" customHeight="1" x14ac:dyDescent="0.2">
      <c r="A161" s="1531">
        <v>102</v>
      </c>
      <c r="B161" s="1528" t="s">
        <v>232</v>
      </c>
      <c r="C161" s="1574"/>
      <c r="D161" s="368">
        <v>30000000</v>
      </c>
      <c r="E161" s="20">
        <v>0.05</v>
      </c>
      <c r="F161" s="368">
        <f t="shared" si="5"/>
        <v>1500000</v>
      </c>
      <c r="G161" s="368">
        <v>1500000</v>
      </c>
      <c r="H161" s="368" t="s">
        <v>2203</v>
      </c>
      <c r="I161" s="374" t="s">
        <v>2216</v>
      </c>
      <c r="J161" s="30" t="s">
        <v>2217</v>
      </c>
      <c r="K161" s="368">
        <f>G161</f>
        <v>1500000</v>
      </c>
      <c r="L161" s="717">
        <f>F161-K161</f>
        <v>0</v>
      </c>
      <c r="M161" s="1583"/>
    </row>
    <row r="162" spans="1:13" ht="30" customHeight="1" x14ac:dyDescent="0.2">
      <c r="A162" s="1533"/>
      <c r="B162" s="1530"/>
      <c r="C162" s="1575"/>
      <c r="D162" s="368">
        <v>30000000</v>
      </c>
      <c r="E162" s="20">
        <v>4.4999999999999998E-2</v>
      </c>
      <c r="F162" s="368">
        <f t="shared" si="5"/>
        <v>1350000</v>
      </c>
      <c r="G162" s="368"/>
      <c r="H162" s="368"/>
      <c r="I162" s="374"/>
      <c r="J162" s="30"/>
      <c r="K162" s="368"/>
      <c r="L162" s="366">
        <f t="shared" si="6"/>
        <v>1350000</v>
      </c>
      <c r="M162" s="1584"/>
    </row>
    <row r="163" spans="1:13" ht="30" customHeight="1" x14ac:dyDescent="0.2">
      <c r="A163" s="4">
        <v>103</v>
      </c>
      <c r="B163" s="45" t="s">
        <v>233</v>
      </c>
      <c r="C163" s="380" t="s">
        <v>1215</v>
      </c>
      <c r="D163" s="368">
        <v>17000000</v>
      </c>
      <c r="E163" s="20">
        <v>5.5E-2</v>
      </c>
      <c r="F163" s="368">
        <v>950000</v>
      </c>
      <c r="G163" s="368">
        <v>950000</v>
      </c>
      <c r="H163" s="368" t="s">
        <v>1567</v>
      </c>
      <c r="I163" s="374" t="s">
        <v>1647</v>
      </c>
      <c r="J163" s="21" t="s">
        <v>1648</v>
      </c>
      <c r="K163" s="368">
        <f>G163</f>
        <v>950000</v>
      </c>
      <c r="L163" s="368">
        <f t="shared" si="6"/>
        <v>0</v>
      </c>
      <c r="M163" s="45"/>
    </row>
    <row r="164" spans="1:13" ht="30" customHeight="1" x14ac:dyDescent="0.2">
      <c r="A164" s="4">
        <v>104</v>
      </c>
      <c r="B164" s="45" t="s">
        <v>234</v>
      </c>
      <c r="C164" s="380"/>
      <c r="D164" s="368">
        <v>20000000</v>
      </c>
      <c r="E164" s="20">
        <v>0.05</v>
      </c>
      <c r="F164" s="368">
        <f t="shared" si="5"/>
        <v>1000000</v>
      </c>
      <c r="G164" s="368">
        <v>1000000</v>
      </c>
      <c r="H164" s="368" t="s">
        <v>1567</v>
      </c>
      <c r="I164" s="374" t="s">
        <v>1641</v>
      </c>
      <c r="J164" s="24" t="s">
        <v>1642</v>
      </c>
      <c r="K164" s="368">
        <f>G164</f>
        <v>1000000</v>
      </c>
      <c r="L164" s="368">
        <f t="shared" si="6"/>
        <v>0</v>
      </c>
      <c r="M164" s="45"/>
    </row>
    <row r="165" spans="1:13" ht="30" customHeight="1" x14ac:dyDescent="0.2">
      <c r="A165" s="4">
        <v>105</v>
      </c>
      <c r="B165" s="45" t="s">
        <v>235</v>
      </c>
      <c r="C165" s="380"/>
      <c r="D165" s="366"/>
      <c r="E165" s="44"/>
      <c r="F165" s="366">
        <f t="shared" ref="F165:F253" si="9">D165*E165</f>
        <v>0</v>
      </c>
      <c r="G165" s="368">
        <v>1900000</v>
      </c>
      <c r="H165" s="368" t="s">
        <v>1692</v>
      </c>
      <c r="I165" s="374" t="s">
        <v>1703</v>
      </c>
      <c r="J165" s="24" t="s">
        <v>795</v>
      </c>
      <c r="K165" s="368">
        <f>G165</f>
        <v>1900000</v>
      </c>
      <c r="L165" s="366">
        <f t="shared" si="6"/>
        <v>-1900000</v>
      </c>
      <c r="M165" s="45"/>
    </row>
    <row r="166" spans="1:13" ht="30" customHeight="1" x14ac:dyDescent="0.2">
      <c r="A166" s="4">
        <v>106</v>
      </c>
      <c r="B166" s="45" t="s">
        <v>236</v>
      </c>
      <c r="C166" s="380"/>
      <c r="D166" s="368">
        <v>100000000</v>
      </c>
      <c r="E166" s="20">
        <v>0.04</v>
      </c>
      <c r="F166" s="368">
        <f t="shared" si="9"/>
        <v>4000000</v>
      </c>
      <c r="G166" s="368">
        <v>4000000</v>
      </c>
      <c r="H166" s="368" t="s">
        <v>1692</v>
      </c>
      <c r="I166" s="374" t="s">
        <v>1699</v>
      </c>
      <c r="J166" s="377" t="s">
        <v>797</v>
      </c>
      <c r="K166" s="368">
        <f>F166</f>
        <v>4000000</v>
      </c>
      <c r="L166" s="368">
        <f t="shared" ref="L166:L254" si="10">F166-K166</f>
        <v>0</v>
      </c>
      <c r="M166" s="45"/>
    </row>
    <row r="167" spans="1:13" ht="30" customHeight="1" x14ac:dyDescent="0.2">
      <c r="A167" s="4">
        <v>107</v>
      </c>
      <c r="B167" s="45" t="s">
        <v>237</v>
      </c>
      <c r="C167" s="380"/>
      <c r="D167" s="368">
        <v>65000000</v>
      </c>
      <c r="E167" s="20">
        <v>3.4000000000000002E-2</v>
      </c>
      <c r="F167" s="368">
        <v>2200000</v>
      </c>
      <c r="G167" s="368">
        <v>2200000</v>
      </c>
      <c r="H167" s="368" t="s">
        <v>1757</v>
      </c>
      <c r="I167" s="374" t="s">
        <v>1787</v>
      </c>
      <c r="J167" s="377" t="s">
        <v>1788</v>
      </c>
      <c r="K167" s="368">
        <f t="shared" ref="K167:K172" si="11">G167</f>
        <v>2200000</v>
      </c>
      <c r="L167" s="368">
        <f t="shared" si="10"/>
        <v>0</v>
      </c>
      <c r="M167" s="45"/>
    </row>
    <row r="168" spans="1:13" ht="30" customHeight="1" x14ac:dyDescent="0.2">
      <c r="A168" s="4">
        <v>108</v>
      </c>
      <c r="B168" s="45" t="s">
        <v>238</v>
      </c>
      <c r="C168" s="380"/>
      <c r="D168" s="366"/>
      <c r="E168" s="44"/>
      <c r="F168" s="366">
        <f t="shared" si="9"/>
        <v>0</v>
      </c>
      <c r="G168" s="368">
        <v>46800000</v>
      </c>
      <c r="H168" s="368" t="s">
        <v>1567</v>
      </c>
      <c r="I168" s="374" t="s">
        <v>1767</v>
      </c>
      <c r="J168" s="24" t="s">
        <v>1768</v>
      </c>
      <c r="K168" s="368">
        <f t="shared" si="11"/>
        <v>46800000</v>
      </c>
      <c r="L168" s="366">
        <f t="shared" si="10"/>
        <v>-46800000</v>
      </c>
      <c r="M168" s="45"/>
    </row>
    <row r="169" spans="1:13" ht="30" customHeight="1" x14ac:dyDescent="0.2">
      <c r="A169" s="4">
        <v>109</v>
      </c>
      <c r="B169" s="45" t="s">
        <v>239</v>
      </c>
      <c r="C169" s="380"/>
      <c r="D169" s="368">
        <v>1000000000</v>
      </c>
      <c r="E169" s="20">
        <v>0.05</v>
      </c>
      <c r="F169" s="368">
        <f t="shared" si="9"/>
        <v>50000000</v>
      </c>
      <c r="G169" s="368">
        <v>50000000</v>
      </c>
      <c r="H169" s="368" t="s">
        <v>1567</v>
      </c>
      <c r="I169" s="374" t="s">
        <v>1654</v>
      </c>
      <c r="J169" s="24" t="s">
        <v>801</v>
      </c>
      <c r="K169" s="368">
        <f t="shared" si="11"/>
        <v>50000000</v>
      </c>
      <c r="L169" s="368">
        <f t="shared" si="10"/>
        <v>0</v>
      </c>
      <c r="M169" s="45"/>
    </row>
    <row r="170" spans="1:13" ht="30" customHeight="1" x14ac:dyDescent="0.2">
      <c r="A170" s="4">
        <v>110</v>
      </c>
      <c r="B170" s="188" t="s">
        <v>1965</v>
      </c>
      <c r="C170" s="578" t="s">
        <v>1348</v>
      </c>
      <c r="D170" s="368">
        <v>14000000</v>
      </c>
      <c r="E170" s="20">
        <v>4.2999999999999997E-2</v>
      </c>
      <c r="F170" s="368">
        <v>600000</v>
      </c>
      <c r="G170" s="597">
        <v>601000</v>
      </c>
      <c r="H170" s="368" t="s">
        <v>1899</v>
      </c>
      <c r="I170" s="374" t="s">
        <v>1978</v>
      </c>
      <c r="J170" s="24" t="s">
        <v>1977</v>
      </c>
      <c r="K170" s="604">
        <f t="shared" si="11"/>
        <v>601000</v>
      </c>
      <c r="L170" s="604">
        <f>F170-K170</f>
        <v>-1000</v>
      </c>
      <c r="M170" s="22"/>
    </row>
    <row r="171" spans="1:13" ht="30" customHeight="1" x14ac:dyDescent="0.2">
      <c r="A171" s="4">
        <v>111</v>
      </c>
      <c r="B171" s="188" t="s">
        <v>240</v>
      </c>
      <c r="C171" s="578" t="s">
        <v>1348</v>
      </c>
      <c r="D171" s="368">
        <v>20000000</v>
      </c>
      <c r="E171" s="20">
        <v>4.4999999999999998E-2</v>
      </c>
      <c r="F171" s="368">
        <f>D171*E171</f>
        <v>900000</v>
      </c>
      <c r="G171" s="460">
        <v>900000</v>
      </c>
      <c r="H171" s="368" t="s">
        <v>1478</v>
      </c>
      <c r="I171" s="374" t="s">
        <v>1615</v>
      </c>
      <c r="J171" s="24" t="s">
        <v>563</v>
      </c>
      <c r="K171" s="604">
        <f t="shared" si="11"/>
        <v>900000</v>
      </c>
      <c r="L171" s="604">
        <f>F171-K171</f>
        <v>0</v>
      </c>
      <c r="M171" s="22"/>
    </row>
    <row r="172" spans="1:13" ht="30" customHeight="1" x14ac:dyDescent="0.2">
      <c r="A172" s="4">
        <v>112</v>
      </c>
      <c r="B172" s="45" t="s">
        <v>241</v>
      </c>
      <c r="C172" s="587"/>
      <c r="D172" s="368">
        <v>40000000</v>
      </c>
      <c r="E172" s="20">
        <v>0.05</v>
      </c>
      <c r="F172" s="368">
        <f t="shared" si="9"/>
        <v>2000000</v>
      </c>
      <c r="G172" s="368">
        <v>2000000</v>
      </c>
      <c r="H172" s="368" t="s">
        <v>1757</v>
      </c>
      <c r="I172" s="374" t="s">
        <v>1762</v>
      </c>
      <c r="J172" s="88" t="s">
        <v>804</v>
      </c>
      <c r="K172" s="368">
        <f t="shared" si="11"/>
        <v>2000000</v>
      </c>
      <c r="L172" s="368">
        <f t="shared" si="10"/>
        <v>0</v>
      </c>
      <c r="M172" s="45"/>
    </row>
    <row r="173" spans="1:13" ht="30" customHeight="1" x14ac:dyDescent="0.2">
      <c r="A173" s="4">
        <v>113</v>
      </c>
      <c r="B173" s="45" t="s">
        <v>242</v>
      </c>
      <c r="C173" s="380" t="s">
        <v>411</v>
      </c>
      <c r="D173" s="368">
        <v>252000000</v>
      </c>
      <c r="E173" s="20">
        <v>4.4999999999999998E-2</v>
      </c>
      <c r="F173" s="368">
        <f t="shared" si="9"/>
        <v>11340000</v>
      </c>
      <c r="G173" s="368">
        <v>11340000</v>
      </c>
      <c r="H173" s="368" t="s">
        <v>1714</v>
      </c>
      <c r="I173" s="376" t="s">
        <v>1754</v>
      </c>
      <c r="J173" s="24" t="s">
        <v>1755</v>
      </c>
      <c r="K173" s="368">
        <f>F173</f>
        <v>11340000</v>
      </c>
      <c r="L173" s="368">
        <f t="shared" si="10"/>
        <v>0</v>
      </c>
      <c r="M173" s="45"/>
    </row>
    <row r="174" spans="1:13" ht="30" customHeight="1" x14ac:dyDescent="0.2">
      <c r="A174" s="4">
        <v>114</v>
      </c>
      <c r="B174" s="45" t="s">
        <v>243</v>
      </c>
      <c r="C174" s="380"/>
      <c r="D174" s="368">
        <v>100000000</v>
      </c>
      <c r="E174" s="20">
        <v>4.4999999999999998E-2</v>
      </c>
      <c r="F174" s="368">
        <f t="shared" si="9"/>
        <v>4500000</v>
      </c>
      <c r="G174" s="368">
        <v>4500000</v>
      </c>
      <c r="H174" s="368" t="s">
        <v>1714</v>
      </c>
      <c r="I174" s="374" t="s">
        <v>1722</v>
      </c>
      <c r="J174" s="89" t="s">
        <v>1723</v>
      </c>
      <c r="K174" s="368">
        <f>G174</f>
        <v>4500000</v>
      </c>
      <c r="L174" s="368">
        <f t="shared" si="10"/>
        <v>0</v>
      </c>
      <c r="M174" s="45"/>
    </row>
    <row r="175" spans="1:13" ht="30" customHeight="1" x14ac:dyDescent="0.2">
      <c r="A175" s="1531">
        <v>115</v>
      </c>
      <c r="B175" s="1528" t="s">
        <v>244</v>
      </c>
      <c r="C175" s="1574" t="s">
        <v>1175</v>
      </c>
      <c r="D175" s="942">
        <v>20000000</v>
      </c>
      <c r="E175" s="944">
        <v>0.05</v>
      </c>
      <c r="F175" s="942">
        <f t="shared" si="9"/>
        <v>1000000</v>
      </c>
      <c r="G175" s="368">
        <v>1000000</v>
      </c>
      <c r="H175" s="368" t="s">
        <v>1432</v>
      </c>
      <c r="I175" s="374" t="s">
        <v>1444</v>
      </c>
      <c r="J175" s="24" t="s">
        <v>1445</v>
      </c>
      <c r="K175" s="368">
        <f>G175</f>
        <v>1000000</v>
      </c>
      <c r="L175" s="368">
        <f t="shared" si="10"/>
        <v>0</v>
      </c>
      <c r="M175" s="938" t="s">
        <v>2393</v>
      </c>
    </row>
    <row r="176" spans="1:13" ht="30" customHeight="1" x14ac:dyDescent="0.2">
      <c r="A176" s="1533"/>
      <c r="B176" s="1530"/>
      <c r="C176" s="1575"/>
      <c r="D176" s="942">
        <v>20000000</v>
      </c>
      <c r="E176" s="944">
        <v>0.05</v>
      </c>
      <c r="F176" s="942">
        <f t="shared" ref="F176" si="12">D176*E176</f>
        <v>1000000</v>
      </c>
      <c r="G176" s="368">
        <v>1000000</v>
      </c>
      <c r="H176" s="368" t="s">
        <v>2579</v>
      </c>
      <c r="I176" s="374" t="s">
        <v>2592</v>
      </c>
      <c r="J176" s="24" t="s">
        <v>1445</v>
      </c>
      <c r="K176" s="368">
        <f>G176</f>
        <v>1000000</v>
      </c>
      <c r="L176" s="936">
        <f t="shared" si="10"/>
        <v>0</v>
      </c>
      <c r="M176" s="939" t="s">
        <v>1380</v>
      </c>
    </row>
    <row r="177" spans="1:13" ht="30" customHeight="1" x14ac:dyDescent="0.2">
      <c r="A177" s="4">
        <v>117</v>
      </c>
      <c r="B177" s="45" t="s">
        <v>246</v>
      </c>
      <c r="C177" s="380"/>
      <c r="D177" s="368">
        <v>300000000</v>
      </c>
      <c r="E177" s="940">
        <v>4.4999999999999998E-2</v>
      </c>
      <c r="F177" s="368">
        <f t="shared" si="9"/>
        <v>13500000</v>
      </c>
      <c r="G177" s="368">
        <v>13500000</v>
      </c>
      <c r="H177" s="368" t="s">
        <v>1757</v>
      </c>
      <c r="I177" s="374" t="s">
        <v>1759</v>
      </c>
      <c r="J177" s="24" t="s">
        <v>1760</v>
      </c>
      <c r="K177" s="368">
        <f t="shared" ref="K177:K184" si="13">G177</f>
        <v>13500000</v>
      </c>
      <c r="L177" s="368">
        <f t="shared" si="10"/>
        <v>0</v>
      </c>
      <c r="M177" s="103"/>
    </row>
    <row r="178" spans="1:13" ht="30" customHeight="1" x14ac:dyDescent="0.2">
      <c r="A178" s="4">
        <v>118</v>
      </c>
      <c r="B178" s="45" t="s">
        <v>247</v>
      </c>
      <c r="C178" s="380"/>
      <c r="D178" s="368">
        <v>20000000</v>
      </c>
      <c r="E178" s="20">
        <v>0.05</v>
      </c>
      <c r="F178" s="368">
        <f t="shared" si="9"/>
        <v>1000000</v>
      </c>
      <c r="G178" s="368">
        <v>1000000</v>
      </c>
      <c r="H178" s="368" t="s">
        <v>1853</v>
      </c>
      <c r="I178" s="374" t="s">
        <v>1888</v>
      </c>
      <c r="J178" s="89" t="s">
        <v>625</v>
      </c>
      <c r="K178" s="368">
        <f t="shared" si="13"/>
        <v>1000000</v>
      </c>
      <c r="L178" s="368">
        <f t="shared" si="10"/>
        <v>0</v>
      </c>
      <c r="M178" s="45"/>
    </row>
    <row r="179" spans="1:13" ht="30" customHeight="1" x14ac:dyDescent="0.2">
      <c r="A179" s="4">
        <v>119</v>
      </c>
      <c r="B179" s="45" t="s">
        <v>248</v>
      </c>
      <c r="C179" s="380"/>
      <c r="D179" s="368">
        <v>100000000</v>
      </c>
      <c r="E179" s="20">
        <v>0.04</v>
      </c>
      <c r="F179" s="368">
        <f t="shared" si="9"/>
        <v>4000000</v>
      </c>
      <c r="G179" s="368">
        <v>4000000</v>
      </c>
      <c r="H179" s="368" t="s">
        <v>1714</v>
      </c>
      <c r="I179" s="374" t="s">
        <v>1731</v>
      </c>
      <c r="J179" s="24" t="s">
        <v>1732</v>
      </c>
      <c r="K179" s="368">
        <f t="shared" si="13"/>
        <v>4000000</v>
      </c>
      <c r="L179" s="368">
        <f t="shared" si="10"/>
        <v>0</v>
      </c>
      <c r="M179" s="45"/>
    </row>
    <row r="180" spans="1:13" ht="30" customHeight="1" x14ac:dyDescent="0.2">
      <c r="A180" s="4">
        <v>120</v>
      </c>
      <c r="B180" s="22" t="s">
        <v>249</v>
      </c>
      <c r="C180" s="422" t="s">
        <v>379</v>
      </c>
      <c r="D180" s="399">
        <v>617000000</v>
      </c>
      <c r="E180" s="20">
        <v>7.0000000000000007E-2</v>
      </c>
      <c r="F180" s="399">
        <v>43200000</v>
      </c>
      <c r="G180" s="399">
        <v>43200000</v>
      </c>
      <c r="H180" s="399" t="s">
        <v>1899</v>
      </c>
      <c r="I180" s="424" t="s">
        <v>2114</v>
      </c>
      <c r="J180" s="37" t="s">
        <v>841</v>
      </c>
      <c r="K180" s="399">
        <f t="shared" si="13"/>
        <v>43200000</v>
      </c>
      <c r="L180" s="664">
        <f>F180-K180</f>
        <v>0</v>
      </c>
      <c r="M180" s="396"/>
    </row>
    <row r="181" spans="1:13" ht="30" customHeight="1" x14ac:dyDescent="0.2">
      <c r="A181" s="1531">
        <v>121</v>
      </c>
      <c r="B181" s="1528" t="s">
        <v>250</v>
      </c>
      <c r="C181" s="1574"/>
      <c r="D181" s="1534">
        <v>90000000</v>
      </c>
      <c r="E181" s="1544">
        <v>4.4999999999999998E-2</v>
      </c>
      <c r="F181" s="1534">
        <f t="shared" si="9"/>
        <v>4050000</v>
      </c>
      <c r="G181" s="368">
        <v>4050000</v>
      </c>
      <c r="H181" s="368" t="s">
        <v>1567</v>
      </c>
      <c r="I181" s="374" t="s">
        <v>1660</v>
      </c>
      <c r="J181" s="425" t="s">
        <v>1661</v>
      </c>
      <c r="K181" s="368">
        <f t="shared" si="13"/>
        <v>4050000</v>
      </c>
      <c r="L181" s="368">
        <f t="shared" si="10"/>
        <v>0</v>
      </c>
      <c r="M181" s="45"/>
    </row>
    <row r="182" spans="1:13" ht="30" customHeight="1" x14ac:dyDescent="0.2">
      <c r="A182" s="1533"/>
      <c r="B182" s="1530"/>
      <c r="C182" s="1575"/>
      <c r="D182" s="1535"/>
      <c r="E182" s="1546"/>
      <c r="F182" s="1535"/>
      <c r="G182" s="510">
        <v>90000000</v>
      </c>
      <c r="H182" s="510" t="s">
        <v>1692</v>
      </c>
      <c r="I182" s="516" t="s">
        <v>1769</v>
      </c>
      <c r="J182" s="425" t="s">
        <v>1770</v>
      </c>
      <c r="K182" s="510">
        <f t="shared" si="13"/>
        <v>90000000</v>
      </c>
      <c r="L182" s="510"/>
      <c r="M182" s="103" t="s">
        <v>1771</v>
      </c>
    </row>
    <row r="183" spans="1:13" ht="30" customHeight="1" x14ac:dyDescent="0.2">
      <c r="A183" s="4">
        <v>122</v>
      </c>
      <c r="B183" s="45" t="s">
        <v>251</v>
      </c>
      <c r="C183" s="380"/>
      <c r="D183" s="368">
        <v>50000000</v>
      </c>
      <c r="E183" s="20">
        <v>4.4999999999999998E-2</v>
      </c>
      <c r="F183" s="368">
        <f t="shared" si="9"/>
        <v>2250000</v>
      </c>
      <c r="G183" s="368">
        <v>2250000</v>
      </c>
      <c r="H183" s="368" t="s">
        <v>1567</v>
      </c>
      <c r="I183" s="374" t="s">
        <v>1664</v>
      </c>
      <c r="J183" s="21" t="s">
        <v>1665</v>
      </c>
      <c r="K183" s="368">
        <f t="shared" si="13"/>
        <v>2250000</v>
      </c>
      <c r="L183" s="368">
        <f t="shared" si="10"/>
        <v>0</v>
      </c>
      <c r="M183" s="45"/>
    </row>
    <row r="184" spans="1:13" ht="30" customHeight="1" x14ac:dyDescent="0.2">
      <c r="A184" s="1531">
        <v>123</v>
      </c>
      <c r="B184" s="1528" t="s">
        <v>1749</v>
      </c>
      <c r="C184" s="380" t="s">
        <v>1351</v>
      </c>
      <c r="D184" s="368">
        <v>60000000</v>
      </c>
      <c r="E184" s="20">
        <v>0.05</v>
      </c>
      <c r="F184" s="368">
        <f t="shared" si="9"/>
        <v>3000000</v>
      </c>
      <c r="G184" s="1534">
        <v>4400000</v>
      </c>
      <c r="H184" s="1534" t="s">
        <v>1757</v>
      </c>
      <c r="I184" s="1670" t="s">
        <v>1794</v>
      </c>
      <c r="J184" s="1579" t="s">
        <v>588</v>
      </c>
      <c r="K184" s="1534">
        <f t="shared" si="13"/>
        <v>4400000</v>
      </c>
      <c r="L184" s="1534">
        <f>(F184+F185)-K184</f>
        <v>0</v>
      </c>
      <c r="M184" s="1583"/>
    </row>
    <row r="185" spans="1:13" ht="30" customHeight="1" x14ac:dyDescent="0.2">
      <c r="A185" s="1533"/>
      <c r="B185" s="1530"/>
      <c r="C185" s="380" t="s">
        <v>1352</v>
      </c>
      <c r="D185" s="368">
        <v>20000000</v>
      </c>
      <c r="E185" s="20">
        <v>7.0000000000000007E-2</v>
      </c>
      <c r="F185" s="368">
        <f t="shared" si="9"/>
        <v>1400000.0000000002</v>
      </c>
      <c r="G185" s="1535"/>
      <c r="H185" s="1535"/>
      <c r="I185" s="1672"/>
      <c r="J185" s="1580"/>
      <c r="K185" s="1535"/>
      <c r="L185" s="1535"/>
      <c r="M185" s="1584"/>
    </row>
    <row r="186" spans="1:13" ht="30" customHeight="1" x14ac:dyDescent="0.2">
      <c r="A186" s="4">
        <v>124</v>
      </c>
      <c r="B186" s="45" t="s">
        <v>253</v>
      </c>
      <c r="C186" s="380" t="s">
        <v>401</v>
      </c>
      <c r="D186" s="368">
        <v>200000000</v>
      </c>
      <c r="E186" s="20">
        <v>0.05</v>
      </c>
      <c r="F186" s="368">
        <f t="shared" si="9"/>
        <v>10000000</v>
      </c>
      <c r="G186" s="368">
        <v>10000000</v>
      </c>
      <c r="H186" s="368" t="s">
        <v>1432</v>
      </c>
      <c r="I186" s="420" t="s">
        <v>1473</v>
      </c>
      <c r="J186" s="21" t="s">
        <v>1474</v>
      </c>
      <c r="K186" s="368">
        <f>G186</f>
        <v>10000000</v>
      </c>
      <c r="L186" s="368">
        <f t="shared" si="10"/>
        <v>0</v>
      </c>
      <c r="M186" s="45"/>
    </row>
    <row r="187" spans="1:13" ht="30" customHeight="1" x14ac:dyDescent="0.2">
      <c r="A187" s="1531">
        <v>125</v>
      </c>
      <c r="B187" s="1528" t="s">
        <v>254</v>
      </c>
      <c r="C187" s="1574"/>
      <c r="D187" s="1534">
        <v>160000000</v>
      </c>
      <c r="E187" s="1544">
        <v>7.0000000000000007E-2</v>
      </c>
      <c r="F187" s="1534">
        <v>11000000</v>
      </c>
      <c r="G187" s="368">
        <v>11000000</v>
      </c>
      <c r="H187" s="368" t="s">
        <v>1692</v>
      </c>
      <c r="I187" s="374" t="s">
        <v>1704</v>
      </c>
      <c r="J187" s="24" t="s">
        <v>1705</v>
      </c>
      <c r="K187" s="368">
        <f>G187</f>
        <v>11000000</v>
      </c>
      <c r="L187" s="500">
        <f t="shared" si="10"/>
        <v>0</v>
      </c>
      <c r="M187" s="45"/>
    </row>
    <row r="188" spans="1:13" ht="30" customHeight="1" x14ac:dyDescent="0.2">
      <c r="A188" s="1533"/>
      <c r="B188" s="1530"/>
      <c r="C188" s="1575"/>
      <c r="D188" s="1535"/>
      <c r="E188" s="1546"/>
      <c r="F188" s="1535"/>
      <c r="G188" s="504">
        <v>11000000</v>
      </c>
      <c r="H188" s="504" t="s">
        <v>1714</v>
      </c>
      <c r="I188" s="60" t="s">
        <v>1727</v>
      </c>
      <c r="J188" s="61" t="s">
        <v>1728</v>
      </c>
      <c r="K188" s="504">
        <f>G188</f>
        <v>11000000</v>
      </c>
      <c r="L188" s="500"/>
      <c r="M188" s="45"/>
    </row>
    <row r="189" spans="1:13" ht="30" customHeight="1" x14ac:dyDescent="0.2">
      <c r="A189" s="4">
        <v>126</v>
      </c>
      <c r="B189" s="45" t="s">
        <v>255</v>
      </c>
      <c r="C189" s="380" t="s">
        <v>411</v>
      </c>
      <c r="D189" s="500">
        <v>180000000</v>
      </c>
      <c r="E189" s="20">
        <v>4.4999999999999998E-2</v>
      </c>
      <c r="F189" s="500">
        <f t="shared" si="9"/>
        <v>8100000</v>
      </c>
      <c r="G189" s="368"/>
      <c r="H189" s="368"/>
      <c r="I189" s="374"/>
      <c r="J189" s="24"/>
      <c r="K189" s="368"/>
      <c r="L189" s="366">
        <f t="shared" si="10"/>
        <v>8100000</v>
      </c>
      <c r="M189" s="45"/>
    </row>
    <row r="190" spans="1:13" ht="30" customHeight="1" x14ac:dyDescent="0.2">
      <c r="A190" s="1531">
        <v>127</v>
      </c>
      <c r="B190" s="1528" t="s">
        <v>256</v>
      </c>
      <c r="C190" s="1574"/>
      <c r="D190" s="1534">
        <v>800000000</v>
      </c>
      <c r="E190" s="1544">
        <v>0.05</v>
      </c>
      <c r="F190" s="1534">
        <f t="shared" si="9"/>
        <v>40000000</v>
      </c>
      <c r="G190" s="368">
        <v>20000000</v>
      </c>
      <c r="H190" s="368" t="s">
        <v>1432</v>
      </c>
      <c r="I190" s="420" t="s">
        <v>1477</v>
      </c>
      <c r="J190" s="24" t="s">
        <v>600</v>
      </c>
      <c r="K190" s="1534">
        <f>G190+G191</f>
        <v>40000000</v>
      </c>
      <c r="L190" s="1534">
        <f t="shared" si="10"/>
        <v>0</v>
      </c>
      <c r="M190" s="1583"/>
    </row>
    <row r="191" spans="1:13" ht="30" customHeight="1" x14ac:dyDescent="0.2">
      <c r="A191" s="1533"/>
      <c r="B191" s="1530"/>
      <c r="C191" s="1575"/>
      <c r="D191" s="1535"/>
      <c r="E191" s="1546"/>
      <c r="F191" s="1535"/>
      <c r="G191" s="510">
        <v>20000000</v>
      </c>
      <c r="H191" s="510" t="s">
        <v>1757</v>
      </c>
      <c r="I191" s="517" t="s">
        <v>1761</v>
      </c>
      <c r="J191" s="24" t="s">
        <v>600</v>
      </c>
      <c r="K191" s="1535"/>
      <c r="L191" s="1535"/>
      <c r="M191" s="1584"/>
    </row>
    <row r="192" spans="1:13" ht="30" customHeight="1" x14ac:dyDescent="0.2">
      <c r="A192" s="4">
        <v>128</v>
      </c>
      <c r="B192" s="45" t="s">
        <v>257</v>
      </c>
      <c r="C192" s="380"/>
      <c r="D192" s="366"/>
      <c r="E192" s="44"/>
      <c r="F192" s="366">
        <f t="shared" si="9"/>
        <v>0</v>
      </c>
      <c r="G192" s="368"/>
      <c r="H192" s="368"/>
      <c r="I192" s="374"/>
      <c r="J192" s="24"/>
      <c r="K192" s="368"/>
      <c r="L192" s="366">
        <f t="shared" si="10"/>
        <v>0</v>
      </c>
      <c r="M192" s="45"/>
    </row>
    <row r="193" spans="1:13" ht="30" customHeight="1" x14ac:dyDescent="0.2">
      <c r="A193" s="1531">
        <v>129</v>
      </c>
      <c r="B193" s="1528" t="s">
        <v>258</v>
      </c>
      <c r="C193" s="1574" t="s">
        <v>1138</v>
      </c>
      <c r="D193" s="397">
        <v>200000000</v>
      </c>
      <c r="E193" s="392">
        <v>0.06</v>
      </c>
      <c r="F193" s="397">
        <f>D193*E193</f>
        <v>12000000</v>
      </c>
      <c r="G193" s="390">
        <v>7000000</v>
      </c>
      <c r="H193" s="390" t="s">
        <v>926</v>
      </c>
      <c r="I193" s="401" t="s">
        <v>1403</v>
      </c>
      <c r="J193" s="24" t="s">
        <v>604</v>
      </c>
      <c r="K193" s="390"/>
      <c r="L193" s="390"/>
      <c r="M193" s="103" t="s">
        <v>1386</v>
      </c>
    </row>
    <row r="194" spans="1:13" ht="30" customHeight="1" x14ac:dyDescent="0.2">
      <c r="A194" s="1532"/>
      <c r="B194" s="1529"/>
      <c r="C194" s="1665"/>
      <c r="D194" s="1534">
        <v>200000000</v>
      </c>
      <c r="E194" s="1544">
        <v>0.06</v>
      </c>
      <c r="F194" s="1534">
        <f>D194*E194</f>
        <v>12000000</v>
      </c>
      <c r="G194" s="390">
        <v>3000000</v>
      </c>
      <c r="H194" s="390" t="s">
        <v>2064</v>
      </c>
      <c r="I194" s="401" t="s">
        <v>2623</v>
      </c>
      <c r="J194" s="24" t="s">
        <v>2624</v>
      </c>
      <c r="K194" s="1534">
        <f>G194</f>
        <v>3000000</v>
      </c>
      <c r="L194" s="1534">
        <f>F194-K194</f>
        <v>9000000</v>
      </c>
      <c r="M194" s="1538"/>
    </row>
    <row r="195" spans="1:13" ht="30" customHeight="1" x14ac:dyDescent="0.2">
      <c r="A195" s="1533"/>
      <c r="B195" s="1530"/>
      <c r="C195" s="1575"/>
      <c r="D195" s="1535"/>
      <c r="E195" s="1546"/>
      <c r="F195" s="1535"/>
      <c r="G195" s="975"/>
      <c r="H195" s="975"/>
      <c r="I195" s="980"/>
      <c r="J195" s="24"/>
      <c r="K195" s="1535"/>
      <c r="L195" s="1535"/>
      <c r="M195" s="1539"/>
    </row>
    <row r="196" spans="1:13" ht="30" customHeight="1" x14ac:dyDescent="0.2">
      <c r="A196" s="1531">
        <v>130</v>
      </c>
      <c r="B196" s="1528" t="s">
        <v>1213</v>
      </c>
      <c r="C196" s="422" t="s">
        <v>1219</v>
      </c>
      <c r="D196" s="1534">
        <v>200000000</v>
      </c>
      <c r="E196" s="1544">
        <v>0.05</v>
      </c>
      <c r="F196" s="1534">
        <f t="shared" si="9"/>
        <v>10000000</v>
      </c>
      <c r="G196" s="399">
        <v>5000000</v>
      </c>
      <c r="H196" s="399" t="s">
        <v>1757</v>
      </c>
      <c r="I196" s="424" t="s">
        <v>1796</v>
      </c>
      <c r="J196" s="37" t="s">
        <v>1797</v>
      </c>
      <c r="K196" s="1534">
        <f>G196+G197</f>
        <v>10000000</v>
      </c>
      <c r="L196" s="1534">
        <f t="shared" si="10"/>
        <v>0</v>
      </c>
      <c r="M196" s="1583"/>
    </row>
    <row r="197" spans="1:13" ht="30" customHeight="1" x14ac:dyDescent="0.2">
      <c r="A197" s="1533"/>
      <c r="B197" s="1530"/>
      <c r="C197" s="899" t="s">
        <v>971</v>
      </c>
      <c r="D197" s="1535"/>
      <c r="E197" s="1546"/>
      <c r="F197" s="1535"/>
      <c r="G197" s="896">
        <v>5000000</v>
      </c>
      <c r="H197" s="896" t="s">
        <v>2551</v>
      </c>
      <c r="I197" s="901" t="s">
        <v>2557</v>
      </c>
      <c r="J197" s="24" t="s">
        <v>1959</v>
      </c>
      <c r="K197" s="1535"/>
      <c r="L197" s="1535"/>
      <c r="M197" s="1584"/>
    </row>
    <row r="198" spans="1:13" ht="30" customHeight="1" x14ac:dyDescent="0.2">
      <c r="A198" s="4">
        <v>131</v>
      </c>
      <c r="B198" s="388" t="s">
        <v>259</v>
      </c>
      <c r="C198" s="380"/>
      <c r="D198" s="368">
        <v>200000000</v>
      </c>
      <c r="E198" s="393">
        <v>0.05</v>
      </c>
      <c r="F198" s="368">
        <f t="shared" si="9"/>
        <v>10000000</v>
      </c>
      <c r="G198" s="368">
        <v>10000000</v>
      </c>
      <c r="H198" s="368" t="s">
        <v>1757</v>
      </c>
      <c r="I198" s="374" t="s">
        <v>1789</v>
      </c>
      <c r="J198" s="28" t="s">
        <v>1790</v>
      </c>
      <c r="K198" s="368">
        <f>G198</f>
        <v>10000000</v>
      </c>
      <c r="L198" s="368">
        <f t="shared" si="10"/>
        <v>0</v>
      </c>
      <c r="M198" s="103" t="s">
        <v>1791</v>
      </c>
    </row>
    <row r="199" spans="1:13" ht="30" customHeight="1" x14ac:dyDescent="0.2">
      <c r="A199" s="1531">
        <v>132</v>
      </c>
      <c r="B199" s="1528" t="s">
        <v>1267</v>
      </c>
      <c r="C199" s="1574" t="s">
        <v>1751</v>
      </c>
      <c r="D199" s="604">
        <v>490000000</v>
      </c>
      <c r="E199" s="608">
        <v>0.05</v>
      </c>
      <c r="F199" s="604">
        <f t="shared" si="9"/>
        <v>24500000</v>
      </c>
      <c r="G199" s="1676" t="s">
        <v>2014</v>
      </c>
      <c r="H199" s="1677"/>
      <c r="I199" s="1677"/>
      <c r="J199" s="1677"/>
      <c r="K199" s="1678"/>
      <c r="L199" s="604">
        <f t="shared" si="10"/>
        <v>24500000</v>
      </c>
      <c r="M199" s="103" t="s">
        <v>2009</v>
      </c>
    </row>
    <row r="200" spans="1:13" ht="30" customHeight="1" x14ac:dyDescent="0.2">
      <c r="A200" s="1533"/>
      <c r="B200" s="1530"/>
      <c r="C200" s="1575"/>
      <c r="D200" s="647">
        <v>490000000</v>
      </c>
      <c r="E200" s="648">
        <v>0.05</v>
      </c>
      <c r="F200" s="647">
        <f t="shared" si="9"/>
        <v>24500000</v>
      </c>
      <c r="G200" s="650">
        <v>10000000</v>
      </c>
      <c r="H200" s="650" t="s">
        <v>2006</v>
      </c>
      <c r="I200" s="424" t="s">
        <v>2042</v>
      </c>
      <c r="J200" s="650" t="s">
        <v>1269</v>
      </c>
      <c r="K200" s="650">
        <f>G200</f>
        <v>10000000</v>
      </c>
      <c r="L200" s="647">
        <f>F200-K200</f>
        <v>14500000</v>
      </c>
      <c r="M200" s="103" t="s">
        <v>2013</v>
      </c>
    </row>
    <row r="201" spans="1:13" ht="30" customHeight="1" x14ac:dyDescent="0.2">
      <c r="A201" s="4">
        <v>133</v>
      </c>
      <c r="B201" s="388" t="s">
        <v>178</v>
      </c>
      <c r="C201" s="380" t="s">
        <v>1822</v>
      </c>
      <c r="D201" s="368">
        <v>100000000</v>
      </c>
      <c r="E201" s="393">
        <v>4.4999999999999998E-2</v>
      </c>
      <c r="F201" s="368">
        <f t="shared" si="9"/>
        <v>4500000</v>
      </c>
      <c r="G201" s="368">
        <v>4500000</v>
      </c>
      <c r="H201" s="368" t="s">
        <v>1853</v>
      </c>
      <c r="I201" s="374" t="s">
        <v>1922</v>
      </c>
      <c r="J201" s="24" t="s">
        <v>534</v>
      </c>
      <c r="K201" s="368">
        <f>G201</f>
        <v>4500000</v>
      </c>
      <c r="L201" s="368">
        <f t="shared" si="10"/>
        <v>0</v>
      </c>
      <c r="M201" s="45"/>
    </row>
    <row r="202" spans="1:13" ht="30" customHeight="1" x14ac:dyDescent="0.2">
      <c r="A202" s="4">
        <v>134</v>
      </c>
      <c r="B202" s="45" t="s">
        <v>169</v>
      </c>
      <c r="C202" s="380"/>
      <c r="D202" s="368">
        <v>110000000</v>
      </c>
      <c r="E202" s="20">
        <v>0.04</v>
      </c>
      <c r="F202" s="368">
        <f t="shared" si="9"/>
        <v>4400000</v>
      </c>
      <c r="G202" s="368">
        <v>4400000</v>
      </c>
      <c r="H202" s="368" t="s">
        <v>1757</v>
      </c>
      <c r="I202" s="374" t="s">
        <v>1758</v>
      </c>
      <c r="J202" s="24" t="s">
        <v>522</v>
      </c>
      <c r="K202" s="368">
        <f>G202</f>
        <v>4400000</v>
      </c>
      <c r="L202" s="368">
        <f t="shared" si="10"/>
        <v>0</v>
      </c>
      <c r="M202" s="45"/>
    </row>
    <row r="203" spans="1:13" ht="30" customHeight="1" x14ac:dyDescent="0.2">
      <c r="A203" s="1531">
        <v>135</v>
      </c>
      <c r="B203" s="1528" t="s">
        <v>7</v>
      </c>
      <c r="C203" s="529" t="s">
        <v>401</v>
      </c>
      <c r="D203" s="368">
        <v>100000000</v>
      </c>
      <c r="E203" s="20">
        <v>0.05</v>
      </c>
      <c r="F203" s="368">
        <f t="shared" si="9"/>
        <v>5000000</v>
      </c>
      <c r="G203" s="368">
        <v>5000000</v>
      </c>
      <c r="H203" s="368" t="s">
        <v>1567</v>
      </c>
      <c r="I203" s="374" t="s">
        <v>1645</v>
      </c>
      <c r="J203" s="30" t="s">
        <v>1646</v>
      </c>
      <c r="K203" s="1534">
        <f>G203+G204</f>
        <v>11000000</v>
      </c>
      <c r="L203" s="1534">
        <f>(F203+F204)-K203</f>
        <v>0</v>
      </c>
      <c r="M203" s="1583"/>
    </row>
    <row r="204" spans="1:13" ht="30" customHeight="1" x14ac:dyDescent="0.2">
      <c r="A204" s="1533"/>
      <c r="B204" s="1530"/>
      <c r="C204" s="529" t="s">
        <v>1355</v>
      </c>
      <c r="D204" s="368">
        <v>124000000</v>
      </c>
      <c r="E204" s="20">
        <v>4.9000000000000002E-2</v>
      </c>
      <c r="F204" s="368">
        <v>6000000</v>
      </c>
      <c r="G204" s="368">
        <v>6000000</v>
      </c>
      <c r="H204" s="368" t="s">
        <v>2296</v>
      </c>
      <c r="I204" s="374" t="s">
        <v>2326</v>
      </c>
      <c r="J204" s="57" t="s">
        <v>2327</v>
      </c>
      <c r="K204" s="1535"/>
      <c r="L204" s="1535"/>
      <c r="M204" s="1584"/>
    </row>
    <row r="205" spans="1:13" ht="30" customHeight="1" x14ac:dyDescent="0.2">
      <c r="A205" s="4">
        <v>136</v>
      </c>
      <c r="B205" s="45" t="s">
        <v>260</v>
      </c>
      <c r="C205" s="380"/>
      <c r="D205" s="366"/>
      <c r="E205" s="44"/>
      <c r="F205" s="366">
        <f t="shared" si="9"/>
        <v>0</v>
      </c>
      <c r="G205" s="368"/>
      <c r="H205" s="368"/>
      <c r="I205" s="374"/>
      <c r="J205" s="28"/>
      <c r="K205" s="368"/>
      <c r="L205" s="366">
        <f t="shared" si="10"/>
        <v>0</v>
      </c>
      <c r="M205" s="45"/>
    </row>
    <row r="206" spans="1:13" ht="30" customHeight="1" x14ac:dyDescent="0.2">
      <c r="A206" s="1531">
        <v>137</v>
      </c>
      <c r="B206" s="1528" t="s">
        <v>182</v>
      </c>
      <c r="C206" s="1574" t="s">
        <v>1219</v>
      </c>
      <c r="D206" s="460">
        <v>310000000</v>
      </c>
      <c r="E206" s="20">
        <f>F206/D206</f>
        <v>4.7419354838709675E-2</v>
      </c>
      <c r="F206" s="460">
        <v>14700000</v>
      </c>
      <c r="G206" s="368">
        <v>14700000</v>
      </c>
      <c r="H206" s="368" t="s">
        <v>2069</v>
      </c>
      <c r="I206" s="374" t="s">
        <v>2083</v>
      </c>
      <c r="J206" s="57" t="s">
        <v>1815</v>
      </c>
      <c r="K206" s="368">
        <f>G206</f>
        <v>14700000</v>
      </c>
      <c r="L206" s="460">
        <f t="shared" si="10"/>
        <v>0</v>
      </c>
      <c r="M206" s="525" t="s">
        <v>1786</v>
      </c>
    </row>
    <row r="207" spans="1:13" ht="30" customHeight="1" x14ac:dyDescent="0.2">
      <c r="A207" s="1532"/>
      <c r="B207" s="1529"/>
      <c r="C207" s="1665"/>
      <c r="D207" s="1663">
        <v>100000000</v>
      </c>
      <c r="E207" s="1589" t="s">
        <v>1813</v>
      </c>
      <c r="F207" s="1591"/>
      <c r="G207" s="520">
        <v>45000000</v>
      </c>
      <c r="H207" s="520" t="s">
        <v>1805</v>
      </c>
      <c r="I207" s="526" t="s">
        <v>1814</v>
      </c>
      <c r="J207" s="57" t="s">
        <v>1815</v>
      </c>
      <c r="K207" s="1534">
        <f>G207+G208+G209</f>
        <v>100000000</v>
      </c>
      <c r="L207" s="1534">
        <f>D207-K207</f>
        <v>0</v>
      </c>
      <c r="M207" s="1774" t="s">
        <v>2084</v>
      </c>
    </row>
    <row r="208" spans="1:13" ht="30" customHeight="1" x14ac:dyDescent="0.2">
      <c r="A208" s="1532"/>
      <c r="B208" s="1529"/>
      <c r="C208" s="1665"/>
      <c r="D208" s="1663"/>
      <c r="E208" s="1611"/>
      <c r="F208" s="1612"/>
      <c r="G208" s="658">
        <v>50000000</v>
      </c>
      <c r="H208" s="658" t="s">
        <v>1853</v>
      </c>
      <c r="I208" s="666" t="s">
        <v>2086</v>
      </c>
      <c r="J208" s="57" t="s">
        <v>1815</v>
      </c>
      <c r="K208" s="1547"/>
      <c r="L208" s="1547"/>
      <c r="M208" s="1774"/>
    </row>
    <row r="209" spans="1:13" ht="30" customHeight="1" x14ac:dyDescent="0.2">
      <c r="A209" s="1532"/>
      <c r="B209" s="1529"/>
      <c r="C209" s="1665"/>
      <c r="D209" s="1663"/>
      <c r="E209" s="1613"/>
      <c r="F209" s="1614"/>
      <c r="G209" s="520">
        <v>5000000</v>
      </c>
      <c r="H209" s="520" t="s">
        <v>2069</v>
      </c>
      <c r="I209" s="526" t="s">
        <v>2083</v>
      </c>
      <c r="J209" s="57" t="s">
        <v>1815</v>
      </c>
      <c r="K209" s="1535"/>
      <c r="L209" s="1535"/>
      <c r="M209" s="1774"/>
    </row>
    <row r="210" spans="1:13" ht="30" customHeight="1" x14ac:dyDescent="0.2">
      <c r="A210" s="1533"/>
      <c r="B210" s="1530"/>
      <c r="C210" s="1575"/>
      <c r="D210" s="658">
        <v>210000000</v>
      </c>
      <c r="E210" s="670">
        <v>4.7E-2</v>
      </c>
      <c r="F210" s="661">
        <f>D210*E210</f>
        <v>9870000</v>
      </c>
      <c r="G210" s="1726" t="s">
        <v>2081</v>
      </c>
      <c r="H210" s="1727"/>
      <c r="I210" s="1727"/>
      <c r="J210" s="1727"/>
      <c r="K210" s="1727"/>
      <c r="L210" s="1728"/>
      <c r="M210" s="662"/>
    </row>
    <row r="211" spans="1:13" ht="30" customHeight="1" x14ac:dyDescent="0.2">
      <c r="A211" s="4">
        <v>138</v>
      </c>
      <c r="B211" s="45" t="s">
        <v>262</v>
      </c>
      <c r="C211" s="380" t="s">
        <v>411</v>
      </c>
      <c r="D211" s="597">
        <v>500000000</v>
      </c>
      <c r="E211" s="608">
        <v>0.05</v>
      </c>
      <c r="F211" s="597">
        <f t="shared" si="9"/>
        <v>25000000</v>
      </c>
      <c r="G211" s="597">
        <v>30000000</v>
      </c>
      <c r="H211" s="597" t="s">
        <v>1692</v>
      </c>
      <c r="I211" s="607" t="s">
        <v>1693</v>
      </c>
      <c r="J211" s="24" t="s">
        <v>1694</v>
      </c>
      <c r="K211" s="597">
        <f>G211</f>
        <v>30000000</v>
      </c>
      <c r="L211" s="601">
        <f t="shared" si="10"/>
        <v>-5000000</v>
      </c>
      <c r="M211" s="45" t="s">
        <v>2022</v>
      </c>
    </row>
    <row r="212" spans="1:13" ht="30" customHeight="1" x14ac:dyDescent="0.2">
      <c r="A212" s="4">
        <v>139</v>
      </c>
      <c r="B212" s="22" t="s">
        <v>163</v>
      </c>
      <c r="C212" s="817" t="s">
        <v>1822</v>
      </c>
      <c r="D212" s="819">
        <v>110000000</v>
      </c>
      <c r="E212" s="821">
        <v>0.05</v>
      </c>
      <c r="F212" s="819">
        <f t="shared" si="9"/>
        <v>5500000</v>
      </c>
      <c r="G212" s="816">
        <v>5500000</v>
      </c>
      <c r="H212" s="816" t="s">
        <v>1836</v>
      </c>
      <c r="I212" s="820" t="s">
        <v>1837</v>
      </c>
      <c r="J212" s="30" t="s">
        <v>1838</v>
      </c>
      <c r="K212" s="819">
        <f>G212</f>
        <v>5500000</v>
      </c>
      <c r="L212" s="819">
        <f t="shared" si="10"/>
        <v>0</v>
      </c>
      <c r="M212" s="22"/>
    </row>
    <row r="213" spans="1:13" ht="30" customHeight="1" x14ac:dyDescent="0.2">
      <c r="A213" s="712"/>
      <c r="B213" s="22" t="s">
        <v>2405</v>
      </c>
      <c r="C213" s="817" t="s">
        <v>265</v>
      </c>
      <c r="D213" s="819">
        <v>50000000</v>
      </c>
      <c r="E213" s="821">
        <v>0.05</v>
      </c>
      <c r="F213" s="819">
        <f>D213*E213</f>
        <v>2500000</v>
      </c>
      <c r="G213" s="816">
        <v>2500000</v>
      </c>
      <c r="H213" s="816" t="s">
        <v>2136</v>
      </c>
      <c r="I213" s="820" t="s">
        <v>2161</v>
      </c>
      <c r="J213" s="30" t="s">
        <v>1838</v>
      </c>
      <c r="K213" s="819">
        <f>G213</f>
        <v>2500000</v>
      </c>
      <c r="L213" s="819">
        <f t="shared" si="10"/>
        <v>0</v>
      </c>
      <c r="M213" s="22"/>
    </row>
    <row r="214" spans="1:13" ht="30" customHeight="1" x14ac:dyDescent="0.2">
      <c r="A214" s="4">
        <v>140</v>
      </c>
      <c r="B214" s="45" t="s">
        <v>546</v>
      </c>
      <c r="C214" s="380" t="s">
        <v>380</v>
      </c>
      <c r="D214" s="366"/>
      <c r="E214" s="44"/>
      <c r="F214" s="366">
        <f t="shared" si="9"/>
        <v>0</v>
      </c>
      <c r="G214" s="368">
        <v>6000000</v>
      </c>
      <c r="H214" s="368" t="s">
        <v>1805</v>
      </c>
      <c r="I214" s="374" t="s">
        <v>1808</v>
      </c>
      <c r="J214" s="21" t="s">
        <v>1809</v>
      </c>
      <c r="K214" s="368">
        <f>G214</f>
        <v>6000000</v>
      </c>
      <c r="L214" s="366">
        <f t="shared" si="10"/>
        <v>-6000000</v>
      </c>
      <c r="M214" s="45"/>
    </row>
    <row r="215" spans="1:13" ht="30" customHeight="1" x14ac:dyDescent="0.2">
      <c r="A215" s="4">
        <v>141</v>
      </c>
      <c r="B215" s="45" t="s">
        <v>8</v>
      </c>
      <c r="C215" s="380"/>
      <c r="D215" s="368">
        <v>30000000</v>
      </c>
      <c r="E215" s="20">
        <v>0.05</v>
      </c>
      <c r="F215" s="368">
        <f t="shared" si="9"/>
        <v>1500000</v>
      </c>
      <c r="G215" s="368">
        <v>1500000</v>
      </c>
      <c r="H215" s="368" t="s">
        <v>926</v>
      </c>
      <c r="I215" s="374" t="s">
        <v>1401</v>
      </c>
      <c r="J215" s="24" t="s">
        <v>548</v>
      </c>
      <c r="K215" s="368">
        <f>G215</f>
        <v>1500000</v>
      </c>
      <c r="L215" s="368">
        <f t="shared" si="10"/>
        <v>0</v>
      </c>
      <c r="M215" s="45"/>
    </row>
    <row r="216" spans="1:13" ht="30" customHeight="1" x14ac:dyDescent="0.2">
      <c r="A216" s="1531">
        <v>142</v>
      </c>
      <c r="B216" s="1583" t="s">
        <v>9</v>
      </c>
      <c r="C216" s="1574"/>
      <c r="D216" s="1583"/>
      <c r="E216" s="1544"/>
      <c r="F216" s="1534">
        <f>D217*E216</f>
        <v>0</v>
      </c>
      <c r="G216" s="1145">
        <v>50000000</v>
      </c>
      <c r="H216" s="368" t="s">
        <v>1805</v>
      </c>
      <c r="I216" s="373" t="s">
        <v>1825</v>
      </c>
      <c r="J216" s="24" t="s">
        <v>1826</v>
      </c>
      <c r="K216" s="1534">
        <f>G216+G217+G218+G219+G220+G221+G222+G223+G224+G225+G226+G227+G228+G229+G230</f>
        <v>261900000</v>
      </c>
      <c r="L216" s="1534">
        <f>262330000-K216</f>
        <v>430000</v>
      </c>
      <c r="M216" s="1144" t="s">
        <v>1876</v>
      </c>
    </row>
    <row r="217" spans="1:13" ht="30" customHeight="1" x14ac:dyDescent="0.2">
      <c r="A217" s="1532"/>
      <c r="B217" s="1717"/>
      <c r="C217" s="1665"/>
      <c r="D217" s="1717"/>
      <c r="E217" s="1545"/>
      <c r="F217" s="1547"/>
      <c r="G217" s="1145">
        <v>20000000</v>
      </c>
      <c r="H217" s="546" t="s">
        <v>1853</v>
      </c>
      <c r="I217" s="554" t="s">
        <v>1882</v>
      </c>
      <c r="J217" s="37" t="s">
        <v>1883</v>
      </c>
      <c r="K217" s="1547"/>
      <c r="L217" s="1547"/>
      <c r="M217" s="1158" t="s">
        <v>1884</v>
      </c>
    </row>
    <row r="218" spans="1:13" ht="30" customHeight="1" x14ac:dyDescent="0.2">
      <c r="A218" s="1532"/>
      <c r="B218" s="1717"/>
      <c r="C218" s="1665"/>
      <c r="D218" s="1717"/>
      <c r="E218" s="1545"/>
      <c r="F218" s="1547"/>
      <c r="G218" s="1145">
        <v>7200000</v>
      </c>
      <c r="H218" s="1143" t="s">
        <v>1316</v>
      </c>
      <c r="I218" s="1168"/>
      <c r="J218" s="974"/>
      <c r="K218" s="1547"/>
      <c r="L218" s="1547"/>
      <c r="M218" s="1158"/>
    </row>
    <row r="219" spans="1:13" ht="30" customHeight="1" x14ac:dyDescent="0.2">
      <c r="A219" s="1532"/>
      <c r="B219" s="1717"/>
      <c r="C219" s="1665"/>
      <c r="D219" s="1717"/>
      <c r="E219" s="1545"/>
      <c r="F219" s="1547"/>
      <c r="G219" s="1145">
        <v>42000000</v>
      </c>
      <c r="H219" s="1143" t="s">
        <v>520</v>
      </c>
      <c r="I219" s="1168"/>
      <c r="J219" s="974"/>
      <c r="K219" s="1547"/>
      <c r="L219" s="1547"/>
      <c r="M219" s="1158"/>
    </row>
    <row r="220" spans="1:13" ht="30" customHeight="1" x14ac:dyDescent="0.2">
      <c r="A220" s="1532"/>
      <c r="B220" s="1717"/>
      <c r="C220" s="1665"/>
      <c r="D220" s="1717"/>
      <c r="E220" s="1545"/>
      <c r="F220" s="1547"/>
      <c r="G220" s="1145">
        <v>5000000</v>
      </c>
      <c r="H220" s="1143" t="s">
        <v>933</v>
      </c>
      <c r="I220" s="1168"/>
      <c r="J220" s="974"/>
      <c r="K220" s="1547"/>
      <c r="L220" s="1547"/>
      <c r="M220" s="1158"/>
    </row>
    <row r="221" spans="1:13" ht="30" customHeight="1" x14ac:dyDescent="0.2">
      <c r="A221" s="1532"/>
      <c r="B221" s="1717"/>
      <c r="C221" s="1665"/>
      <c r="D221" s="1717"/>
      <c r="E221" s="1545"/>
      <c r="F221" s="1547"/>
      <c r="G221" s="1145">
        <v>5000000</v>
      </c>
      <c r="H221" s="1143" t="s">
        <v>755</v>
      </c>
      <c r="I221" s="1168"/>
      <c r="J221" s="974"/>
      <c r="K221" s="1547"/>
      <c r="L221" s="1547"/>
      <c r="M221" s="1158"/>
    </row>
    <row r="222" spans="1:13" ht="30" customHeight="1" x14ac:dyDescent="0.2">
      <c r="A222" s="1532"/>
      <c r="B222" s="1717"/>
      <c r="C222" s="1665"/>
      <c r="D222" s="1717"/>
      <c r="E222" s="1545"/>
      <c r="F222" s="1547"/>
      <c r="G222" s="1145">
        <v>10000000</v>
      </c>
      <c r="H222" s="1143" t="s">
        <v>755</v>
      </c>
      <c r="I222" s="1168"/>
      <c r="J222" s="974"/>
      <c r="K222" s="1547"/>
      <c r="L222" s="1547"/>
      <c r="M222" s="1158"/>
    </row>
    <row r="223" spans="1:13" ht="30" customHeight="1" x14ac:dyDescent="0.2">
      <c r="A223" s="1532"/>
      <c r="B223" s="1717"/>
      <c r="C223" s="1665"/>
      <c r="D223" s="1717"/>
      <c r="E223" s="1545"/>
      <c r="F223" s="1547"/>
      <c r="G223" s="1145">
        <v>1000000</v>
      </c>
      <c r="H223" s="1143" t="s">
        <v>329</v>
      </c>
      <c r="I223" s="1168"/>
      <c r="J223" s="974"/>
      <c r="K223" s="1547"/>
      <c r="L223" s="1547"/>
      <c r="M223" s="1158"/>
    </row>
    <row r="224" spans="1:13" ht="30" customHeight="1" x14ac:dyDescent="0.2">
      <c r="A224" s="1532"/>
      <c r="B224" s="1717"/>
      <c r="C224" s="1665"/>
      <c r="D224" s="1717"/>
      <c r="E224" s="1545"/>
      <c r="F224" s="1547"/>
      <c r="G224" s="1145">
        <v>30000000</v>
      </c>
      <c r="H224" s="647" t="s">
        <v>388</v>
      </c>
      <c r="I224" s="651" t="s">
        <v>2046</v>
      </c>
      <c r="J224" s="37" t="s">
        <v>2047</v>
      </c>
      <c r="K224" s="1547"/>
      <c r="L224" s="1547"/>
      <c r="M224" s="1774" t="s">
        <v>1677</v>
      </c>
    </row>
    <row r="225" spans="1:13" ht="30" customHeight="1" x14ac:dyDescent="0.2">
      <c r="A225" s="1532"/>
      <c r="B225" s="1717"/>
      <c r="C225" s="1665"/>
      <c r="D225" s="1717"/>
      <c r="E225" s="1545"/>
      <c r="F225" s="1547"/>
      <c r="G225" s="1145">
        <v>1000000</v>
      </c>
      <c r="H225" s="658" t="s">
        <v>2006</v>
      </c>
      <c r="I225" s="667" t="s">
        <v>2060</v>
      </c>
      <c r="J225" s="37" t="s">
        <v>2062</v>
      </c>
      <c r="K225" s="1547"/>
      <c r="L225" s="1547"/>
      <c r="M225" s="1774"/>
    </row>
    <row r="226" spans="1:13" ht="30" customHeight="1" x14ac:dyDescent="0.2">
      <c r="A226" s="1532"/>
      <c r="B226" s="1717"/>
      <c r="C226" s="1665"/>
      <c r="D226" s="1717"/>
      <c r="E226" s="1545"/>
      <c r="F226" s="1547"/>
      <c r="G226" s="1145">
        <v>14000000</v>
      </c>
      <c r="H226" s="658" t="s">
        <v>2006</v>
      </c>
      <c r="I226" s="667" t="s">
        <v>2059</v>
      </c>
      <c r="J226" s="37" t="s">
        <v>2062</v>
      </c>
      <c r="K226" s="1547"/>
      <c r="L226" s="1547"/>
      <c r="M226" s="1774"/>
    </row>
    <row r="227" spans="1:13" ht="30" customHeight="1" x14ac:dyDescent="0.2">
      <c r="A227" s="1532"/>
      <c r="B227" s="1717"/>
      <c r="C227" s="1665"/>
      <c r="D227" s="1717"/>
      <c r="E227" s="1545"/>
      <c r="F227" s="1547"/>
      <c r="G227" s="1145">
        <v>20000000</v>
      </c>
      <c r="H227" s="658" t="s">
        <v>2006</v>
      </c>
      <c r="I227" s="667" t="s">
        <v>2061</v>
      </c>
      <c r="J227" s="37" t="s">
        <v>2062</v>
      </c>
      <c r="K227" s="1547"/>
      <c r="L227" s="1547"/>
      <c r="M227" s="1774"/>
    </row>
    <row r="228" spans="1:13" ht="30" customHeight="1" x14ac:dyDescent="0.2">
      <c r="A228" s="1532"/>
      <c r="B228" s="1717"/>
      <c r="C228" s="1665"/>
      <c r="D228" s="1717"/>
      <c r="E228" s="1545"/>
      <c r="F228" s="1547"/>
      <c r="G228" s="1145">
        <v>37400000</v>
      </c>
      <c r="H228" s="658" t="s">
        <v>2069</v>
      </c>
      <c r="I228" s="667" t="s">
        <v>2124</v>
      </c>
      <c r="J228" s="427" t="s">
        <v>2062</v>
      </c>
      <c r="K228" s="1547"/>
      <c r="L228" s="1547"/>
      <c r="M228" s="1774"/>
    </row>
    <row r="229" spans="1:13" ht="30" customHeight="1" x14ac:dyDescent="0.2">
      <c r="A229" s="1532"/>
      <c r="B229" s="1717"/>
      <c r="C229" s="1665"/>
      <c r="D229" s="1717"/>
      <c r="E229" s="1545"/>
      <c r="F229" s="1547"/>
      <c r="G229" s="1145">
        <v>2000000</v>
      </c>
      <c r="H229" s="1146"/>
      <c r="I229" s="1168"/>
      <c r="J229" s="974"/>
      <c r="K229" s="1547"/>
      <c r="L229" s="1547"/>
      <c r="M229" s="1774"/>
    </row>
    <row r="230" spans="1:13" ht="30" customHeight="1" x14ac:dyDescent="0.2">
      <c r="A230" s="1532"/>
      <c r="B230" s="1717"/>
      <c r="C230" s="1665"/>
      <c r="D230" s="1717"/>
      <c r="E230" s="1545"/>
      <c r="F230" s="1547"/>
      <c r="G230" s="1145">
        <v>17300000</v>
      </c>
      <c r="H230" s="658" t="s">
        <v>2432</v>
      </c>
      <c r="I230" s="667" t="s">
        <v>2446</v>
      </c>
      <c r="J230" s="685" t="s">
        <v>2062</v>
      </c>
      <c r="K230" s="1547"/>
      <c r="L230" s="1547"/>
      <c r="M230" s="1774"/>
    </row>
    <row r="231" spans="1:13" ht="30" customHeight="1" x14ac:dyDescent="0.2">
      <c r="A231" s="1533"/>
      <c r="B231" s="1584"/>
      <c r="C231" s="1575"/>
      <c r="D231" s="1584"/>
      <c r="E231" s="1546"/>
      <c r="F231" s="1535"/>
      <c r="G231" s="483">
        <v>10000000</v>
      </c>
      <c r="H231" s="483" t="s">
        <v>2579</v>
      </c>
      <c r="I231" s="1166" t="s">
        <v>2603</v>
      </c>
      <c r="J231" s="1167" t="s">
        <v>2062</v>
      </c>
      <c r="K231" s="1535"/>
      <c r="L231" s="1535"/>
      <c r="M231" s="1541"/>
    </row>
    <row r="232" spans="1:13" ht="30" customHeight="1" x14ac:dyDescent="0.2">
      <c r="A232" s="4">
        <v>143</v>
      </c>
      <c r="B232" s="45" t="s">
        <v>10</v>
      </c>
      <c r="C232" s="380"/>
      <c r="D232" s="368">
        <v>50000000</v>
      </c>
      <c r="E232" s="20">
        <v>0.04</v>
      </c>
      <c r="F232" s="368">
        <f t="shared" si="9"/>
        <v>2000000</v>
      </c>
      <c r="G232" s="368"/>
      <c r="H232" s="368"/>
      <c r="I232" s="374"/>
      <c r="J232" s="30"/>
      <c r="K232" s="368"/>
      <c r="L232" s="368">
        <f t="shared" si="10"/>
        <v>2000000</v>
      </c>
      <c r="M232" s="103"/>
    </row>
    <row r="233" spans="1:13" ht="30" customHeight="1" x14ac:dyDescent="0.2">
      <c r="A233" s="4">
        <v>144</v>
      </c>
      <c r="B233" s="45" t="s">
        <v>527</v>
      </c>
      <c r="C233" s="380"/>
      <c r="D233" s="368">
        <v>5000000</v>
      </c>
      <c r="E233" s="20">
        <v>0.05</v>
      </c>
      <c r="F233" s="368">
        <f t="shared" si="9"/>
        <v>250000</v>
      </c>
      <c r="G233" s="368">
        <v>250000</v>
      </c>
      <c r="H233" s="368" t="s">
        <v>1567</v>
      </c>
      <c r="I233" s="374" t="s">
        <v>1682</v>
      </c>
      <c r="J233" s="24" t="s">
        <v>529</v>
      </c>
      <c r="K233" s="368">
        <f>G233</f>
        <v>250000</v>
      </c>
      <c r="L233" s="368">
        <f t="shared" si="10"/>
        <v>0</v>
      </c>
      <c r="M233" s="45"/>
    </row>
    <row r="234" spans="1:13" ht="30" customHeight="1" x14ac:dyDescent="0.2">
      <c r="A234" s="4">
        <v>145</v>
      </c>
      <c r="B234" s="45" t="s">
        <v>11</v>
      </c>
      <c r="C234" s="380" t="s">
        <v>1215</v>
      </c>
      <c r="D234" s="368">
        <v>105000000</v>
      </c>
      <c r="E234" s="20">
        <v>0.04</v>
      </c>
      <c r="F234" s="368">
        <f t="shared" si="9"/>
        <v>4200000</v>
      </c>
      <c r="G234" s="368">
        <v>4200000</v>
      </c>
      <c r="H234" s="368" t="s">
        <v>1805</v>
      </c>
      <c r="I234" s="374" t="s">
        <v>1834</v>
      </c>
      <c r="J234" s="21" t="s">
        <v>1835</v>
      </c>
      <c r="K234" s="368">
        <f>G234</f>
        <v>4200000</v>
      </c>
      <c r="L234" s="368">
        <f t="shared" si="10"/>
        <v>0</v>
      </c>
      <c r="M234" s="45"/>
    </row>
    <row r="235" spans="1:13" ht="30" customHeight="1" x14ac:dyDescent="0.2">
      <c r="A235" s="4">
        <v>146</v>
      </c>
      <c r="B235" s="45" t="s">
        <v>12</v>
      </c>
      <c r="C235" s="380"/>
      <c r="D235" s="368">
        <v>50000000</v>
      </c>
      <c r="E235" s="20">
        <v>4.4999999999999998E-2</v>
      </c>
      <c r="F235" s="368">
        <f t="shared" si="9"/>
        <v>2250000</v>
      </c>
      <c r="G235" s="368"/>
      <c r="H235" s="368"/>
      <c r="I235" s="374"/>
      <c r="J235" s="24"/>
      <c r="K235" s="368"/>
      <c r="L235" s="368">
        <f t="shared" si="10"/>
        <v>2250000</v>
      </c>
      <c r="M235" s="45"/>
    </row>
    <row r="236" spans="1:13" ht="30" customHeight="1" x14ac:dyDescent="0.2">
      <c r="A236" s="4">
        <v>147</v>
      </c>
      <c r="B236" s="45" t="s">
        <v>13</v>
      </c>
      <c r="C236" s="380" t="s">
        <v>1351</v>
      </c>
      <c r="D236" s="368">
        <v>30000000</v>
      </c>
      <c r="E236" s="20">
        <v>0.04</v>
      </c>
      <c r="F236" s="368">
        <f t="shared" si="9"/>
        <v>1200000</v>
      </c>
      <c r="G236" s="368">
        <v>1200000</v>
      </c>
      <c r="H236" s="368" t="s">
        <v>1567</v>
      </c>
      <c r="I236" s="374" t="s">
        <v>1633</v>
      </c>
      <c r="J236" s="30" t="s">
        <v>525</v>
      </c>
      <c r="K236" s="368">
        <f>G236</f>
        <v>1200000</v>
      </c>
      <c r="L236" s="368">
        <f t="shared" si="10"/>
        <v>0</v>
      </c>
      <c r="M236" s="169" t="s">
        <v>526</v>
      </c>
    </row>
    <row r="237" spans="1:13" ht="30" customHeight="1" x14ac:dyDescent="0.2">
      <c r="A237" s="1531">
        <v>148</v>
      </c>
      <c r="B237" s="1528" t="s">
        <v>14</v>
      </c>
      <c r="C237" s="1574" t="s">
        <v>1591</v>
      </c>
      <c r="D237" s="1534">
        <v>55000000</v>
      </c>
      <c r="E237" s="1544">
        <v>0.05</v>
      </c>
      <c r="F237" s="1534">
        <f t="shared" si="9"/>
        <v>2750000</v>
      </c>
      <c r="G237" s="368">
        <v>500000</v>
      </c>
      <c r="H237" s="368" t="s">
        <v>1052</v>
      </c>
      <c r="I237" s="374" t="s">
        <v>1422</v>
      </c>
      <c r="J237" s="24" t="s">
        <v>395</v>
      </c>
      <c r="K237" s="1534">
        <f>G237+G238</f>
        <v>2750000</v>
      </c>
      <c r="L237" s="1534">
        <f t="shared" si="10"/>
        <v>0</v>
      </c>
      <c r="M237" s="1583"/>
    </row>
    <row r="238" spans="1:13" ht="30" customHeight="1" x14ac:dyDescent="0.2">
      <c r="A238" s="1533"/>
      <c r="B238" s="1530"/>
      <c r="C238" s="1575"/>
      <c r="D238" s="1535"/>
      <c r="E238" s="1546"/>
      <c r="F238" s="1535"/>
      <c r="G238" s="597">
        <v>2250000</v>
      </c>
      <c r="H238" s="597" t="s">
        <v>1899</v>
      </c>
      <c r="I238" s="605" t="s">
        <v>1990</v>
      </c>
      <c r="J238" s="427" t="s">
        <v>395</v>
      </c>
      <c r="K238" s="1535"/>
      <c r="L238" s="1535"/>
      <c r="M238" s="1584"/>
    </row>
    <row r="239" spans="1:13" ht="30" customHeight="1" x14ac:dyDescent="0.2">
      <c r="A239" s="4">
        <v>149</v>
      </c>
      <c r="B239" s="45" t="s">
        <v>15</v>
      </c>
      <c r="C239" s="380" t="s">
        <v>1347</v>
      </c>
      <c r="D239" s="368">
        <v>80000000</v>
      </c>
      <c r="E239" s="20">
        <v>0.05</v>
      </c>
      <c r="F239" s="368">
        <f t="shared" si="9"/>
        <v>4000000</v>
      </c>
      <c r="G239" s="368">
        <v>4000000</v>
      </c>
      <c r="H239" s="368" t="s">
        <v>2296</v>
      </c>
      <c r="I239" s="374" t="s">
        <v>2313</v>
      </c>
      <c r="J239" s="30" t="s">
        <v>484</v>
      </c>
      <c r="K239" s="368">
        <f t="shared" ref="K239:K244" si="14">G239</f>
        <v>4000000</v>
      </c>
      <c r="L239" s="368">
        <f t="shared" si="10"/>
        <v>0</v>
      </c>
      <c r="M239" s="168" t="s">
        <v>364</v>
      </c>
    </row>
    <row r="240" spans="1:13" ht="30" customHeight="1" x14ac:dyDescent="0.2">
      <c r="A240" s="4">
        <v>150</v>
      </c>
      <c r="B240" s="45" t="s">
        <v>16</v>
      </c>
      <c r="C240" s="380"/>
      <c r="D240" s="366"/>
      <c r="E240" s="44"/>
      <c r="F240" s="366">
        <f t="shared" si="9"/>
        <v>0</v>
      </c>
      <c r="G240" s="368">
        <v>6400000</v>
      </c>
      <c r="H240" s="368" t="s">
        <v>2203</v>
      </c>
      <c r="I240" s="374" t="s">
        <v>2204</v>
      </c>
      <c r="J240" s="24" t="s">
        <v>2205</v>
      </c>
      <c r="K240" s="368">
        <f t="shared" si="14"/>
        <v>6400000</v>
      </c>
      <c r="L240" s="366">
        <f t="shared" si="10"/>
        <v>-6400000</v>
      </c>
      <c r="M240" s="45"/>
    </row>
    <row r="241" spans="1:13" ht="30" customHeight="1" x14ac:dyDescent="0.2">
      <c r="A241" s="4">
        <v>151</v>
      </c>
      <c r="B241" s="45" t="s">
        <v>17</v>
      </c>
      <c r="C241" s="380" t="s">
        <v>1138</v>
      </c>
      <c r="D241" s="368">
        <v>180000000</v>
      </c>
      <c r="E241" s="20">
        <v>0.05</v>
      </c>
      <c r="F241" s="368">
        <f t="shared" si="9"/>
        <v>9000000</v>
      </c>
      <c r="G241" s="368">
        <v>9000000</v>
      </c>
      <c r="H241" s="368" t="s">
        <v>2278</v>
      </c>
      <c r="I241" s="36" t="s">
        <v>2279</v>
      </c>
      <c r="J241" s="24" t="s">
        <v>2280</v>
      </c>
      <c r="K241" s="368">
        <f t="shared" si="14"/>
        <v>9000000</v>
      </c>
      <c r="L241" s="368">
        <f t="shared" si="10"/>
        <v>0</v>
      </c>
      <c r="M241" s="45"/>
    </row>
    <row r="242" spans="1:13" ht="30" customHeight="1" x14ac:dyDescent="0.2">
      <c r="A242" s="4">
        <v>152</v>
      </c>
      <c r="B242" s="45" t="s">
        <v>1146</v>
      </c>
      <c r="C242" s="380"/>
      <c r="D242" s="368">
        <v>35000000</v>
      </c>
      <c r="E242" s="20">
        <v>4.7E-2</v>
      </c>
      <c r="F242" s="368">
        <v>1650000</v>
      </c>
      <c r="G242" s="368">
        <v>1650000</v>
      </c>
      <c r="H242" s="368" t="s">
        <v>2504</v>
      </c>
      <c r="I242" s="374" t="s">
        <v>2509</v>
      </c>
      <c r="J242" s="24" t="s">
        <v>1148</v>
      </c>
      <c r="K242" s="368">
        <f t="shared" si="14"/>
        <v>1650000</v>
      </c>
      <c r="L242" s="368">
        <f t="shared" si="10"/>
        <v>0</v>
      </c>
      <c r="M242" s="45"/>
    </row>
    <row r="243" spans="1:13" ht="30" customHeight="1" x14ac:dyDescent="0.2">
      <c r="A243" s="4">
        <v>153</v>
      </c>
      <c r="B243" s="45" t="s">
        <v>18</v>
      </c>
      <c r="C243" s="380"/>
      <c r="D243" s="368">
        <v>30000000</v>
      </c>
      <c r="E243" s="20">
        <v>0.04</v>
      </c>
      <c r="F243" s="368">
        <f t="shared" si="9"/>
        <v>1200000</v>
      </c>
      <c r="G243" s="368">
        <v>1200000</v>
      </c>
      <c r="H243" s="368" t="s">
        <v>2345</v>
      </c>
      <c r="I243" s="374" t="s">
        <v>2353</v>
      </c>
      <c r="J243" s="24" t="s">
        <v>2354</v>
      </c>
      <c r="K243" s="368">
        <f t="shared" si="14"/>
        <v>1200000</v>
      </c>
      <c r="L243" s="368">
        <f t="shared" si="10"/>
        <v>0</v>
      </c>
      <c r="M243" s="45"/>
    </row>
    <row r="244" spans="1:13" ht="30" customHeight="1" x14ac:dyDescent="0.2">
      <c r="A244" s="4">
        <v>154</v>
      </c>
      <c r="B244" s="45" t="s">
        <v>19</v>
      </c>
      <c r="C244" s="380" t="s">
        <v>1914</v>
      </c>
      <c r="D244" s="368">
        <v>15000000</v>
      </c>
      <c r="E244" s="20">
        <v>7.0000000000000007E-2</v>
      </c>
      <c r="F244" s="368">
        <f t="shared" si="9"/>
        <v>1050000</v>
      </c>
      <c r="G244" s="368">
        <v>1050000</v>
      </c>
      <c r="H244" s="368" t="s">
        <v>2628</v>
      </c>
      <c r="I244" s="374" t="s">
        <v>2636</v>
      </c>
      <c r="J244" s="24" t="s">
        <v>1331</v>
      </c>
      <c r="K244" s="368">
        <f t="shared" si="14"/>
        <v>1050000</v>
      </c>
      <c r="L244" s="368">
        <f t="shared" si="10"/>
        <v>0</v>
      </c>
      <c r="M244" s="45"/>
    </row>
    <row r="245" spans="1:13" ht="30" customHeight="1" x14ac:dyDescent="0.2">
      <c r="A245" s="4">
        <v>155</v>
      </c>
      <c r="B245" s="45" t="s">
        <v>20</v>
      </c>
      <c r="C245" s="380"/>
      <c r="D245" s="366"/>
      <c r="E245" s="44"/>
      <c r="F245" s="366">
        <f t="shared" si="9"/>
        <v>0</v>
      </c>
      <c r="G245" s="368"/>
      <c r="H245" s="368"/>
      <c r="I245" s="36"/>
      <c r="J245" s="24"/>
      <c r="K245" s="368"/>
      <c r="L245" s="366">
        <f t="shared" si="10"/>
        <v>0</v>
      </c>
      <c r="M245" s="45"/>
    </row>
    <row r="246" spans="1:13" ht="30" customHeight="1" x14ac:dyDescent="0.2">
      <c r="A246" s="689">
        <v>156</v>
      </c>
      <c r="B246" s="188" t="s">
        <v>21</v>
      </c>
      <c r="C246" s="421"/>
      <c r="D246" s="399">
        <v>50000000</v>
      </c>
      <c r="E246" s="20">
        <v>0.04</v>
      </c>
      <c r="F246" s="399">
        <f t="shared" si="9"/>
        <v>2000000</v>
      </c>
      <c r="G246" s="368">
        <v>2000000</v>
      </c>
      <c r="H246" s="368" t="s">
        <v>2136</v>
      </c>
      <c r="I246" s="374" t="s">
        <v>2155</v>
      </c>
      <c r="J246" s="21" t="s">
        <v>472</v>
      </c>
      <c r="K246" s="399">
        <f>G246</f>
        <v>2000000</v>
      </c>
      <c r="L246" s="399">
        <f t="shared" si="10"/>
        <v>0</v>
      </c>
      <c r="M246" s="466" t="s">
        <v>2159</v>
      </c>
    </row>
    <row r="247" spans="1:13" ht="30" customHeight="1" x14ac:dyDescent="0.2">
      <c r="A247" s="4">
        <v>157</v>
      </c>
      <c r="B247" s="45" t="s">
        <v>22</v>
      </c>
      <c r="C247" s="380" t="s">
        <v>1350</v>
      </c>
      <c r="D247" s="368">
        <v>20000000</v>
      </c>
      <c r="E247" s="393">
        <v>0.05</v>
      </c>
      <c r="F247" s="368">
        <f t="shared" si="9"/>
        <v>1000000</v>
      </c>
      <c r="G247" s="368">
        <v>1000000</v>
      </c>
      <c r="H247" s="368" t="s">
        <v>2296</v>
      </c>
      <c r="I247" s="374" t="s">
        <v>2316</v>
      </c>
      <c r="J247" s="24" t="s">
        <v>709</v>
      </c>
      <c r="K247" s="368">
        <f>G247</f>
        <v>1000000</v>
      </c>
      <c r="L247" s="368">
        <f t="shared" si="10"/>
        <v>0</v>
      </c>
      <c r="M247" s="45"/>
    </row>
    <row r="248" spans="1:13" ht="30" customHeight="1" x14ac:dyDescent="0.2">
      <c r="A248" s="1531">
        <v>158</v>
      </c>
      <c r="B248" s="1528" t="s">
        <v>848</v>
      </c>
      <c r="C248" s="380" t="s">
        <v>1379</v>
      </c>
      <c r="D248" s="368">
        <v>120000000</v>
      </c>
      <c r="E248" s="20">
        <v>4.4999999999999998E-2</v>
      </c>
      <c r="F248" s="368">
        <v>5400000</v>
      </c>
      <c r="G248" s="1534">
        <v>6600000</v>
      </c>
      <c r="H248" s="1631" t="s">
        <v>2541</v>
      </c>
      <c r="I248" s="1704"/>
      <c r="J248" s="1704"/>
      <c r="K248" s="1632"/>
      <c r="L248" s="1534">
        <f>(F248+F249)-K248</f>
        <v>6600000</v>
      </c>
      <c r="M248" s="45" t="s">
        <v>2335</v>
      </c>
    </row>
    <row r="249" spans="1:13" ht="30" customHeight="1" x14ac:dyDescent="0.2">
      <c r="A249" s="1532"/>
      <c r="B249" s="1529"/>
      <c r="C249" s="380" t="s">
        <v>1379</v>
      </c>
      <c r="D249" s="368">
        <v>22000000</v>
      </c>
      <c r="E249" s="20">
        <f>F249/D249</f>
        <v>5.4545454545454543E-2</v>
      </c>
      <c r="F249" s="368">
        <v>1200000</v>
      </c>
      <c r="G249" s="1535"/>
      <c r="H249" s="1633"/>
      <c r="I249" s="1705"/>
      <c r="J249" s="1705"/>
      <c r="K249" s="1634"/>
      <c r="L249" s="1535"/>
      <c r="M249" s="45" t="s">
        <v>2344</v>
      </c>
    </row>
    <row r="250" spans="1:13" ht="30" customHeight="1" x14ac:dyDescent="0.2">
      <c r="A250" s="1532"/>
      <c r="B250" s="1529"/>
      <c r="C250" s="764" t="s">
        <v>1379</v>
      </c>
      <c r="D250" s="763">
        <v>160000000</v>
      </c>
      <c r="E250" s="765">
        <v>0.05</v>
      </c>
      <c r="F250" s="763">
        <f>D250*E250</f>
        <v>8000000</v>
      </c>
      <c r="G250" s="1753" t="s">
        <v>2336</v>
      </c>
      <c r="H250" s="1754"/>
      <c r="I250" s="1754"/>
      <c r="J250" s="1754"/>
      <c r="K250" s="1755"/>
      <c r="L250" s="1534"/>
      <c r="M250" s="1583"/>
    </row>
    <row r="251" spans="1:13" ht="30" customHeight="1" x14ac:dyDescent="0.2">
      <c r="A251" s="1533"/>
      <c r="B251" s="1530"/>
      <c r="C251" s="764" t="s">
        <v>1379</v>
      </c>
      <c r="D251" s="763">
        <v>22000000</v>
      </c>
      <c r="E251" s="765">
        <v>5.5E-2</v>
      </c>
      <c r="F251" s="763">
        <v>1200000</v>
      </c>
      <c r="G251" s="1756"/>
      <c r="H251" s="1757"/>
      <c r="I251" s="1757"/>
      <c r="J251" s="1757"/>
      <c r="K251" s="1758"/>
      <c r="L251" s="1535"/>
      <c r="M251" s="1584"/>
    </row>
    <row r="252" spans="1:13" ht="30" customHeight="1" x14ac:dyDescent="0.2">
      <c r="A252" s="4">
        <v>159</v>
      </c>
      <c r="B252" s="45" t="s">
        <v>23</v>
      </c>
      <c r="C252" s="380" t="s">
        <v>1356</v>
      </c>
      <c r="D252" s="368">
        <v>25000000</v>
      </c>
      <c r="E252" s="20">
        <v>0.05</v>
      </c>
      <c r="F252" s="368">
        <f t="shared" si="9"/>
        <v>1250000</v>
      </c>
      <c r="G252" s="368">
        <v>1250000</v>
      </c>
      <c r="H252" s="368" t="s">
        <v>2296</v>
      </c>
      <c r="I252" s="374" t="s">
        <v>2322</v>
      </c>
      <c r="J252" s="24" t="s">
        <v>2323</v>
      </c>
      <c r="K252" s="368">
        <f>G252</f>
        <v>1250000</v>
      </c>
      <c r="L252" s="368">
        <f t="shared" si="10"/>
        <v>0</v>
      </c>
      <c r="M252" s="45"/>
    </row>
    <row r="253" spans="1:13" ht="30" customHeight="1" x14ac:dyDescent="0.2">
      <c r="A253" s="4">
        <v>160</v>
      </c>
      <c r="B253" s="45" t="s">
        <v>24</v>
      </c>
      <c r="C253" s="380"/>
      <c r="D253" s="368">
        <v>55000000</v>
      </c>
      <c r="E253" s="20">
        <v>0.05</v>
      </c>
      <c r="F253" s="368">
        <f t="shared" si="9"/>
        <v>2750000</v>
      </c>
      <c r="G253" s="368">
        <v>2750000</v>
      </c>
      <c r="H253" s="368" t="s">
        <v>2278</v>
      </c>
      <c r="I253" s="374" t="s">
        <v>2292</v>
      </c>
      <c r="J253" s="24" t="s">
        <v>2293</v>
      </c>
      <c r="K253" s="368">
        <f>G253</f>
        <v>2750000</v>
      </c>
      <c r="L253" s="368">
        <f t="shared" si="10"/>
        <v>0</v>
      </c>
      <c r="M253" s="45"/>
    </row>
    <row r="254" spans="1:13" ht="30" customHeight="1" x14ac:dyDescent="0.2">
      <c r="A254" s="4">
        <v>161</v>
      </c>
      <c r="B254" s="45" t="s">
        <v>25</v>
      </c>
      <c r="C254" s="380" t="s">
        <v>1379</v>
      </c>
      <c r="D254" s="368">
        <v>20000000</v>
      </c>
      <c r="E254" s="20">
        <v>4.4999999999999998E-2</v>
      </c>
      <c r="F254" s="368">
        <f t="shared" ref="F254:F322" si="15">D254*E254</f>
        <v>900000</v>
      </c>
      <c r="G254" s="368">
        <v>900000</v>
      </c>
      <c r="H254" s="368" t="s">
        <v>2345</v>
      </c>
      <c r="I254" s="374" t="s">
        <v>2396</v>
      </c>
      <c r="J254" s="24" t="s">
        <v>742</v>
      </c>
      <c r="K254" s="368">
        <f>G254</f>
        <v>900000</v>
      </c>
      <c r="L254" s="368">
        <f t="shared" si="10"/>
        <v>0</v>
      </c>
      <c r="M254" s="45"/>
    </row>
    <row r="255" spans="1:13" ht="30" customHeight="1" x14ac:dyDescent="0.2">
      <c r="A255" s="4">
        <v>162</v>
      </c>
      <c r="B255" s="45" t="s">
        <v>26</v>
      </c>
      <c r="C255" s="380"/>
      <c r="D255" s="368">
        <v>180000000</v>
      </c>
      <c r="E255" s="20">
        <v>0.05</v>
      </c>
      <c r="F255" s="368">
        <f t="shared" si="15"/>
        <v>9000000</v>
      </c>
      <c r="G255" s="368">
        <v>9000000</v>
      </c>
      <c r="H255" s="368" t="s">
        <v>2296</v>
      </c>
      <c r="I255" s="374" t="s">
        <v>2324</v>
      </c>
      <c r="J255" s="24" t="s">
        <v>2325</v>
      </c>
      <c r="K255" s="368">
        <f>G255</f>
        <v>9000000</v>
      </c>
      <c r="L255" s="368">
        <f t="shared" ref="L255:L311" si="16">F255-K255</f>
        <v>0</v>
      </c>
      <c r="M255" s="45"/>
    </row>
    <row r="256" spans="1:13" ht="30" customHeight="1" x14ac:dyDescent="0.2">
      <c r="A256" s="4">
        <v>163</v>
      </c>
      <c r="B256" s="45" t="s">
        <v>854</v>
      </c>
      <c r="C256" s="380"/>
      <c r="D256" s="368">
        <v>200000000</v>
      </c>
      <c r="E256" s="20">
        <v>0.05</v>
      </c>
      <c r="F256" s="368">
        <f t="shared" si="15"/>
        <v>10000000</v>
      </c>
      <c r="G256" s="368">
        <v>10000000</v>
      </c>
      <c r="H256" s="368" t="s">
        <v>2345</v>
      </c>
      <c r="I256" s="374" t="s">
        <v>2348</v>
      </c>
      <c r="J256" s="24" t="s">
        <v>856</v>
      </c>
      <c r="K256" s="368">
        <f>F256</f>
        <v>10000000</v>
      </c>
      <c r="L256" s="368">
        <f t="shared" si="16"/>
        <v>0</v>
      </c>
      <c r="M256" s="45"/>
    </row>
    <row r="257" spans="1:13" ht="30" customHeight="1" x14ac:dyDescent="0.2">
      <c r="A257" s="4">
        <v>164</v>
      </c>
      <c r="B257" s="45" t="s">
        <v>27</v>
      </c>
      <c r="C257" s="380"/>
      <c r="D257" s="368">
        <v>50000000</v>
      </c>
      <c r="E257" s="20">
        <v>0.05</v>
      </c>
      <c r="F257" s="368">
        <f t="shared" si="15"/>
        <v>2500000</v>
      </c>
      <c r="G257" s="368">
        <v>2500000</v>
      </c>
      <c r="H257" s="368" t="s">
        <v>2296</v>
      </c>
      <c r="I257" s="374" t="s">
        <v>2329</v>
      </c>
      <c r="J257" s="24" t="s">
        <v>2330</v>
      </c>
      <c r="K257" s="368">
        <f>G257</f>
        <v>2500000</v>
      </c>
      <c r="L257" s="368">
        <f t="shared" si="16"/>
        <v>0</v>
      </c>
      <c r="M257" s="45"/>
    </row>
    <row r="258" spans="1:13" ht="30" customHeight="1" x14ac:dyDescent="0.2">
      <c r="A258" s="4">
        <v>165</v>
      </c>
      <c r="B258" s="45" t="s">
        <v>28</v>
      </c>
      <c r="C258" s="380" t="s">
        <v>700</v>
      </c>
      <c r="D258" s="368">
        <v>20000000</v>
      </c>
      <c r="E258" s="20">
        <v>0.04</v>
      </c>
      <c r="F258" s="368">
        <f t="shared" si="15"/>
        <v>800000</v>
      </c>
      <c r="G258" s="368">
        <v>800000</v>
      </c>
      <c r="H258" s="368" t="s">
        <v>2432</v>
      </c>
      <c r="I258" s="374" t="s">
        <v>2467</v>
      </c>
      <c r="J258" s="24" t="s">
        <v>764</v>
      </c>
      <c r="K258" s="368">
        <f>G258</f>
        <v>800000</v>
      </c>
      <c r="L258" s="368">
        <f t="shared" si="16"/>
        <v>0</v>
      </c>
      <c r="M258" s="45"/>
    </row>
    <row r="259" spans="1:13" ht="30" customHeight="1" x14ac:dyDescent="0.2">
      <c r="A259" s="4">
        <v>166</v>
      </c>
      <c r="B259" s="45" t="s">
        <v>29</v>
      </c>
      <c r="C259" s="380" t="s">
        <v>564</v>
      </c>
      <c r="D259" s="368">
        <v>100000000</v>
      </c>
      <c r="E259" s="20">
        <v>0.05</v>
      </c>
      <c r="F259" s="368">
        <f t="shared" si="15"/>
        <v>5000000</v>
      </c>
      <c r="G259" s="368">
        <v>5000000</v>
      </c>
      <c r="H259" s="368" t="s">
        <v>2345</v>
      </c>
      <c r="I259" s="374" t="s">
        <v>2357</v>
      </c>
      <c r="J259" s="30" t="s">
        <v>2358</v>
      </c>
      <c r="K259" s="368">
        <f>G259</f>
        <v>5000000</v>
      </c>
      <c r="L259" s="368">
        <f t="shared" si="16"/>
        <v>0</v>
      </c>
      <c r="M259" s="45"/>
    </row>
    <row r="260" spans="1:13" ht="30" customHeight="1" x14ac:dyDescent="0.2">
      <c r="A260" s="4">
        <v>167</v>
      </c>
      <c r="B260" s="45" t="s">
        <v>758</v>
      </c>
      <c r="C260" s="380"/>
      <c r="D260" s="368">
        <v>50000000</v>
      </c>
      <c r="E260" s="20">
        <v>0.05</v>
      </c>
      <c r="F260" s="368">
        <f t="shared" si="15"/>
        <v>2500000</v>
      </c>
      <c r="G260" s="368">
        <v>2500000</v>
      </c>
      <c r="H260" s="368" t="s">
        <v>2296</v>
      </c>
      <c r="I260" s="374" t="s">
        <v>2318</v>
      </c>
      <c r="J260" s="24" t="s">
        <v>760</v>
      </c>
      <c r="K260" s="368">
        <f>G260</f>
        <v>2500000</v>
      </c>
      <c r="L260" s="368">
        <f t="shared" si="16"/>
        <v>0</v>
      </c>
      <c r="M260" s="45"/>
    </row>
    <row r="261" spans="1:13" ht="30" customHeight="1" x14ac:dyDescent="0.2">
      <c r="A261" s="4">
        <v>168</v>
      </c>
      <c r="B261" s="45" t="s">
        <v>844</v>
      </c>
      <c r="C261" s="380"/>
      <c r="D261" s="368">
        <v>50000000</v>
      </c>
      <c r="E261" s="20">
        <v>7.0000000000000007E-2</v>
      </c>
      <c r="F261" s="368">
        <f t="shared" si="15"/>
        <v>3500000.0000000005</v>
      </c>
      <c r="G261" s="368">
        <v>3500000</v>
      </c>
      <c r="H261" s="368" t="s">
        <v>2397</v>
      </c>
      <c r="I261" s="374" t="s">
        <v>2430</v>
      </c>
      <c r="J261" s="24" t="s">
        <v>2431</v>
      </c>
      <c r="K261" s="368">
        <f>G261</f>
        <v>3500000</v>
      </c>
      <c r="L261" s="368">
        <f t="shared" si="16"/>
        <v>0</v>
      </c>
      <c r="M261" s="45"/>
    </row>
    <row r="262" spans="1:13" ht="30" customHeight="1" x14ac:dyDescent="0.2">
      <c r="A262" s="1531">
        <v>169</v>
      </c>
      <c r="B262" s="1528" t="s">
        <v>30</v>
      </c>
      <c r="C262" s="380"/>
      <c r="D262" s="368">
        <v>18000000</v>
      </c>
      <c r="E262" s="20">
        <v>4.4999999999999998E-2</v>
      </c>
      <c r="F262" s="368">
        <f t="shared" si="15"/>
        <v>810000</v>
      </c>
      <c r="G262" s="368"/>
      <c r="H262" s="368"/>
      <c r="I262" s="374"/>
      <c r="J262" s="377"/>
      <c r="K262" s="368"/>
      <c r="L262" s="368">
        <f t="shared" si="16"/>
        <v>810000</v>
      </c>
      <c r="M262" s="45"/>
    </row>
    <row r="263" spans="1:13" ht="30" customHeight="1" x14ac:dyDescent="0.2">
      <c r="A263" s="1533"/>
      <c r="B263" s="1530"/>
      <c r="C263" s="899"/>
      <c r="D263" s="896">
        <v>2000000</v>
      </c>
      <c r="E263" s="905"/>
      <c r="F263" s="896"/>
      <c r="G263" s="1726" t="s">
        <v>2338</v>
      </c>
      <c r="H263" s="1727"/>
      <c r="I263" s="1727"/>
      <c r="J263" s="1727"/>
      <c r="K263" s="1728"/>
      <c r="L263" s="896"/>
      <c r="M263" s="906"/>
    </row>
    <row r="264" spans="1:13" ht="30" customHeight="1" x14ac:dyDescent="0.2">
      <c r="A264" s="4">
        <v>170</v>
      </c>
      <c r="B264" s="45" t="s">
        <v>31</v>
      </c>
      <c r="C264" s="380" t="s">
        <v>1138</v>
      </c>
      <c r="D264" s="368">
        <v>70000000</v>
      </c>
      <c r="E264" s="20">
        <v>0.05</v>
      </c>
      <c r="F264" s="368">
        <f t="shared" si="15"/>
        <v>3500000</v>
      </c>
      <c r="G264" s="368">
        <v>3500000</v>
      </c>
      <c r="H264" s="368" t="s">
        <v>2455</v>
      </c>
      <c r="I264" s="374" t="s">
        <v>2464</v>
      </c>
      <c r="J264" s="24" t="s">
        <v>1158</v>
      </c>
      <c r="K264" s="368">
        <f>G264</f>
        <v>3500000</v>
      </c>
      <c r="L264" s="368">
        <f t="shared" si="16"/>
        <v>0</v>
      </c>
      <c r="M264" s="45"/>
    </row>
    <row r="265" spans="1:13" ht="30" customHeight="1" x14ac:dyDescent="0.2">
      <c r="A265" s="4">
        <v>171</v>
      </c>
      <c r="B265" s="45" t="s">
        <v>32</v>
      </c>
      <c r="C265" s="380" t="s">
        <v>1349</v>
      </c>
      <c r="D265" s="366"/>
      <c r="E265" s="44"/>
      <c r="F265" s="368">
        <v>400000</v>
      </c>
      <c r="G265" s="368"/>
      <c r="H265" s="368"/>
      <c r="I265" s="374"/>
      <c r="J265" s="24"/>
      <c r="K265" s="368"/>
      <c r="L265" s="368">
        <f t="shared" si="16"/>
        <v>400000</v>
      </c>
      <c r="M265" s="103" t="s">
        <v>3085</v>
      </c>
    </row>
    <row r="266" spans="1:13" ht="30" customHeight="1" x14ac:dyDescent="0.2">
      <c r="A266" s="736">
        <v>172</v>
      </c>
      <c r="B266" s="188" t="s">
        <v>33</v>
      </c>
      <c r="C266" s="745"/>
      <c r="D266" s="366">
        <v>5000000</v>
      </c>
      <c r="E266" s="44">
        <v>0.05</v>
      </c>
      <c r="F266" s="366">
        <f t="shared" si="15"/>
        <v>250000</v>
      </c>
      <c r="G266" s="738">
        <v>300000</v>
      </c>
      <c r="H266" s="738" t="s">
        <v>2296</v>
      </c>
      <c r="I266" s="748" t="s">
        <v>2328</v>
      </c>
      <c r="J266" s="24" t="s">
        <v>648</v>
      </c>
      <c r="K266" s="738">
        <f>G266</f>
        <v>300000</v>
      </c>
      <c r="L266" s="740">
        <f t="shared" si="16"/>
        <v>-50000</v>
      </c>
      <c r="M266" s="45"/>
    </row>
    <row r="267" spans="1:13" ht="30" customHeight="1" x14ac:dyDescent="0.2">
      <c r="A267" s="4">
        <v>173</v>
      </c>
      <c r="B267" s="45" t="s">
        <v>34</v>
      </c>
      <c r="C267" s="380"/>
      <c r="D267" s="368">
        <v>40000000</v>
      </c>
      <c r="E267" s="20">
        <v>0.05</v>
      </c>
      <c r="F267" s="368">
        <f t="shared" si="15"/>
        <v>2000000</v>
      </c>
      <c r="G267" s="368">
        <v>2000000</v>
      </c>
      <c r="H267" s="368" t="s">
        <v>2481</v>
      </c>
      <c r="I267" s="374" t="s">
        <v>2489</v>
      </c>
      <c r="J267" s="24" t="s">
        <v>864</v>
      </c>
      <c r="K267" s="368">
        <f>G267</f>
        <v>2000000</v>
      </c>
      <c r="L267" s="368">
        <f t="shared" si="16"/>
        <v>0</v>
      </c>
      <c r="M267" s="45"/>
    </row>
    <row r="268" spans="1:13" ht="30" customHeight="1" x14ac:dyDescent="0.2">
      <c r="A268" s="1531">
        <v>174</v>
      </c>
      <c r="B268" s="1528" t="s">
        <v>35</v>
      </c>
      <c r="C268" s="1574"/>
      <c r="D268" s="839">
        <v>4020000000</v>
      </c>
      <c r="E268" s="842">
        <v>7.0000000000000007E-2</v>
      </c>
      <c r="F268" s="399">
        <f>D268*E268</f>
        <v>281400000</v>
      </c>
      <c r="G268" s="833"/>
      <c r="H268" s="833"/>
      <c r="I268" s="845"/>
      <c r="J268" s="61"/>
      <c r="K268" s="835"/>
      <c r="L268" s="399">
        <f t="shared" si="16"/>
        <v>281400000</v>
      </c>
      <c r="M268" s="45" t="s">
        <v>2459</v>
      </c>
    </row>
    <row r="269" spans="1:13" ht="30" customHeight="1" x14ac:dyDescent="0.2">
      <c r="A269" s="1533"/>
      <c r="B269" s="1530"/>
      <c r="C269" s="1575"/>
      <c r="D269" s="839">
        <v>4545000000</v>
      </c>
      <c r="E269" s="842">
        <v>7.0000000000000007E-2</v>
      </c>
      <c r="F269" s="839">
        <v>318000000</v>
      </c>
      <c r="G269" s="1726" t="s">
        <v>2458</v>
      </c>
      <c r="H269" s="1727"/>
      <c r="I269" s="1727"/>
      <c r="J269" s="1727"/>
      <c r="K269" s="1728"/>
      <c r="L269" s="832"/>
      <c r="M269" s="844" t="s">
        <v>2460</v>
      </c>
    </row>
    <row r="270" spans="1:13" ht="30" customHeight="1" x14ac:dyDescent="0.2">
      <c r="A270" s="4">
        <v>175</v>
      </c>
      <c r="B270" s="45" t="s">
        <v>37</v>
      </c>
      <c r="C270" s="380"/>
      <c r="D270" s="368">
        <v>200000000</v>
      </c>
      <c r="E270" s="393">
        <v>0.05</v>
      </c>
      <c r="F270" s="368">
        <f t="shared" si="15"/>
        <v>10000000</v>
      </c>
      <c r="G270" s="368">
        <v>10000000</v>
      </c>
      <c r="H270" s="368" t="s">
        <v>2345</v>
      </c>
      <c r="I270" s="376" t="s">
        <v>2351</v>
      </c>
      <c r="J270" s="24" t="s">
        <v>2352</v>
      </c>
      <c r="K270" s="368">
        <f t="shared" ref="K270:K273" si="17">G270</f>
        <v>10000000</v>
      </c>
      <c r="L270" s="368">
        <f t="shared" si="16"/>
        <v>0</v>
      </c>
      <c r="M270" s="45"/>
    </row>
    <row r="271" spans="1:13" ht="30" customHeight="1" x14ac:dyDescent="0.2">
      <c r="A271" s="4">
        <v>176</v>
      </c>
      <c r="B271" s="45" t="s">
        <v>38</v>
      </c>
      <c r="C271" s="380" t="s">
        <v>1138</v>
      </c>
      <c r="D271" s="368">
        <v>150000000</v>
      </c>
      <c r="E271" s="20">
        <v>7.0000000000000007E-2</v>
      </c>
      <c r="F271" s="368">
        <f t="shared" si="15"/>
        <v>10500000.000000002</v>
      </c>
      <c r="G271" s="368">
        <v>10500000</v>
      </c>
      <c r="H271" s="368" t="s">
        <v>2432</v>
      </c>
      <c r="I271" s="376" t="s">
        <v>2433</v>
      </c>
      <c r="J271" s="24" t="s">
        <v>2434</v>
      </c>
      <c r="K271" s="368">
        <f t="shared" si="17"/>
        <v>10500000</v>
      </c>
      <c r="L271" s="368">
        <f t="shared" si="16"/>
        <v>0</v>
      </c>
      <c r="M271" s="45"/>
    </row>
    <row r="272" spans="1:13" ht="30" customHeight="1" x14ac:dyDescent="0.2">
      <c r="A272" s="4">
        <v>177</v>
      </c>
      <c r="B272" s="45" t="s">
        <v>39</v>
      </c>
      <c r="C272" s="380"/>
      <c r="D272" s="368">
        <v>25000000</v>
      </c>
      <c r="E272" s="20">
        <v>0.04</v>
      </c>
      <c r="F272" s="368">
        <f t="shared" si="15"/>
        <v>1000000</v>
      </c>
      <c r="G272" s="368">
        <v>1000000</v>
      </c>
      <c r="H272" s="368" t="s">
        <v>2296</v>
      </c>
      <c r="I272" s="374" t="s">
        <v>2305</v>
      </c>
      <c r="J272" s="21" t="s">
        <v>2306</v>
      </c>
      <c r="K272" s="368">
        <f t="shared" si="17"/>
        <v>1000000</v>
      </c>
      <c r="L272" s="368">
        <f t="shared" si="16"/>
        <v>0</v>
      </c>
      <c r="M272" s="45"/>
    </row>
    <row r="273" spans="1:13" ht="30" customHeight="1" x14ac:dyDescent="0.2">
      <c r="A273" s="4">
        <v>178</v>
      </c>
      <c r="B273" s="45" t="s">
        <v>40</v>
      </c>
      <c r="C273" s="380"/>
      <c r="D273" s="368">
        <v>90000000</v>
      </c>
      <c r="E273" s="20">
        <v>4.4999999999999998E-2</v>
      </c>
      <c r="F273" s="368">
        <v>4000000</v>
      </c>
      <c r="G273" s="368">
        <v>4000000</v>
      </c>
      <c r="H273" s="368" t="s">
        <v>2278</v>
      </c>
      <c r="I273" s="374" t="s">
        <v>2294</v>
      </c>
      <c r="J273" s="24" t="s">
        <v>2295</v>
      </c>
      <c r="K273" s="368">
        <f t="shared" si="17"/>
        <v>4000000</v>
      </c>
      <c r="L273" s="368">
        <f t="shared" si="16"/>
        <v>0</v>
      </c>
      <c r="M273" s="45"/>
    </row>
    <row r="274" spans="1:13" ht="30" customHeight="1" x14ac:dyDescent="0.2">
      <c r="A274" s="1531">
        <v>179</v>
      </c>
      <c r="B274" s="1528" t="s">
        <v>41</v>
      </c>
      <c r="C274" s="1574"/>
      <c r="D274" s="1560"/>
      <c r="E274" s="1563"/>
      <c r="F274" s="1560">
        <f t="shared" si="15"/>
        <v>0</v>
      </c>
      <c r="G274" s="879">
        <v>65000000</v>
      </c>
      <c r="H274" s="879" t="s">
        <v>1853</v>
      </c>
      <c r="I274" s="892" t="s">
        <v>2087</v>
      </c>
      <c r="J274" s="24" t="s">
        <v>2088</v>
      </c>
      <c r="K274" s="1534">
        <f>G274+G275</f>
        <v>81000000</v>
      </c>
      <c r="L274" s="1560">
        <f t="shared" si="16"/>
        <v>-81000000</v>
      </c>
      <c r="M274" s="1583"/>
    </row>
    <row r="275" spans="1:13" ht="30" customHeight="1" x14ac:dyDescent="0.2">
      <c r="A275" s="1533"/>
      <c r="B275" s="1530"/>
      <c r="C275" s="1575"/>
      <c r="D275" s="1561"/>
      <c r="E275" s="1565"/>
      <c r="F275" s="1561"/>
      <c r="G275" s="879">
        <v>16000000</v>
      </c>
      <c r="H275" s="879" t="s">
        <v>2504</v>
      </c>
      <c r="I275" s="892" t="s">
        <v>2531</v>
      </c>
      <c r="J275" s="24" t="s">
        <v>1121</v>
      </c>
      <c r="K275" s="1535"/>
      <c r="L275" s="1561"/>
      <c r="M275" s="1584"/>
    </row>
    <row r="276" spans="1:13" ht="30" customHeight="1" x14ac:dyDescent="0.2">
      <c r="A276" s="1531">
        <v>180</v>
      </c>
      <c r="B276" s="1528" t="s">
        <v>42</v>
      </c>
      <c r="C276" s="1538" t="s">
        <v>2540</v>
      </c>
      <c r="D276" s="1534">
        <v>300000000</v>
      </c>
      <c r="E276" s="1544">
        <v>5.7000000000000002E-2</v>
      </c>
      <c r="F276" s="1534">
        <v>17000000</v>
      </c>
      <c r="G276" s="368">
        <v>7000000</v>
      </c>
      <c r="H276" s="368" t="s">
        <v>2345</v>
      </c>
      <c r="I276" s="36" t="s">
        <v>2394</v>
      </c>
      <c r="J276" s="24" t="s">
        <v>2395</v>
      </c>
      <c r="K276" s="1534">
        <f>G276+G277</f>
        <v>17000000</v>
      </c>
      <c r="L276" s="1534">
        <f t="shared" si="16"/>
        <v>0</v>
      </c>
      <c r="M276" s="1583"/>
    </row>
    <row r="277" spans="1:13" ht="30" customHeight="1" x14ac:dyDescent="0.2">
      <c r="A277" s="1533"/>
      <c r="B277" s="1530"/>
      <c r="C277" s="1539"/>
      <c r="D277" s="1535"/>
      <c r="E277" s="1546"/>
      <c r="F277" s="1535"/>
      <c r="G277" s="879">
        <v>10000000</v>
      </c>
      <c r="H277" s="879" t="s">
        <v>2504</v>
      </c>
      <c r="I277" s="892" t="s">
        <v>2528</v>
      </c>
      <c r="J277" s="24" t="s">
        <v>2395</v>
      </c>
      <c r="K277" s="1535"/>
      <c r="L277" s="1535"/>
      <c r="M277" s="1584"/>
    </row>
    <row r="278" spans="1:13" ht="30" customHeight="1" x14ac:dyDescent="0.2">
      <c r="A278" s="4">
        <v>181</v>
      </c>
      <c r="B278" s="45" t="s">
        <v>43</v>
      </c>
      <c r="C278" s="380" t="s">
        <v>1018</v>
      </c>
      <c r="D278" s="368">
        <v>50000000</v>
      </c>
      <c r="E278" s="20">
        <v>0.05</v>
      </c>
      <c r="F278" s="368">
        <f t="shared" si="15"/>
        <v>2500000</v>
      </c>
      <c r="G278" s="368">
        <v>2500000</v>
      </c>
      <c r="H278" s="368" t="s">
        <v>2551</v>
      </c>
      <c r="I278" s="374" t="s">
        <v>2553</v>
      </c>
      <c r="J278" s="24" t="s">
        <v>1017</v>
      </c>
      <c r="K278" s="368">
        <f t="shared" ref="K278:K283" si="18">G278</f>
        <v>2500000</v>
      </c>
      <c r="L278" s="368">
        <f t="shared" si="16"/>
        <v>0</v>
      </c>
      <c r="M278" s="45"/>
    </row>
    <row r="279" spans="1:13" ht="30" customHeight="1" x14ac:dyDescent="0.2">
      <c r="A279" s="4">
        <v>182</v>
      </c>
      <c r="B279" s="45" t="s">
        <v>44</v>
      </c>
      <c r="C279" s="886" t="s">
        <v>1018</v>
      </c>
      <c r="D279" s="368">
        <v>25000000</v>
      </c>
      <c r="E279" s="20">
        <v>0.05</v>
      </c>
      <c r="F279" s="368">
        <f t="shared" si="15"/>
        <v>1250000</v>
      </c>
      <c r="G279" s="368">
        <v>1250000</v>
      </c>
      <c r="H279" s="368" t="s">
        <v>2504</v>
      </c>
      <c r="I279" s="374" t="s">
        <v>2515</v>
      </c>
      <c r="J279" s="24" t="s">
        <v>1036</v>
      </c>
      <c r="K279" s="368">
        <f t="shared" si="18"/>
        <v>1250000</v>
      </c>
      <c r="L279" s="368">
        <f t="shared" si="16"/>
        <v>0</v>
      </c>
      <c r="M279" s="45"/>
    </row>
    <row r="280" spans="1:13" ht="30" customHeight="1" x14ac:dyDescent="0.2">
      <c r="A280" s="4">
        <v>183</v>
      </c>
      <c r="B280" s="45" t="s">
        <v>45</v>
      </c>
      <c r="C280" s="380" t="s">
        <v>1131</v>
      </c>
      <c r="D280" s="368">
        <v>100000000</v>
      </c>
      <c r="E280" s="20">
        <v>0.05</v>
      </c>
      <c r="F280" s="368">
        <f t="shared" si="15"/>
        <v>5000000</v>
      </c>
      <c r="G280" s="368">
        <v>5000000</v>
      </c>
      <c r="H280" s="368" t="s">
        <v>2481</v>
      </c>
      <c r="I280" s="374" t="s">
        <v>2490</v>
      </c>
      <c r="J280" s="24" t="s">
        <v>1186</v>
      </c>
      <c r="K280" s="368">
        <f t="shared" si="18"/>
        <v>5000000</v>
      </c>
      <c r="L280" s="368">
        <f t="shared" si="16"/>
        <v>0</v>
      </c>
      <c r="M280" s="168" t="s">
        <v>2491</v>
      </c>
    </row>
    <row r="281" spans="1:13" ht="30" customHeight="1" x14ac:dyDescent="0.2">
      <c r="A281" s="4">
        <v>184</v>
      </c>
      <c r="B281" s="45" t="s">
        <v>46</v>
      </c>
      <c r="C281" s="380" t="s">
        <v>1018</v>
      </c>
      <c r="D281" s="368">
        <v>20000000</v>
      </c>
      <c r="E281" s="20">
        <v>0.05</v>
      </c>
      <c r="F281" s="368">
        <f t="shared" si="15"/>
        <v>1000000</v>
      </c>
      <c r="G281" s="368">
        <v>1000000</v>
      </c>
      <c r="H281" s="368" t="s">
        <v>2461</v>
      </c>
      <c r="I281" s="374" t="s">
        <v>2462</v>
      </c>
      <c r="J281" s="24" t="s">
        <v>2463</v>
      </c>
      <c r="K281" s="368">
        <f t="shared" si="18"/>
        <v>1000000</v>
      </c>
      <c r="L281" s="368">
        <f t="shared" si="16"/>
        <v>0</v>
      </c>
      <c r="M281" s="45"/>
    </row>
    <row r="282" spans="1:13" ht="30" customHeight="1" x14ac:dyDescent="0.2">
      <c r="A282" s="4">
        <v>185</v>
      </c>
      <c r="B282" s="45" t="s">
        <v>47</v>
      </c>
      <c r="C282" s="380" t="s">
        <v>1019</v>
      </c>
      <c r="D282" s="368">
        <v>70000000</v>
      </c>
      <c r="E282" s="20">
        <v>0.05</v>
      </c>
      <c r="F282" s="368">
        <f t="shared" si="15"/>
        <v>3500000</v>
      </c>
      <c r="G282" s="368">
        <v>3500000</v>
      </c>
      <c r="H282" s="368" t="s">
        <v>2504</v>
      </c>
      <c r="I282" s="374" t="s">
        <v>2510</v>
      </c>
      <c r="J282" s="24" t="s">
        <v>2511</v>
      </c>
      <c r="K282" s="368">
        <f t="shared" si="18"/>
        <v>3500000</v>
      </c>
      <c r="L282" s="368">
        <f t="shared" si="16"/>
        <v>0</v>
      </c>
      <c r="M282" s="45"/>
    </row>
    <row r="283" spans="1:13" ht="30" customHeight="1" x14ac:dyDescent="0.2">
      <c r="A283" s="4">
        <v>186</v>
      </c>
      <c r="B283" s="45" t="s">
        <v>48</v>
      </c>
      <c r="C283" s="380"/>
      <c r="D283" s="368">
        <v>8000000</v>
      </c>
      <c r="E283" s="20">
        <v>0.04</v>
      </c>
      <c r="F283" s="368">
        <f t="shared" si="15"/>
        <v>320000</v>
      </c>
      <c r="G283" s="368">
        <v>320000</v>
      </c>
      <c r="H283" s="368" t="s">
        <v>2432</v>
      </c>
      <c r="I283" s="374" t="s">
        <v>2435</v>
      </c>
      <c r="J283" s="24" t="s">
        <v>2436</v>
      </c>
      <c r="K283" s="368">
        <f t="shared" si="18"/>
        <v>320000</v>
      </c>
      <c r="L283" s="368">
        <f t="shared" si="16"/>
        <v>0</v>
      </c>
      <c r="M283" s="45"/>
    </row>
    <row r="284" spans="1:13" ht="30" customHeight="1" x14ac:dyDescent="0.2">
      <c r="A284" s="4">
        <v>187</v>
      </c>
      <c r="B284" s="45" t="s">
        <v>2608</v>
      </c>
      <c r="C284" s="380" t="s">
        <v>1175</v>
      </c>
      <c r="D284" s="368">
        <v>200000000</v>
      </c>
      <c r="E284" s="20">
        <v>0.05</v>
      </c>
      <c r="F284" s="368">
        <f t="shared" si="15"/>
        <v>10000000</v>
      </c>
      <c r="G284" s="368"/>
      <c r="H284" s="368"/>
      <c r="I284" s="374"/>
      <c r="J284" s="24"/>
      <c r="K284" s="368"/>
      <c r="L284" s="368">
        <f t="shared" si="16"/>
        <v>10000000</v>
      </c>
      <c r="M284" s="45"/>
    </row>
    <row r="285" spans="1:13" ht="30" customHeight="1" x14ac:dyDescent="0.2">
      <c r="A285" s="4">
        <v>188</v>
      </c>
      <c r="B285" s="45" t="s">
        <v>50</v>
      </c>
      <c r="C285" s="380"/>
      <c r="D285" s="368">
        <v>200000000</v>
      </c>
      <c r="E285" s="20">
        <v>0.05</v>
      </c>
      <c r="F285" s="368">
        <f t="shared" si="15"/>
        <v>10000000</v>
      </c>
      <c r="G285" s="368">
        <v>10000000</v>
      </c>
      <c r="H285" s="368" t="s">
        <v>2278</v>
      </c>
      <c r="I285" s="374" t="s">
        <v>2288</v>
      </c>
      <c r="J285" s="24" t="s">
        <v>2289</v>
      </c>
      <c r="K285" s="368">
        <f>G285</f>
        <v>10000000</v>
      </c>
      <c r="L285" s="368">
        <f t="shared" si="16"/>
        <v>0</v>
      </c>
      <c r="M285" s="45"/>
    </row>
    <row r="286" spans="1:13" ht="30" customHeight="1" x14ac:dyDescent="0.2">
      <c r="A286" s="4">
        <v>189</v>
      </c>
      <c r="B286" s="45" t="s">
        <v>51</v>
      </c>
      <c r="C286" s="380" t="s">
        <v>700</v>
      </c>
      <c r="D286" s="368">
        <v>15000000</v>
      </c>
      <c r="E286" s="20">
        <v>0.05</v>
      </c>
      <c r="F286" s="368">
        <f t="shared" si="15"/>
        <v>750000</v>
      </c>
      <c r="G286" s="368">
        <v>750000</v>
      </c>
      <c r="H286" s="368" t="s">
        <v>2455</v>
      </c>
      <c r="I286" s="374" t="s">
        <v>2472</v>
      </c>
      <c r="J286" s="24" t="s">
        <v>860</v>
      </c>
      <c r="K286" s="368">
        <f>G286</f>
        <v>750000</v>
      </c>
      <c r="L286" s="368">
        <f t="shared" si="16"/>
        <v>0</v>
      </c>
      <c r="M286" s="45"/>
    </row>
    <row r="287" spans="1:13" ht="30" customHeight="1" x14ac:dyDescent="0.2">
      <c r="A287" s="1531">
        <v>190</v>
      </c>
      <c r="B287" s="1528" t="s">
        <v>52</v>
      </c>
      <c r="C287" s="380" t="s">
        <v>1131</v>
      </c>
      <c r="D287" s="368">
        <v>80000000</v>
      </c>
      <c r="E287" s="20">
        <v>0.05</v>
      </c>
      <c r="F287" s="368">
        <f t="shared" si="15"/>
        <v>4000000</v>
      </c>
      <c r="G287" s="1534">
        <v>14000000</v>
      </c>
      <c r="H287" s="1534" t="s">
        <v>2628</v>
      </c>
      <c r="I287" s="1670" t="s">
        <v>2629</v>
      </c>
      <c r="J287" s="1579" t="s">
        <v>2594</v>
      </c>
      <c r="K287" s="1534">
        <f>G287</f>
        <v>14000000</v>
      </c>
      <c r="L287" s="1534">
        <f>(F287+F288)-K287</f>
        <v>0</v>
      </c>
      <c r="M287" s="1583"/>
    </row>
    <row r="288" spans="1:13" ht="30" customHeight="1" x14ac:dyDescent="0.2">
      <c r="A288" s="1533"/>
      <c r="B288" s="1530"/>
      <c r="C288" s="380" t="s">
        <v>1131</v>
      </c>
      <c r="D288" s="368">
        <v>200000000</v>
      </c>
      <c r="E288" s="20">
        <v>0.05</v>
      </c>
      <c r="F288" s="368">
        <f t="shared" si="15"/>
        <v>10000000</v>
      </c>
      <c r="G288" s="1535"/>
      <c r="H288" s="1535"/>
      <c r="I288" s="1672"/>
      <c r="J288" s="1580"/>
      <c r="K288" s="1535"/>
      <c r="L288" s="1535"/>
      <c r="M288" s="1584"/>
    </row>
    <row r="289" spans="1:13" ht="30" customHeight="1" x14ac:dyDescent="0.2">
      <c r="A289" s="386">
        <v>191</v>
      </c>
      <c r="B289" s="188" t="s">
        <v>53</v>
      </c>
      <c r="C289" s="380" t="s">
        <v>265</v>
      </c>
      <c r="D289" s="368">
        <v>700000000</v>
      </c>
      <c r="E289" s="20">
        <v>7.6999999999999999E-2</v>
      </c>
      <c r="F289" s="368">
        <v>54000000</v>
      </c>
      <c r="G289" s="368">
        <v>34000000</v>
      </c>
      <c r="H289" s="368" t="s">
        <v>1899</v>
      </c>
      <c r="I289" s="36" t="s">
        <v>1939</v>
      </c>
      <c r="J289" s="24" t="s">
        <v>696</v>
      </c>
      <c r="K289" s="368">
        <f>G289</f>
        <v>34000000</v>
      </c>
      <c r="L289" s="368">
        <f t="shared" si="16"/>
        <v>20000000</v>
      </c>
      <c r="M289" s="168" t="s">
        <v>1397</v>
      </c>
    </row>
    <row r="290" spans="1:13" ht="30" customHeight="1" x14ac:dyDescent="0.2">
      <c r="A290" s="1531">
        <v>192</v>
      </c>
      <c r="B290" s="1528" t="s">
        <v>54</v>
      </c>
      <c r="C290" s="1574" t="s">
        <v>1343</v>
      </c>
      <c r="D290" s="856">
        <v>1500000000</v>
      </c>
      <c r="E290" s="864">
        <v>7.0000000000000007E-2</v>
      </c>
      <c r="F290" s="856">
        <f t="shared" si="15"/>
        <v>105000000.00000001</v>
      </c>
      <c r="G290" s="856">
        <v>45000000</v>
      </c>
      <c r="H290" s="1534" t="s">
        <v>2136</v>
      </c>
      <c r="I290" s="1670" t="s">
        <v>2137</v>
      </c>
      <c r="J290" s="1579" t="s">
        <v>888</v>
      </c>
      <c r="K290" s="856">
        <f>G290</f>
        <v>45000000</v>
      </c>
      <c r="L290" s="856">
        <f>F290-60000000-G290</f>
        <v>0</v>
      </c>
      <c r="M290" s="385" t="s">
        <v>2123</v>
      </c>
    </row>
    <row r="291" spans="1:13" ht="30" customHeight="1" x14ac:dyDescent="0.2">
      <c r="A291" s="1532"/>
      <c r="B291" s="1529"/>
      <c r="C291" s="1665"/>
      <c r="D291" s="1631" t="s">
        <v>2417</v>
      </c>
      <c r="E291" s="1704"/>
      <c r="F291" s="1632"/>
      <c r="G291" s="856">
        <v>5000000</v>
      </c>
      <c r="H291" s="1535"/>
      <c r="I291" s="1672"/>
      <c r="J291" s="1580"/>
      <c r="K291" s="1534">
        <f>G291+G292+G293</f>
        <v>95000000</v>
      </c>
      <c r="L291" s="1534">
        <f>100000000-K291</f>
        <v>5000000</v>
      </c>
      <c r="M291" s="825" t="s">
        <v>2424</v>
      </c>
    </row>
    <row r="292" spans="1:13" ht="30" customHeight="1" x14ac:dyDescent="0.2">
      <c r="A292" s="1532"/>
      <c r="B292" s="1529"/>
      <c r="C292" s="1665"/>
      <c r="D292" s="1714"/>
      <c r="E292" s="1465"/>
      <c r="F292" s="1715"/>
      <c r="G292" s="856">
        <v>50000000</v>
      </c>
      <c r="H292" s="856" t="s">
        <v>2296</v>
      </c>
      <c r="I292" s="862" t="s">
        <v>2297</v>
      </c>
      <c r="J292" s="24" t="s">
        <v>888</v>
      </c>
      <c r="K292" s="1547"/>
      <c r="L292" s="1547"/>
      <c r="M292" s="192" t="s">
        <v>2425</v>
      </c>
    </row>
    <row r="293" spans="1:13" ht="30" customHeight="1" x14ac:dyDescent="0.2">
      <c r="A293" s="1532"/>
      <c r="B293" s="1529"/>
      <c r="C293" s="1665"/>
      <c r="D293" s="1714"/>
      <c r="E293" s="1465"/>
      <c r="F293" s="1715"/>
      <c r="G293" s="856">
        <v>40000000</v>
      </c>
      <c r="H293" s="856" t="s">
        <v>2455</v>
      </c>
      <c r="I293" s="862" t="s">
        <v>2479</v>
      </c>
      <c r="J293" s="24" t="s">
        <v>888</v>
      </c>
      <c r="K293" s="1535"/>
      <c r="L293" s="1535"/>
      <c r="M293" s="1774" t="s">
        <v>2423</v>
      </c>
    </row>
    <row r="294" spans="1:13" ht="30" customHeight="1" x14ac:dyDescent="0.2">
      <c r="A294" s="1532"/>
      <c r="B294" s="1529"/>
      <c r="C294" s="1665"/>
      <c r="D294" s="1633"/>
      <c r="E294" s="1705"/>
      <c r="F294" s="1634"/>
      <c r="G294" s="860"/>
      <c r="H294" s="863"/>
      <c r="I294" s="878"/>
      <c r="J294" s="591"/>
      <c r="K294" s="861"/>
      <c r="L294" s="856"/>
      <c r="M294" s="1774"/>
    </row>
    <row r="295" spans="1:13" ht="30" customHeight="1" x14ac:dyDescent="0.2">
      <c r="A295" s="1533"/>
      <c r="B295" s="1530"/>
      <c r="C295" s="1575"/>
      <c r="D295" s="856">
        <v>1400000000</v>
      </c>
      <c r="E295" s="864">
        <v>7.0000000000000007E-2</v>
      </c>
      <c r="F295" s="856">
        <f>D295*E295</f>
        <v>98000000.000000015</v>
      </c>
      <c r="G295" s="1676" t="s">
        <v>2122</v>
      </c>
      <c r="H295" s="1677"/>
      <c r="I295" s="1677"/>
      <c r="J295" s="1677"/>
      <c r="K295" s="1678"/>
      <c r="L295" s="856"/>
      <c r="M295" s="1541"/>
    </row>
    <row r="296" spans="1:13" ht="30" customHeight="1" x14ac:dyDescent="0.2">
      <c r="A296" s="4">
        <v>193</v>
      </c>
      <c r="B296" s="45" t="s">
        <v>55</v>
      </c>
      <c r="C296" s="380" t="s">
        <v>1379</v>
      </c>
      <c r="D296" s="368">
        <v>45000000</v>
      </c>
      <c r="E296" s="20">
        <v>0.04</v>
      </c>
      <c r="F296" s="368">
        <f t="shared" si="15"/>
        <v>1800000</v>
      </c>
      <c r="G296" s="368">
        <v>1800000</v>
      </c>
      <c r="H296" s="368">
        <v>184048</v>
      </c>
      <c r="I296" s="374" t="s">
        <v>2481</v>
      </c>
      <c r="J296" s="377" t="s">
        <v>1026</v>
      </c>
      <c r="K296" s="368">
        <f>G296</f>
        <v>1800000</v>
      </c>
      <c r="L296" s="368">
        <f t="shared" si="16"/>
        <v>0</v>
      </c>
      <c r="M296" s="45"/>
    </row>
    <row r="297" spans="1:13" ht="30" customHeight="1" x14ac:dyDescent="0.2">
      <c r="A297" s="1531">
        <v>194</v>
      </c>
      <c r="B297" s="1583" t="s">
        <v>56</v>
      </c>
      <c r="C297" s="1574"/>
      <c r="D297" s="1560"/>
      <c r="E297" s="1609"/>
      <c r="F297" s="1560">
        <f t="shared" si="15"/>
        <v>0</v>
      </c>
      <c r="G297" s="399">
        <v>6000000</v>
      </c>
      <c r="H297" s="399" t="s">
        <v>2481</v>
      </c>
      <c r="I297" s="424" t="s">
        <v>2486</v>
      </c>
      <c r="J297" s="37" t="s">
        <v>2487</v>
      </c>
      <c r="K297" s="1534">
        <f>G297+G298</f>
        <v>6500000</v>
      </c>
      <c r="L297" s="1560">
        <f t="shared" si="16"/>
        <v>-6500000</v>
      </c>
      <c r="M297" s="1583"/>
    </row>
    <row r="298" spans="1:13" ht="30" customHeight="1" x14ac:dyDescent="0.2">
      <c r="A298" s="1533"/>
      <c r="B298" s="1584"/>
      <c r="C298" s="1575"/>
      <c r="D298" s="1561"/>
      <c r="E298" s="1610"/>
      <c r="F298" s="1561"/>
      <c r="G298" s="856">
        <v>500000</v>
      </c>
      <c r="H298" s="856" t="s">
        <v>2481</v>
      </c>
      <c r="I298" s="862" t="s">
        <v>2488</v>
      </c>
      <c r="J298" s="866" t="s">
        <v>2487</v>
      </c>
      <c r="K298" s="1535"/>
      <c r="L298" s="1561"/>
      <c r="M298" s="1584"/>
    </row>
    <row r="299" spans="1:13" ht="30" customHeight="1" x14ac:dyDescent="0.2">
      <c r="A299" s="4">
        <v>195</v>
      </c>
      <c r="B299" s="388" t="s">
        <v>57</v>
      </c>
      <c r="C299" s="380" t="s">
        <v>1019</v>
      </c>
      <c r="D299" s="368">
        <v>10000000</v>
      </c>
      <c r="E299" s="393">
        <v>0.05</v>
      </c>
      <c r="F299" s="368">
        <f t="shared" si="15"/>
        <v>500000</v>
      </c>
      <c r="G299" s="368">
        <v>500000</v>
      </c>
      <c r="H299" s="368" t="s">
        <v>2504</v>
      </c>
      <c r="I299" s="374" t="s">
        <v>2514</v>
      </c>
      <c r="J299" s="24" t="s">
        <v>1152</v>
      </c>
      <c r="K299" s="368">
        <f>G299</f>
        <v>500000</v>
      </c>
      <c r="L299" s="368">
        <f t="shared" si="16"/>
        <v>0</v>
      </c>
      <c r="M299" s="45"/>
    </row>
    <row r="300" spans="1:13" ht="30" customHeight="1" x14ac:dyDescent="0.2">
      <c r="A300" s="1531">
        <v>196</v>
      </c>
      <c r="B300" s="1528" t="s">
        <v>58</v>
      </c>
      <c r="C300" s="380" t="s">
        <v>1138</v>
      </c>
      <c r="D300" s="368">
        <v>20000000</v>
      </c>
      <c r="E300" s="20">
        <v>0.04</v>
      </c>
      <c r="F300" s="368">
        <f t="shared" si="15"/>
        <v>800000</v>
      </c>
      <c r="G300" s="368">
        <v>800000</v>
      </c>
      <c r="H300" s="368" t="s">
        <v>2455</v>
      </c>
      <c r="I300" s="374" t="s">
        <v>2468</v>
      </c>
      <c r="J300" s="24" t="s">
        <v>2469</v>
      </c>
      <c r="K300" s="368">
        <f>G300</f>
        <v>800000</v>
      </c>
      <c r="L300" s="368">
        <f t="shared" si="16"/>
        <v>0</v>
      </c>
      <c r="M300" s="45"/>
    </row>
    <row r="301" spans="1:13" ht="30" customHeight="1" x14ac:dyDescent="0.2">
      <c r="A301" s="1533"/>
      <c r="B301" s="1530"/>
      <c r="C301" s="682" t="s">
        <v>2132</v>
      </c>
      <c r="D301" s="677">
        <v>30000000</v>
      </c>
      <c r="E301" s="683">
        <v>0.05</v>
      </c>
      <c r="F301" s="677">
        <f t="shared" si="15"/>
        <v>1500000</v>
      </c>
      <c r="G301" s="1726" t="s">
        <v>2133</v>
      </c>
      <c r="H301" s="1727"/>
      <c r="I301" s="1727"/>
      <c r="J301" s="1727"/>
      <c r="K301" s="1728"/>
      <c r="L301" s="677">
        <f t="shared" si="16"/>
        <v>1500000</v>
      </c>
      <c r="M301" s="45"/>
    </row>
    <row r="302" spans="1:13" ht="30" customHeight="1" x14ac:dyDescent="0.2">
      <c r="A302" s="4">
        <v>197</v>
      </c>
      <c r="B302" s="45" t="s">
        <v>59</v>
      </c>
      <c r="C302" s="380"/>
      <c r="D302" s="368">
        <v>150000000</v>
      </c>
      <c r="E302" s="20">
        <v>0.04</v>
      </c>
      <c r="F302" s="368">
        <f t="shared" si="15"/>
        <v>6000000</v>
      </c>
      <c r="G302" s="368">
        <v>6000000</v>
      </c>
      <c r="H302" s="368" t="s">
        <v>2455</v>
      </c>
      <c r="I302" s="374" t="s">
        <v>2456</v>
      </c>
      <c r="J302" s="377" t="s">
        <v>2457</v>
      </c>
      <c r="K302" s="368">
        <f>G302</f>
        <v>6000000</v>
      </c>
      <c r="L302" s="368">
        <f t="shared" si="16"/>
        <v>0</v>
      </c>
      <c r="M302" s="45"/>
    </row>
    <row r="303" spans="1:13" ht="30" customHeight="1" x14ac:dyDescent="0.2">
      <c r="A303" s="4">
        <v>198</v>
      </c>
      <c r="B303" s="45" t="s">
        <v>60</v>
      </c>
      <c r="C303" s="380"/>
      <c r="D303" s="368">
        <v>30000000</v>
      </c>
      <c r="E303" s="20">
        <v>8.5000000000000006E-2</v>
      </c>
      <c r="F303" s="368">
        <v>2500000</v>
      </c>
      <c r="G303" s="368">
        <v>2500000</v>
      </c>
      <c r="H303" s="368" t="s">
        <v>2628</v>
      </c>
      <c r="I303" s="374" t="s">
        <v>2646</v>
      </c>
      <c r="J303" s="377" t="s">
        <v>2647</v>
      </c>
      <c r="K303" s="368">
        <f>G303</f>
        <v>2500000</v>
      </c>
      <c r="L303" s="987">
        <f t="shared" si="16"/>
        <v>0</v>
      </c>
      <c r="M303" s="45"/>
    </row>
    <row r="304" spans="1:13" ht="30" customHeight="1" x14ac:dyDescent="0.2">
      <c r="A304" s="4">
        <v>199</v>
      </c>
      <c r="B304" s="45" t="s">
        <v>61</v>
      </c>
      <c r="C304" s="380" t="s">
        <v>1131</v>
      </c>
      <c r="D304" s="368">
        <v>50000000</v>
      </c>
      <c r="E304" s="20">
        <v>0.05</v>
      </c>
      <c r="F304" s="368">
        <f t="shared" si="15"/>
        <v>2500000</v>
      </c>
      <c r="G304" s="368">
        <v>2500000</v>
      </c>
      <c r="H304" s="368" t="s">
        <v>2504</v>
      </c>
      <c r="I304" s="374" t="s">
        <v>2547</v>
      </c>
      <c r="J304" s="377" t="s">
        <v>2548</v>
      </c>
      <c r="K304" s="368">
        <f>G304</f>
        <v>2500000</v>
      </c>
      <c r="L304" s="368">
        <f t="shared" si="16"/>
        <v>0</v>
      </c>
      <c r="M304" s="45"/>
    </row>
    <row r="305" spans="1:13" ht="30" customHeight="1" x14ac:dyDescent="0.2">
      <c r="A305" s="4">
        <v>200</v>
      </c>
      <c r="B305" s="45" t="s">
        <v>62</v>
      </c>
      <c r="C305" s="380" t="s">
        <v>1112</v>
      </c>
      <c r="D305" s="368">
        <v>350000000</v>
      </c>
      <c r="E305" s="20">
        <v>7.0000000000000007E-2</v>
      </c>
      <c r="F305" s="368">
        <f t="shared" si="15"/>
        <v>24500000.000000004</v>
      </c>
      <c r="G305" s="368">
        <v>24500000</v>
      </c>
      <c r="H305" s="368" t="s">
        <v>2579</v>
      </c>
      <c r="I305" s="376" t="s">
        <v>2582</v>
      </c>
      <c r="J305" s="24" t="s">
        <v>1671</v>
      </c>
      <c r="K305" s="368">
        <f>G305</f>
        <v>24500000</v>
      </c>
      <c r="L305" s="368">
        <f t="shared" si="16"/>
        <v>0</v>
      </c>
      <c r="M305" s="45"/>
    </row>
    <row r="306" spans="1:13" ht="30" customHeight="1" x14ac:dyDescent="0.2">
      <c r="A306" s="4">
        <v>201</v>
      </c>
      <c r="B306" s="45" t="s">
        <v>63</v>
      </c>
      <c r="C306" s="380"/>
      <c r="D306" s="366"/>
      <c r="E306" s="44"/>
      <c r="F306" s="366">
        <f t="shared" si="15"/>
        <v>0</v>
      </c>
      <c r="G306" s="368">
        <v>4000000</v>
      </c>
      <c r="H306" s="368" t="s">
        <v>2579</v>
      </c>
      <c r="I306" s="374" t="s">
        <v>2583</v>
      </c>
      <c r="J306" s="88" t="s">
        <v>1260</v>
      </c>
      <c r="K306" s="368">
        <f>G306</f>
        <v>4000000</v>
      </c>
      <c r="L306" s="941">
        <f t="shared" si="16"/>
        <v>-4000000</v>
      </c>
      <c r="M306" s="45"/>
    </row>
    <row r="307" spans="1:13" ht="30" customHeight="1" x14ac:dyDescent="0.2">
      <c r="A307" s="4">
        <v>202</v>
      </c>
      <c r="B307" s="45" t="s">
        <v>64</v>
      </c>
      <c r="C307" s="380"/>
      <c r="D307" s="368">
        <v>100000000</v>
      </c>
      <c r="E307" s="20">
        <v>4.4999999999999998E-2</v>
      </c>
      <c r="F307" s="368">
        <f t="shared" si="15"/>
        <v>4500000</v>
      </c>
      <c r="G307" s="368"/>
      <c r="H307" s="368"/>
      <c r="I307" s="374"/>
      <c r="J307" s="24"/>
      <c r="K307" s="368"/>
      <c r="L307" s="368">
        <f t="shared" si="16"/>
        <v>4500000</v>
      </c>
      <c r="M307" s="45"/>
    </row>
    <row r="308" spans="1:13" ht="30" customHeight="1" x14ac:dyDescent="0.2">
      <c r="A308" s="4">
        <v>203</v>
      </c>
      <c r="B308" s="45" t="s">
        <v>1293</v>
      </c>
      <c r="C308" s="380" t="s">
        <v>1112</v>
      </c>
      <c r="D308" s="368">
        <v>60000000</v>
      </c>
      <c r="E308" s="20">
        <v>0.05</v>
      </c>
      <c r="F308" s="368">
        <f t="shared" si="15"/>
        <v>3000000</v>
      </c>
      <c r="G308" s="368">
        <v>3000000</v>
      </c>
      <c r="H308" s="368" t="s">
        <v>2551</v>
      </c>
      <c r="I308" s="374" t="s">
        <v>2552</v>
      </c>
      <c r="J308" s="24" t="s">
        <v>1797</v>
      </c>
      <c r="K308" s="368">
        <f>G308</f>
        <v>3000000</v>
      </c>
      <c r="L308" s="368">
        <f t="shared" si="16"/>
        <v>0</v>
      </c>
      <c r="M308" s="45"/>
    </row>
    <row r="309" spans="1:13" ht="30" customHeight="1" x14ac:dyDescent="0.2">
      <c r="A309" s="4">
        <v>204</v>
      </c>
      <c r="B309" s="45" t="s">
        <v>65</v>
      </c>
      <c r="C309" s="380"/>
      <c r="D309" s="368">
        <v>30000000</v>
      </c>
      <c r="E309" s="20">
        <v>4.4999999999999998E-2</v>
      </c>
      <c r="F309" s="368">
        <f t="shared" si="15"/>
        <v>1350000</v>
      </c>
      <c r="G309" s="368">
        <v>1350000</v>
      </c>
      <c r="H309" s="368" t="s">
        <v>2579</v>
      </c>
      <c r="I309" s="374" t="s">
        <v>2584</v>
      </c>
      <c r="J309" s="24" t="s">
        <v>2585</v>
      </c>
      <c r="K309" s="368">
        <f>G309</f>
        <v>1350000</v>
      </c>
      <c r="L309" s="368">
        <f t="shared" si="16"/>
        <v>0</v>
      </c>
      <c r="M309" s="45"/>
    </row>
    <row r="310" spans="1:13" ht="30" customHeight="1" x14ac:dyDescent="0.2">
      <c r="A310" s="4">
        <v>205</v>
      </c>
      <c r="B310" s="45" t="s">
        <v>66</v>
      </c>
      <c r="C310" s="380"/>
      <c r="D310" s="366"/>
      <c r="E310" s="44"/>
      <c r="F310" s="366">
        <f t="shared" si="15"/>
        <v>0</v>
      </c>
      <c r="G310" s="368">
        <v>600000</v>
      </c>
      <c r="H310" s="368" t="s">
        <v>2504</v>
      </c>
      <c r="I310" s="374" t="s">
        <v>2518</v>
      </c>
      <c r="J310" s="24" t="s">
        <v>2519</v>
      </c>
      <c r="K310" s="368">
        <f>G310</f>
        <v>600000</v>
      </c>
      <c r="L310" s="366">
        <f t="shared" si="16"/>
        <v>-600000</v>
      </c>
      <c r="M310" s="45"/>
    </row>
    <row r="311" spans="1:13" ht="30" customHeight="1" x14ac:dyDescent="0.2">
      <c r="A311" s="4">
        <v>206</v>
      </c>
      <c r="B311" s="45" t="s">
        <v>2538</v>
      </c>
      <c r="C311" s="380" t="s">
        <v>1019</v>
      </c>
      <c r="D311" s="368">
        <v>150000000</v>
      </c>
      <c r="E311" s="20">
        <v>0.05</v>
      </c>
      <c r="F311" s="368">
        <f t="shared" si="15"/>
        <v>7500000</v>
      </c>
      <c r="G311" s="368">
        <v>7500000</v>
      </c>
      <c r="H311" s="368" t="s">
        <v>2504</v>
      </c>
      <c r="I311" s="374" t="s">
        <v>2537</v>
      </c>
      <c r="J311" s="70" t="s">
        <v>1015</v>
      </c>
      <c r="K311" s="368">
        <f>G311</f>
        <v>7500000</v>
      </c>
      <c r="L311" s="368">
        <f t="shared" si="16"/>
        <v>0</v>
      </c>
      <c r="M311" s="45"/>
    </row>
    <row r="312" spans="1:13" ht="30" customHeight="1" x14ac:dyDescent="0.2">
      <c r="A312" s="1531">
        <v>207</v>
      </c>
      <c r="B312" s="1528" t="s">
        <v>69</v>
      </c>
      <c r="C312" s="1574" t="s">
        <v>700</v>
      </c>
      <c r="D312" s="368">
        <v>45000000</v>
      </c>
      <c r="E312" s="20">
        <v>0.04</v>
      </c>
      <c r="F312" s="368">
        <f t="shared" si="15"/>
        <v>1800000</v>
      </c>
      <c r="G312" s="368"/>
      <c r="H312" s="368"/>
      <c r="I312" s="374"/>
      <c r="J312" s="1579"/>
      <c r="K312" s="1534"/>
      <c r="L312" s="1534">
        <f>(F312+F313)-K312</f>
        <v>3800000</v>
      </c>
      <c r="M312" s="1583"/>
    </row>
    <row r="313" spans="1:13" ht="30" customHeight="1" x14ac:dyDescent="0.2">
      <c r="A313" s="1533"/>
      <c r="B313" s="1530"/>
      <c r="C313" s="1575"/>
      <c r="D313" s="368">
        <v>50000000</v>
      </c>
      <c r="E313" s="20">
        <v>0.04</v>
      </c>
      <c r="F313" s="368">
        <f t="shared" si="15"/>
        <v>2000000</v>
      </c>
      <c r="G313" s="368"/>
      <c r="H313" s="368"/>
      <c r="I313" s="374"/>
      <c r="J313" s="1580"/>
      <c r="K313" s="1535"/>
      <c r="L313" s="1535"/>
      <c r="M313" s="1584"/>
    </row>
    <row r="314" spans="1:13" ht="30" customHeight="1" x14ac:dyDescent="0.2">
      <c r="A314" s="4">
        <v>208</v>
      </c>
      <c r="B314" s="45" t="s">
        <v>70</v>
      </c>
      <c r="C314" s="380" t="s">
        <v>1131</v>
      </c>
      <c r="D314" s="368">
        <v>15000000</v>
      </c>
      <c r="E314" s="20">
        <v>0.04</v>
      </c>
      <c r="F314" s="368">
        <f t="shared" si="15"/>
        <v>600000</v>
      </c>
      <c r="G314" s="368">
        <v>600000</v>
      </c>
      <c r="H314" s="368" t="s">
        <v>2504</v>
      </c>
      <c r="I314" s="374" t="s">
        <v>2512</v>
      </c>
      <c r="J314" s="24" t="s">
        <v>1130</v>
      </c>
      <c r="K314" s="368">
        <f t="shared" ref="K314:K322" si="19">G314</f>
        <v>600000</v>
      </c>
      <c r="L314" s="368">
        <f t="shared" ref="L314:L380" si="20">F314-K314</f>
        <v>0</v>
      </c>
      <c r="M314" s="45"/>
    </row>
    <row r="315" spans="1:13" ht="30" customHeight="1" x14ac:dyDescent="0.2">
      <c r="A315" s="4">
        <v>209</v>
      </c>
      <c r="B315" s="45" t="s">
        <v>71</v>
      </c>
      <c r="C315" s="380"/>
      <c r="D315" s="368">
        <v>10000000</v>
      </c>
      <c r="E315" s="20">
        <v>0.05</v>
      </c>
      <c r="F315" s="368">
        <f t="shared" si="15"/>
        <v>500000</v>
      </c>
      <c r="G315" s="368">
        <v>500000</v>
      </c>
      <c r="H315" s="368" t="s">
        <v>2064</v>
      </c>
      <c r="I315" s="374" t="s">
        <v>2604</v>
      </c>
      <c r="J315" s="88" t="s">
        <v>1278</v>
      </c>
      <c r="K315" s="368">
        <f t="shared" si="19"/>
        <v>500000</v>
      </c>
      <c r="L315" s="368">
        <f t="shared" si="20"/>
        <v>0</v>
      </c>
      <c r="M315" s="45"/>
    </row>
    <row r="316" spans="1:13" ht="30" customHeight="1" x14ac:dyDescent="0.2">
      <c r="A316" s="4">
        <v>210</v>
      </c>
      <c r="B316" s="45" t="s">
        <v>73</v>
      </c>
      <c r="C316" s="380"/>
      <c r="D316" s="366"/>
      <c r="E316" s="44"/>
      <c r="F316" s="366">
        <f t="shared" si="15"/>
        <v>0</v>
      </c>
      <c r="G316" s="368">
        <v>3500000</v>
      </c>
      <c r="H316" s="368" t="s">
        <v>1757</v>
      </c>
      <c r="I316" s="374" t="s">
        <v>1804</v>
      </c>
      <c r="J316" s="24" t="s">
        <v>721</v>
      </c>
      <c r="K316" s="368">
        <f t="shared" si="19"/>
        <v>3500000</v>
      </c>
      <c r="L316" s="366">
        <f t="shared" si="20"/>
        <v>-3500000</v>
      </c>
      <c r="M316" s="45"/>
    </row>
    <row r="317" spans="1:13" ht="30" customHeight="1" x14ac:dyDescent="0.2">
      <c r="A317" s="4">
        <v>211</v>
      </c>
      <c r="B317" s="45" t="s">
        <v>74</v>
      </c>
      <c r="C317" s="380" t="s">
        <v>1351</v>
      </c>
      <c r="D317" s="368">
        <v>100000000</v>
      </c>
      <c r="E317" s="20">
        <v>0.05</v>
      </c>
      <c r="F317" s="368">
        <f t="shared" si="15"/>
        <v>5000000</v>
      </c>
      <c r="G317" s="368">
        <v>5000000</v>
      </c>
      <c r="H317" s="368" t="s">
        <v>1478</v>
      </c>
      <c r="I317" s="374" t="s">
        <v>1483</v>
      </c>
      <c r="J317" s="24" t="s">
        <v>1484</v>
      </c>
      <c r="K317" s="368">
        <f t="shared" si="19"/>
        <v>5000000</v>
      </c>
      <c r="L317" s="368">
        <f t="shared" si="20"/>
        <v>0</v>
      </c>
      <c r="M317" s="45"/>
    </row>
    <row r="318" spans="1:13" ht="30" customHeight="1" x14ac:dyDescent="0.2">
      <c r="A318" s="4">
        <v>212</v>
      </c>
      <c r="B318" s="45" t="s">
        <v>75</v>
      </c>
      <c r="C318" s="380"/>
      <c r="D318" s="368">
        <v>30000000</v>
      </c>
      <c r="E318" s="20">
        <v>0.05</v>
      </c>
      <c r="F318" s="368">
        <f t="shared" si="15"/>
        <v>1500000</v>
      </c>
      <c r="G318" s="368">
        <v>1500000</v>
      </c>
      <c r="H318" s="368" t="s">
        <v>2628</v>
      </c>
      <c r="I318" s="374" t="s">
        <v>2648</v>
      </c>
      <c r="J318" s="24" t="s">
        <v>2649</v>
      </c>
      <c r="K318" s="368">
        <f t="shared" si="19"/>
        <v>1500000</v>
      </c>
      <c r="L318" s="368">
        <f t="shared" si="20"/>
        <v>0</v>
      </c>
      <c r="M318" s="45"/>
    </row>
    <row r="319" spans="1:13" ht="30" customHeight="1" x14ac:dyDescent="0.2">
      <c r="A319" s="4">
        <v>213</v>
      </c>
      <c r="B319" s="45" t="s">
        <v>76</v>
      </c>
      <c r="C319" s="380"/>
      <c r="D319" s="368">
        <v>15000000</v>
      </c>
      <c r="E319" s="20">
        <v>4.7E-2</v>
      </c>
      <c r="F319" s="368">
        <v>700000</v>
      </c>
      <c r="G319" s="368">
        <v>700000</v>
      </c>
      <c r="H319" s="368" t="s">
        <v>1432</v>
      </c>
      <c r="I319" s="374" t="s">
        <v>1448</v>
      </c>
      <c r="J319" s="24" t="s">
        <v>331</v>
      </c>
      <c r="K319" s="368">
        <f t="shared" si="19"/>
        <v>700000</v>
      </c>
      <c r="L319" s="368">
        <f t="shared" si="20"/>
        <v>0</v>
      </c>
      <c r="M319" s="45"/>
    </row>
    <row r="320" spans="1:13" ht="30" customHeight="1" x14ac:dyDescent="0.2">
      <c r="A320" s="4">
        <v>214</v>
      </c>
      <c r="B320" s="45" t="s">
        <v>966</v>
      </c>
      <c r="C320" s="380"/>
      <c r="D320" s="368">
        <v>200000000</v>
      </c>
      <c r="E320" s="20">
        <v>5.5E-2</v>
      </c>
      <c r="F320" s="368">
        <f t="shared" si="15"/>
        <v>11000000</v>
      </c>
      <c r="G320" s="368">
        <v>11000000</v>
      </c>
      <c r="H320" s="368" t="s">
        <v>1432</v>
      </c>
      <c r="I320" s="376" t="s">
        <v>1442</v>
      </c>
      <c r="J320" s="24" t="s">
        <v>1443</v>
      </c>
      <c r="K320" s="368">
        <f t="shared" si="19"/>
        <v>11000000</v>
      </c>
      <c r="L320" s="368">
        <f t="shared" si="20"/>
        <v>0</v>
      </c>
      <c r="M320" s="45"/>
    </row>
    <row r="321" spans="1:13" ht="30" customHeight="1" x14ac:dyDescent="0.2">
      <c r="A321" s="4">
        <v>215</v>
      </c>
      <c r="B321" s="45" t="s">
        <v>77</v>
      </c>
      <c r="C321" s="380"/>
      <c r="D321" s="368">
        <v>70000000</v>
      </c>
      <c r="E321" s="20">
        <v>0.05</v>
      </c>
      <c r="F321" s="368">
        <f t="shared" si="15"/>
        <v>3500000</v>
      </c>
      <c r="G321" s="368">
        <v>3500000</v>
      </c>
      <c r="H321" s="368" t="s">
        <v>1899</v>
      </c>
      <c r="I321" s="374" t="s">
        <v>1945</v>
      </c>
      <c r="J321" s="24" t="s">
        <v>1946</v>
      </c>
      <c r="K321" s="368">
        <f t="shared" si="19"/>
        <v>3500000</v>
      </c>
      <c r="L321" s="368">
        <f t="shared" si="20"/>
        <v>0</v>
      </c>
      <c r="M321" s="45"/>
    </row>
    <row r="322" spans="1:13" ht="30" customHeight="1" x14ac:dyDescent="0.2">
      <c r="A322" s="4">
        <v>216</v>
      </c>
      <c r="B322" s="45" t="s">
        <v>78</v>
      </c>
      <c r="C322" s="380" t="s">
        <v>916</v>
      </c>
      <c r="D322" s="460">
        <v>250000000</v>
      </c>
      <c r="E322" s="20">
        <v>4.4999999999999998E-2</v>
      </c>
      <c r="F322" s="460">
        <f t="shared" si="15"/>
        <v>11250000</v>
      </c>
      <c r="G322" s="368">
        <v>11250000</v>
      </c>
      <c r="H322" s="368" t="s">
        <v>1478</v>
      </c>
      <c r="I322" s="374" t="s">
        <v>1502</v>
      </c>
      <c r="J322" s="21" t="s">
        <v>1503</v>
      </c>
      <c r="K322" s="368">
        <f t="shared" si="19"/>
        <v>11250000</v>
      </c>
      <c r="L322" s="366">
        <f t="shared" si="20"/>
        <v>0</v>
      </c>
      <c r="M322" s="45"/>
    </row>
    <row r="323" spans="1:13" ht="30" customHeight="1" x14ac:dyDescent="0.2">
      <c r="A323" s="1531">
        <v>217</v>
      </c>
      <c r="B323" s="1528" t="s">
        <v>80</v>
      </c>
      <c r="C323" s="380"/>
      <c r="D323" s="1534">
        <v>160000000</v>
      </c>
      <c r="E323" s="1544">
        <v>0.05</v>
      </c>
      <c r="F323" s="1534">
        <f t="shared" ref="F323:F386" si="21">D323*E323</f>
        <v>8000000</v>
      </c>
      <c r="G323" s="368">
        <v>1000000</v>
      </c>
      <c r="H323" s="368" t="s">
        <v>2628</v>
      </c>
      <c r="I323" s="374" t="s">
        <v>2637</v>
      </c>
      <c r="J323" s="88" t="s">
        <v>2638</v>
      </c>
      <c r="K323" s="1534">
        <f>G323+G324</f>
        <v>2000000</v>
      </c>
      <c r="L323" s="1534">
        <f t="shared" si="20"/>
        <v>6000000</v>
      </c>
      <c r="M323" s="1540" t="s">
        <v>2639</v>
      </c>
    </row>
    <row r="324" spans="1:13" ht="30" customHeight="1" x14ac:dyDescent="0.2">
      <c r="A324" s="1533"/>
      <c r="B324" s="1530"/>
      <c r="C324" s="993"/>
      <c r="D324" s="1535"/>
      <c r="E324" s="1546"/>
      <c r="F324" s="1535"/>
      <c r="G324" s="987">
        <v>1000000</v>
      </c>
      <c r="H324" s="987" t="s">
        <v>2628</v>
      </c>
      <c r="I324" s="996" t="s">
        <v>2651</v>
      </c>
      <c r="J324" s="88" t="s">
        <v>2638</v>
      </c>
      <c r="K324" s="1535"/>
      <c r="L324" s="1535"/>
      <c r="M324" s="1541"/>
    </row>
    <row r="325" spans="1:13" ht="30" customHeight="1" x14ac:dyDescent="0.2">
      <c r="A325" s="4">
        <v>218</v>
      </c>
      <c r="B325" s="45" t="s">
        <v>81</v>
      </c>
      <c r="C325" s="380"/>
      <c r="D325" s="368">
        <v>45000000</v>
      </c>
      <c r="E325" s="20">
        <v>0.04</v>
      </c>
      <c r="F325" s="368">
        <f t="shared" si="21"/>
        <v>1800000</v>
      </c>
      <c r="G325" s="368">
        <v>1800000</v>
      </c>
      <c r="H325" s="368" t="s">
        <v>1757</v>
      </c>
      <c r="I325" s="374" t="s">
        <v>1798</v>
      </c>
      <c r="J325" s="70" t="s">
        <v>1799</v>
      </c>
      <c r="K325" s="368">
        <f>G325</f>
        <v>1800000</v>
      </c>
      <c r="L325" s="368">
        <f t="shared" si="20"/>
        <v>0</v>
      </c>
      <c r="M325" s="45"/>
    </row>
    <row r="326" spans="1:13" ht="30" customHeight="1" x14ac:dyDescent="0.2">
      <c r="A326" s="4">
        <v>219</v>
      </c>
      <c r="B326" s="45" t="s">
        <v>1908</v>
      </c>
      <c r="C326" s="380"/>
      <c r="D326" s="366"/>
      <c r="E326" s="44"/>
      <c r="F326" s="366">
        <f t="shared" si="21"/>
        <v>0</v>
      </c>
      <c r="G326" s="368"/>
      <c r="H326" s="368"/>
      <c r="I326" s="374"/>
      <c r="J326" s="24"/>
      <c r="K326" s="368"/>
      <c r="L326" s="366">
        <f t="shared" si="20"/>
        <v>0</v>
      </c>
      <c r="M326" s="45"/>
    </row>
    <row r="327" spans="1:13" ht="30" customHeight="1" x14ac:dyDescent="0.2">
      <c r="A327" s="4">
        <v>220</v>
      </c>
      <c r="B327" s="188" t="s">
        <v>83</v>
      </c>
      <c r="C327" s="385"/>
      <c r="D327" s="389">
        <v>203000000</v>
      </c>
      <c r="E327" s="392">
        <v>0.05</v>
      </c>
      <c r="F327" s="389">
        <f t="shared" si="21"/>
        <v>10150000</v>
      </c>
      <c r="G327" s="368">
        <v>10150000</v>
      </c>
      <c r="H327" s="368" t="s">
        <v>1432</v>
      </c>
      <c r="I327" s="420" t="s">
        <v>1465</v>
      </c>
      <c r="J327" s="24" t="s">
        <v>1466</v>
      </c>
      <c r="K327" s="240">
        <f>G327</f>
        <v>10150000</v>
      </c>
      <c r="L327" s="389">
        <f t="shared" si="20"/>
        <v>0</v>
      </c>
      <c r="M327" s="45"/>
    </row>
    <row r="328" spans="1:13" ht="30" customHeight="1" x14ac:dyDescent="0.2">
      <c r="A328" s="4">
        <v>221</v>
      </c>
      <c r="B328" s="188" t="s">
        <v>332</v>
      </c>
      <c r="C328" s="385"/>
      <c r="D328" s="389">
        <v>275000000</v>
      </c>
      <c r="E328" s="392">
        <v>4.2000000000000003E-2</v>
      </c>
      <c r="F328" s="389">
        <f>D328*E328</f>
        <v>11550000</v>
      </c>
      <c r="G328" s="397">
        <v>11550000</v>
      </c>
      <c r="H328" s="397" t="s">
        <v>1714</v>
      </c>
      <c r="I328" s="402" t="s">
        <v>1752</v>
      </c>
      <c r="J328" s="427" t="s">
        <v>1753</v>
      </c>
      <c r="K328" s="240">
        <f>G328</f>
        <v>11550000</v>
      </c>
      <c r="L328" s="389">
        <f t="shared" si="20"/>
        <v>0</v>
      </c>
      <c r="M328" s="396"/>
    </row>
    <row r="329" spans="1:13" ht="30" customHeight="1" x14ac:dyDescent="0.2">
      <c r="A329" s="1531">
        <v>222</v>
      </c>
      <c r="B329" s="1583" t="s">
        <v>1936</v>
      </c>
      <c r="C329" s="1574" t="s">
        <v>1343</v>
      </c>
      <c r="D329" s="399">
        <v>700000000</v>
      </c>
      <c r="E329" s="608">
        <v>5.5E-2</v>
      </c>
      <c r="F329" s="399">
        <f>D329*E329</f>
        <v>38500000</v>
      </c>
      <c r="G329" s="399">
        <v>3500000</v>
      </c>
      <c r="H329" s="399" t="s">
        <v>1052</v>
      </c>
      <c r="I329" s="281" t="s">
        <v>1417</v>
      </c>
      <c r="J329" s="37" t="s">
        <v>1419</v>
      </c>
      <c r="K329" s="399">
        <f>G329+خرداد!G277+خرداد!G278</f>
        <v>38500000</v>
      </c>
      <c r="L329" s="399">
        <f>F329-K329</f>
        <v>0</v>
      </c>
      <c r="M329" s="168" t="s">
        <v>1421</v>
      </c>
    </row>
    <row r="330" spans="1:13" ht="30" customHeight="1" x14ac:dyDescent="0.2">
      <c r="A330" s="1532"/>
      <c r="B330" s="1717"/>
      <c r="C330" s="1665"/>
      <c r="D330" s="575">
        <v>715000000</v>
      </c>
      <c r="E330" s="598"/>
      <c r="F330" s="575"/>
      <c r="G330" s="575">
        <v>15000000</v>
      </c>
      <c r="H330" s="575" t="s">
        <v>1899</v>
      </c>
      <c r="I330" s="588" t="s">
        <v>1934</v>
      </c>
      <c r="J330" s="24" t="s">
        <v>1935</v>
      </c>
      <c r="K330" s="575">
        <f>G330</f>
        <v>15000000</v>
      </c>
      <c r="L330" s="575"/>
      <c r="M330" s="168" t="s">
        <v>1937</v>
      </c>
    </row>
    <row r="331" spans="1:13" ht="30" customHeight="1" x14ac:dyDescent="0.2">
      <c r="A331" s="1532"/>
      <c r="B331" s="1717"/>
      <c r="C331" s="1665"/>
      <c r="D331" s="1699">
        <v>700000000</v>
      </c>
      <c r="E331" s="1762">
        <v>0.06</v>
      </c>
      <c r="F331" s="1699">
        <f>D331*E331</f>
        <v>42000000</v>
      </c>
      <c r="G331" s="610">
        <v>5000000</v>
      </c>
      <c r="H331" s="610" t="s">
        <v>2006</v>
      </c>
      <c r="I331" s="611" t="s">
        <v>2012</v>
      </c>
      <c r="J331" s="612" t="s">
        <v>2275</v>
      </c>
      <c r="K331" s="1699">
        <f>G331+G332+G333+G334+G335+G336</f>
        <v>39500000</v>
      </c>
      <c r="L331" s="1699">
        <f>F331-K331</f>
        <v>2500000</v>
      </c>
      <c r="M331" s="1759" t="s">
        <v>2332</v>
      </c>
    </row>
    <row r="332" spans="1:13" ht="30" customHeight="1" x14ac:dyDescent="0.2">
      <c r="A332" s="1532"/>
      <c r="B332" s="1717"/>
      <c r="C332" s="1665"/>
      <c r="D332" s="1748"/>
      <c r="E332" s="1763"/>
      <c r="F332" s="1748"/>
      <c r="G332" s="610">
        <v>10000000</v>
      </c>
      <c r="H332" s="610" t="s">
        <v>2125</v>
      </c>
      <c r="I332" s="611" t="s">
        <v>2139</v>
      </c>
      <c r="J332" s="612" t="s">
        <v>2275</v>
      </c>
      <c r="K332" s="1748"/>
      <c r="L332" s="1748"/>
      <c r="M332" s="1760"/>
    </row>
    <row r="333" spans="1:13" ht="30" customHeight="1" x14ac:dyDescent="0.2">
      <c r="A333" s="1532"/>
      <c r="B333" s="1717"/>
      <c r="C333" s="1665"/>
      <c r="D333" s="1748"/>
      <c r="E333" s="1763"/>
      <c r="F333" s="1748"/>
      <c r="G333" s="708">
        <v>5000000</v>
      </c>
      <c r="H333" s="708" t="s">
        <v>2136</v>
      </c>
      <c r="I333" s="611" t="s">
        <v>2160</v>
      </c>
      <c r="J333" s="612" t="s">
        <v>2275</v>
      </c>
      <c r="K333" s="1748"/>
      <c r="L333" s="1748"/>
      <c r="M333" s="1760"/>
    </row>
    <row r="334" spans="1:13" ht="30" customHeight="1" x14ac:dyDescent="0.2">
      <c r="A334" s="1532"/>
      <c r="B334" s="1717"/>
      <c r="C334" s="1665"/>
      <c r="D334" s="1748"/>
      <c r="E334" s="1763"/>
      <c r="F334" s="1748"/>
      <c r="G334" s="708">
        <v>10000000</v>
      </c>
      <c r="H334" s="708" t="s">
        <v>2185</v>
      </c>
      <c r="I334" s="611" t="s">
        <v>2202</v>
      </c>
      <c r="J334" s="612" t="s">
        <v>2275</v>
      </c>
      <c r="K334" s="1748"/>
      <c r="L334" s="1748"/>
      <c r="M334" s="1760"/>
    </row>
    <row r="335" spans="1:13" ht="30" customHeight="1" x14ac:dyDescent="0.2">
      <c r="A335" s="1532"/>
      <c r="B335" s="1717"/>
      <c r="C335" s="1665"/>
      <c r="D335" s="1748"/>
      <c r="E335" s="1763"/>
      <c r="F335" s="1748"/>
      <c r="G335" s="749">
        <v>8500000</v>
      </c>
      <c r="H335" s="749" t="s">
        <v>2203</v>
      </c>
      <c r="I335" s="611" t="s">
        <v>2274</v>
      </c>
      <c r="J335" s="612" t="s">
        <v>2275</v>
      </c>
      <c r="K335" s="1748"/>
      <c r="L335" s="1748"/>
      <c r="M335" s="1760"/>
    </row>
    <row r="336" spans="1:13" ht="30" customHeight="1" x14ac:dyDescent="0.2">
      <c r="A336" s="1533"/>
      <c r="B336" s="1584"/>
      <c r="C336" s="1575"/>
      <c r="D336" s="1700"/>
      <c r="E336" s="1764"/>
      <c r="F336" s="1700"/>
      <c r="G336" s="749">
        <v>1000000</v>
      </c>
      <c r="H336" s="749" t="s">
        <v>2296</v>
      </c>
      <c r="I336" s="611" t="s">
        <v>2331</v>
      </c>
      <c r="J336" s="612" t="s">
        <v>2275</v>
      </c>
      <c r="K336" s="1700"/>
      <c r="L336" s="1700"/>
      <c r="M336" s="1761"/>
    </row>
    <row r="337" spans="1:13" ht="30" customHeight="1" x14ac:dyDescent="0.2">
      <c r="A337" s="387">
        <v>223</v>
      </c>
      <c r="B337" s="388" t="s">
        <v>85</v>
      </c>
      <c r="C337" s="380" t="s">
        <v>1751</v>
      </c>
      <c r="D337" s="510">
        <v>100000000</v>
      </c>
      <c r="E337" s="509">
        <v>0.05</v>
      </c>
      <c r="F337" s="510">
        <f t="shared" si="21"/>
        <v>5000000</v>
      </c>
      <c r="G337" s="510">
        <v>5000000</v>
      </c>
      <c r="H337" s="510" t="s">
        <v>1899</v>
      </c>
      <c r="I337" s="516" t="s">
        <v>1983</v>
      </c>
      <c r="J337" s="24" t="s">
        <v>1984</v>
      </c>
      <c r="K337" s="510">
        <f>G337</f>
        <v>5000000</v>
      </c>
      <c r="L337" s="510">
        <f t="shared" si="20"/>
        <v>0</v>
      </c>
      <c r="M337" s="45"/>
    </row>
    <row r="338" spans="1:13" ht="30" customHeight="1" x14ac:dyDescent="0.2">
      <c r="A338" s="4">
        <v>224</v>
      </c>
      <c r="B338" s="45" t="s">
        <v>86</v>
      </c>
      <c r="C338" s="380"/>
      <c r="D338" s="368">
        <v>10000000</v>
      </c>
      <c r="E338" s="20">
        <v>0.05</v>
      </c>
      <c r="F338" s="368">
        <f t="shared" si="21"/>
        <v>500000</v>
      </c>
      <c r="G338" s="368">
        <v>500000</v>
      </c>
      <c r="H338" s="368" t="s">
        <v>1805</v>
      </c>
      <c r="I338" s="374" t="s">
        <v>1811</v>
      </c>
      <c r="J338" s="24" t="s">
        <v>362</v>
      </c>
      <c r="K338" s="368">
        <f>G338</f>
        <v>500000</v>
      </c>
      <c r="L338" s="368">
        <f t="shared" si="20"/>
        <v>0</v>
      </c>
      <c r="M338" s="45"/>
    </row>
    <row r="339" spans="1:13" ht="30" customHeight="1" x14ac:dyDescent="0.2">
      <c r="A339" s="4">
        <v>225</v>
      </c>
      <c r="B339" s="45" t="s">
        <v>87</v>
      </c>
      <c r="C339" s="380"/>
      <c r="D339" s="366"/>
      <c r="E339" s="44"/>
      <c r="F339" s="366">
        <f t="shared" si="21"/>
        <v>0</v>
      </c>
      <c r="G339" s="368"/>
      <c r="H339" s="368"/>
      <c r="I339" s="374"/>
      <c r="J339" s="21"/>
      <c r="K339" s="368"/>
      <c r="L339" s="366">
        <f t="shared" si="20"/>
        <v>0</v>
      </c>
      <c r="M339" s="103" t="s">
        <v>733</v>
      </c>
    </row>
    <row r="340" spans="1:13" ht="30" customHeight="1" x14ac:dyDescent="0.2">
      <c r="A340" s="1531">
        <v>226</v>
      </c>
      <c r="B340" s="1528" t="s">
        <v>88</v>
      </c>
      <c r="C340" s="1574"/>
      <c r="D340" s="900">
        <v>500000000</v>
      </c>
      <c r="E340" s="905">
        <v>0.06</v>
      </c>
      <c r="F340" s="900">
        <f>D340*E340</f>
        <v>30000000</v>
      </c>
      <c r="G340" s="368">
        <v>30000000</v>
      </c>
      <c r="H340" s="368" t="s">
        <v>2504</v>
      </c>
      <c r="I340" s="374" t="s">
        <v>2526</v>
      </c>
      <c r="J340" s="24" t="s">
        <v>2527</v>
      </c>
      <c r="K340" s="368">
        <f>G340</f>
        <v>30000000</v>
      </c>
      <c r="L340" s="879">
        <f t="shared" si="20"/>
        <v>0</v>
      </c>
      <c r="M340" s="898" t="s">
        <v>1286</v>
      </c>
    </row>
    <row r="341" spans="1:13" ht="30" customHeight="1" x14ac:dyDescent="0.2">
      <c r="A341" s="1532"/>
      <c r="B341" s="1529"/>
      <c r="C341" s="1665"/>
      <c r="D341" s="1631" t="s">
        <v>2554</v>
      </c>
      <c r="E341" s="1704"/>
      <c r="F341" s="1632"/>
      <c r="G341" s="896">
        <v>40000000</v>
      </c>
      <c r="H341" s="896" t="s">
        <v>2551</v>
      </c>
      <c r="I341" s="901" t="s">
        <v>2555</v>
      </c>
      <c r="J341" s="24" t="s">
        <v>2527</v>
      </c>
      <c r="K341" s="1534">
        <f>G341+G342</f>
        <v>90000000</v>
      </c>
      <c r="L341" s="1534">
        <f>90000000-K341</f>
        <v>0</v>
      </c>
      <c r="M341" s="1555"/>
    </row>
    <row r="342" spans="1:13" ht="30" customHeight="1" x14ac:dyDescent="0.2">
      <c r="A342" s="1532"/>
      <c r="B342" s="1529"/>
      <c r="C342" s="1665"/>
      <c r="D342" s="1633"/>
      <c r="E342" s="1705"/>
      <c r="F342" s="1634"/>
      <c r="G342" s="896">
        <v>50000000</v>
      </c>
      <c r="H342" s="896" t="s">
        <v>2579</v>
      </c>
      <c r="I342" s="901" t="s">
        <v>2595</v>
      </c>
      <c r="J342" s="24" t="s">
        <v>2527</v>
      </c>
      <c r="K342" s="1535"/>
      <c r="L342" s="1535"/>
      <c r="M342" s="1555"/>
    </row>
    <row r="343" spans="1:13" ht="30" customHeight="1" x14ac:dyDescent="0.2">
      <c r="A343" s="1533"/>
      <c r="B343" s="1530"/>
      <c r="C343" s="1575"/>
      <c r="D343" s="900">
        <v>410000000</v>
      </c>
      <c r="E343" s="905">
        <v>0.06</v>
      </c>
      <c r="F343" s="900">
        <f>D343*E343</f>
        <v>24600000</v>
      </c>
      <c r="G343" s="1694" t="s">
        <v>2596</v>
      </c>
      <c r="H343" s="1695"/>
      <c r="I343" s="1695"/>
      <c r="J343" s="1695"/>
      <c r="K343" s="1696"/>
      <c r="L343" s="896"/>
      <c r="M343" s="1539"/>
    </row>
    <row r="344" spans="1:13" ht="30" customHeight="1" x14ac:dyDescent="0.2">
      <c r="A344" s="4">
        <v>227</v>
      </c>
      <c r="B344" s="45" t="s">
        <v>89</v>
      </c>
      <c r="C344" s="380" t="s">
        <v>916</v>
      </c>
      <c r="D344" s="368">
        <v>20000000</v>
      </c>
      <c r="E344" s="20">
        <v>0.05</v>
      </c>
      <c r="F344" s="368">
        <f>D344*E344</f>
        <v>1000000</v>
      </c>
      <c r="G344" s="368">
        <v>1000000</v>
      </c>
      <c r="H344" s="368" t="s">
        <v>1478</v>
      </c>
      <c r="I344" s="374" t="s">
        <v>1508</v>
      </c>
      <c r="J344" s="21" t="s">
        <v>1509</v>
      </c>
      <c r="K344" s="368">
        <f>G344</f>
        <v>1000000</v>
      </c>
      <c r="L344" s="368">
        <f t="shared" si="20"/>
        <v>0</v>
      </c>
      <c r="M344" s="45"/>
    </row>
    <row r="345" spans="1:13" ht="30" customHeight="1" x14ac:dyDescent="0.2">
      <c r="A345" s="4">
        <v>228</v>
      </c>
      <c r="B345" s="45" t="s">
        <v>90</v>
      </c>
      <c r="C345" s="380"/>
      <c r="D345" s="366"/>
      <c r="E345" s="44"/>
      <c r="F345" s="366">
        <f t="shared" si="21"/>
        <v>0</v>
      </c>
      <c r="G345" s="368">
        <v>400000</v>
      </c>
      <c r="H345" s="368" t="s">
        <v>1853</v>
      </c>
      <c r="I345" s="374" t="s">
        <v>1917</v>
      </c>
      <c r="J345" s="30" t="s">
        <v>426</v>
      </c>
      <c r="K345" s="368">
        <f>G345</f>
        <v>400000</v>
      </c>
      <c r="L345" s="366">
        <f t="shared" si="20"/>
        <v>-400000</v>
      </c>
      <c r="M345" s="45"/>
    </row>
    <row r="346" spans="1:13" ht="30" customHeight="1" x14ac:dyDescent="0.2">
      <c r="A346" s="4">
        <v>229</v>
      </c>
      <c r="B346" s="45" t="s">
        <v>91</v>
      </c>
      <c r="C346" s="380" t="s">
        <v>916</v>
      </c>
      <c r="D346" s="546">
        <v>52000000</v>
      </c>
      <c r="E346" s="555">
        <v>0.05</v>
      </c>
      <c r="F346" s="546">
        <f t="shared" si="21"/>
        <v>2600000</v>
      </c>
      <c r="G346" s="546">
        <v>2600000</v>
      </c>
      <c r="H346" s="546" t="s">
        <v>1714</v>
      </c>
      <c r="I346" s="553" t="s">
        <v>1715</v>
      </c>
      <c r="J346" s="24" t="s">
        <v>390</v>
      </c>
      <c r="K346" s="546">
        <f>G346</f>
        <v>2600000</v>
      </c>
      <c r="L346" s="546">
        <f t="shared" si="20"/>
        <v>0</v>
      </c>
      <c r="M346" s="45"/>
    </row>
    <row r="347" spans="1:13" ht="30" customHeight="1" x14ac:dyDescent="0.2">
      <c r="A347" s="4">
        <v>230</v>
      </c>
      <c r="B347" s="45" t="s">
        <v>92</v>
      </c>
      <c r="C347" s="380"/>
      <c r="D347" s="368">
        <v>20000000</v>
      </c>
      <c r="E347" s="20">
        <v>0.05</v>
      </c>
      <c r="F347" s="368">
        <f t="shared" si="21"/>
        <v>1000000</v>
      </c>
      <c r="G347" s="368"/>
      <c r="H347" s="368"/>
      <c r="I347" s="374"/>
      <c r="J347" s="24"/>
      <c r="K347" s="368"/>
      <c r="L347" s="368">
        <f t="shared" si="20"/>
        <v>1000000</v>
      </c>
      <c r="M347" s="45"/>
    </row>
    <row r="348" spans="1:13" ht="30" customHeight="1" x14ac:dyDescent="0.2">
      <c r="A348" s="4">
        <v>231</v>
      </c>
      <c r="B348" s="45" t="s">
        <v>93</v>
      </c>
      <c r="C348" s="380" t="s">
        <v>1110</v>
      </c>
      <c r="D348" s="368">
        <v>30000000</v>
      </c>
      <c r="E348" s="20">
        <v>4.4999999999999998E-2</v>
      </c>
      <c r="F348" s="368">
        <f t="shared" si="21"/>
        <v>1350000</v>
      </c>
      <c r="G348" s="368">
        <v>1350000</v>
      </c>
      <c r="H348" s="368" t="s">
        <v>1836</v>
      </c>
      <c r="I348" s="374" t="s">
        <v>1850</v>
      </c>
      <c r="J348" s="30" t="s">
        <v>1851</v>
      </c>
      <c r="K348" s="368">
        <f>G348</f>
        <v>1350000</v>
      </c>
      <c r="L348" s="368">
        <f t="shared" si="20"/>
        <v>0</v>
      </c>
      <c r="M348" s="45"/>
    </row>
    <row r="349" spans="1:13" ht="30" customHeight="1" x14ac:dyDescent="0.2">
      <c r="A349" s="4">
        <v>232</v>
      </c>
      <c r="B349" s="45" t="s">
        <v>1700</v>
      </c>
      <c r="C349" s="380" t="s">
        <v>1215</v>
      </c>
      <c r="D349" s="368">
        <v>55000000</v>
      </c>
      <c r="E349" s="20">
        <v>0.04</v>
      </c>
      <c r="F349" s="368">
        <f t="shared" si="21"/>
        <v>2200000</v>
      </c>
      <c r="G349" s="368">
        <v>2200000</v>
      </c>
      <c r="H349" s="368" t="s">
        <v>1692</v>
      </c>
      <c r="I349" s="374" t="s">
        <v>1701</v>
      </c>
      <c r="J349" s="24" t="s">
        <v>1702</v>
      </c>
      <c r="K349" s="368">
        <f>G349</f>
        <v>2200000</v>
      </c>
      <c r="L349" s="368">
        <f t="shared" si="20"/>
        <v>0</v>
      </c>
      <c r="M349" s="45"/>
    </row>
    <row r="350" spans="1:13" ht="30" customHeight="1" x14ac:dyDescent="0.2">
      <c r="A350" s="4">
        <v>233</v>
      </c>
      <c r="B350" s="45" t="s">
        <v>280</v>
      </c>
      <c r="C350" s="380" t="s">
        <v>380</v>
      </c>
      <c r="D350" s="368">
        <v>50000000</v>
      </c>
      <c r="E350" s="20">
        <v>0.05</v>
      </c>
      <c r="F350" s="368">
        <f t="shared" si="21"/>
        <v>2500000</v>
      </c>
      <c r="G350" s="368">
        <v>2500000</v>
      </c>
      <c r="H350" s="368" t="s">
        <v>1899</v>
      </c>
      <c r="I350" s="374" t="s">
        <v>1991</v>
      </c>
      <c r="J350" s="24" t="s">
        <v>1992</v>
      </c>
      <c r="K350" s="368">
        <f>G350</f>
        <v>2500000</v>
      </c>
      <c r="L350" s="368">
        <f t="shared" si="20"/>
        <v>0</v>
      </c>
      <c r="M350" s="170" t="s">
        <v>279</v>
      </c>
    </row>
    <row r="351" spans="1:13" ht="30" customHeight="1" x14ac:dyDescent="0.2">
      <c r="A351" s="4">
        <v>234</v>
      </c>
      <c r="B351" s="188" t="s">
        <v>95</v>
      </c>
      <c r="C351" s="1219" t="s">
        <v>916</v>
      </c>
      <c r="D351" s="394"/>
      <c r="E351" s="44"/>
      <c r="F351" s="399">
        <v>21000000</v>
      </c>
      <c r="G351" s="399"/>
      <c r="H351" s="399"/>
      <c r="I351" s="281"/>
      <c r="J351" s="37"/>
      <c r="K351" s="399"/>
      <c r="L351" s="390">
        <f t="shared" si="20"/>
        <v>21000000</v>
      </c>
      <c r="M351" s="405"/>
    </row>
    <row r="352" spans="1:13" ht="30" customHeight="1" x14ac:dyDescent="0.2">
      <c r="A352" s="4">
        <v>235</v>
      </c>
      <c r="B352" s="45" t="s">
        <v>96</v>
      </c>
      <c r="C352" s="380" t="s">
        <v>1215</v>
      </c>
      <c r="D352" s="368">
        <v>50000000</v>
      </c>
      <c r="E352" s="393">
        <v>0.04</v>
      </c>
      <c r="F352" s="368">
        <f t="shared" si="21"/>
        <v>2000000</v>
      </c>
      <c r="G352" s="368">
        <v>2000000</v>
      </c>
      <c r="H352" s="368" t="s">
        <v>1899</v>
      </c>
      <c r="I352" s="374" t="s">
        <v>1981</v>
      </c>
      <c r="J352" s="24" t="s">
        <v>1982</v>
      </c>
      <c r="K352" s="368">
        <f t="shared" ref="K352:K358" si="22">G352</f>
        <v>2000000</v>
      </c>
      <c r="L352" s="368">
        <f t="shared" si="20"/>
        <v>0</v>
      </c>
      <c r="M352" s="45"/>
    </row>
    <row r="353" spans="1:15" ht="30" customHeight="1" x14ac:dyDescent="0.2">
      <c r="A353" s="4">
        <v>236</v>
      </c>
      <c r="B353" s="45" t="s">
        <v>97</v>
      </c>
      <c r="C353" s="380"/>
      <c r="D353" s="368">
        <v>37000000</v>
      </c>
      <c r="E353" s="20">
        <v>4.1000000000000002E-2</v>
      </c>
      <c r="F353" s="368">
        <v>1500000</v>
      </c>
      <c r="G353" s="368">
        <v>1500000</v>
      </c>
      <c r="H353" s="368" t="s">
        <v>1853</v>
      </c>
      <c r="I353" s="374" t="s">
        <v>1929</v>
      </c>
      <c r="J353" s="378" t="s">
        <v>340</v>
      </c>
      <c r="K353" s="368">
        <f t="shared" si="22"/>
        <v>1500000</v>
      </c>
      <c r="L353" s="368">
        <f t="shared" si="20"/>
        <v>0</v>
      </c>
      <c r="M353" s="45"/>
    </row>
    <row r="354" spans="1:15" ht="30" customHeight="1" x14ac:dyDescent="0.2">
      <c r="A354" s="4">
        <v>237</v>
      </c>
      <c r="B354" s="45" t="s">
        <v>98</v>
      </c>
      <c r="C354" s="380" t="s">
        <v>1822</v>
      </c>
      <c r="D354" s="368">
        <v>62500000</v>
      </c>
      <c r="E354" s="20">
        <v>4.8000000000000001E-2</v>
      </c>
      <c r="F354" s="368">
        <f t="shared" si="21"/>
        <v>3000000</v>
      </c>
      <c r="G354" s="368">
        <v>3000000</v>
      </c>
      <c r="H354" s="368" t="s">
        <v>2278</v>
      </c>
      <c r="I354" s="374" t="s">
        <v>2284</v>
      </c>
      <c r="J354" s="24" t="s">
        <v>2285</v>
      </c>
      <c r="K354" s="368">
        <f t="shared" si="22"/>
        <v>3000000</v>
      </c>
      <c r="L354" s="368">
        <f t="shared" si="20"/>
        <v>0</v>
      </c>
      <c r="M354" s="45"/>
    </row>
    <row r="355" spans="1:15" ht="30" customHeight="1" x14ac:dyDescent="0.2">
      <c r="A355" s="4">
        <v>238</v>
      </c>
      <c r="B355" s="45" t="s">
        <v>99</v>
      </c>
      <c r="C355" s="380"/>
      <c r="D355" s="368">
        <v>100000000</v>
      </c>
      <c r="E355" s="20">
        <v>0.05</v>
      </c>
      <c r="F355" s="368">
        <f t="shared" si="21"/>
        <v>5000000</v>
      </c>
      <c r="G355" s="368">
        <v>5000000</v>
      </c>
      <c r="H355" s="368" t="s">
        <v>1836</v>
      </c>
      <c r="I355" s="21">
        <v>228048</v>
      </c>
      <c r="J355" s="21" t="s">
        <v>306</v>
      </c>
      <c r="K355" s="368">
        <f t="shared" si="22"/>
        <v>5000000</v>
      </c>
      <c r="L355" s="368">
        <f t="shared" si="20"/>
        <v>0</v>
      </c>
      <c r="M355" s="45"/>
    </row>
    <row r="356" spans="1:15" ht="30" customHeight="1" x14ac:dyDescent="0.2">
      <c r="A356" s="4">
        <v>239</v>
      </c>
      <c r="B356" s="45" t="s">
        <v>100</v>
      </c>
      <c r="C356" s="380" t="s">
        <v>380</v>
      </c>
      <c r="D356" s="368">
        <v>50000000</v>
      </c>
      <c r="E356" s="20">
        <v>0.05</v>
      </c>
      <c r="F356" s="368">
        <f t="shared" si="21"/>
        <v>2500000</v>
      </c>
      <c r="G356" s="368">
        <v>2500000</v>
      </c>
      <c r="H356" s="368" t="s">
        <v>1899</v>
      </c>
      <c r="I356" s="374" t="s">
        <v>2000</v>
      </c>
      <c r="J356" s="24" t="s">
        <v>2001</v>
      </c>
      <c r="K356" s="368">
        <f t="shared" si="22"/>
        <v>2500000</v>
      </c>
      <c r="L356" s="368">
        <f t="shared" si="20"/>
        <v>0</v>
      </c>
      <c r="M356" s="45"/>
    </row>
    <row r="357" spans="1:15" ht="30" customHeight="1" x14ac:dyDescent="0.2">
      <c r="A357" s="4">
        <v>240</v>
      </c>
      <c r="B357" s="1528" t="s">
        <v>2409</v>
      </c>
      <c r="C357" s="1574" t="s">
        <v>1019</v>
      </c>
      <c r="D357" s="1534">
        <v>100000000</v>
      </c>
      <c r="E357" s="1544">
        <v>0.04</v>
      </c>
      <c r="F357" s="1534">
        <f t="shared" si="21"/>
        <v>4000000</v>
      </c>
      <c r="G357" s="368">
        <v>4000000</v>
      </c>
      <c r="H357" s="368" t="s">
        <v>2006</v>
      </c>
      <c r="I357" s="374" t="s">
        <v>2053</v>
      </c>
      <c r="J357" s="24" t="s">
        <v>2054</v>
      </c>
      <c r="K357" s="368">
        <f t="shared" si="22"/>
        <v>4000000</v>
      </c>
      <c r="L357" s="368">
        <f t="shared" si="20"/>
        <v>0</v>
      </c>
      <c r="M357" s="103" t="s">
        <v>2055</v>
      </c>
    </row>
    <row r="358" spans="1:15" ht="30" customHeight="1" x14ac:dyDescent="0.2">
      <c r="A358" s="894"/>
      <c r="B358" s="1530"/>
      <c r="C358" s="1575"/>
      <c r="D358" s="1535"/>
      <c r="E358" s="1546"/>
      <c r="F358" s="1535"/>
      <c r="G358" s="896">
        <v>4000000</v>
      </c>
      <c r="H358" s="896" t="s">
        <v>2549</v>
      </c>
      <c r="I358" s="901" t="s">
        <v>2550</v>
      </c>
      <c r="J358" s="24" t="s">
        <v>353</v>
      </c>
      <c r="K358" s="896">
        <f t="shared" si="22"/>
        <v>4000000</v>
      </c>
      <c r="L358" s="896">
        <f>G358-K358</f>
        <v>0</v>
      </c>
      <c r="M358" s="898" t="s">
        <v>1380</v>
      </c>
    </row>
    <row r="359" spans="1:15" ht="30" customHeight="1" x14ac:dyDescent="0.2">
      <c r="A359" s="1531">
        <v>241</v>
      </c>
      <c r="B359" s="1528" t="s">
        <v>573</v>
      </c>
      <c r="C359" s="421"/>
      <c r="D359" s="742">
        <v>30000000</v>
      </c>
      <c r="E359" s="44"/>
      <c r="F359" s="742">
        <v>2350000</v>
      </c>
      <c r="G359" s="740"/>
      <c r="H359" s="740"/>
      <c r="I359" s="60"/>
      <c r="J359" s="760"/>
      <c r="K359" s="174"/>
      <c r="L359" s="399">
        <f>F359-K359</f>
        <v>2350000</v>
      </c>
      <c r="M359" s="1579"/>
    </row>
    <row r="360" spans="1:15" ht="30" customHeight="1" x14ac:dyDescent="0.2">
      <c r="A360" s="1532"/>
      <c r="B360" s="1529"/>
      <c r="C360" s="759"/>
      <c r="D360" s="738">
        <v>20000000</v>
      </c>
      <c r="E360" s="739">
        <v>7.0000000000000007E-2</v>
      </c>
      <c r="F360" s="738">
        <f>D360*E360</f>
        <v>1400000.0000000002</v>
      </c>
      <c r="G360" s="738">
        <v>1400000</v>
      </c>
      <c r="H360" s="738" t="s">
        <v>2296</v>
      </c>
      <c r="I360" s="748" t="s">
        <v>2320</v>
      </c>
      <c r="J360" s="102" t="s">
        <v>571</v>
      </c>
      <c r="K360" s="738">
        <f>G360</f>
        <v>1400000</v>
      </c>
      <c r="L360" s="738">
        <f>F360-K360</f>
        <v>0</v>
      </c>
      <c r="M360" s="1706"/>
    </row>
    <row r="361" spans="1:15" ht="30" customHeight="1" x14ac:dyDescent="0.2">
      <c r="A361" s="1533"/>
      <c r="B361" s="1530"/>
      <c r="C361" s="759"/>
      <c r="D361" s="738">
        <v>10000000</v>
      </c>
      <c r="E361" s="739">
        <v>0.09</v>
      </c>
      <c r="F361" s="738">
        <f>D361*E361</f>
        <v>900000</v>
      </c>
      <c r="G361" s="738">
        <v>900000</v>
      </c>
      <c r="H361" s="738" t="s">
        <v>2278</v>
      </c>
      <c r="I361" s="748" t="s">
        <v>2281</v>
      </c>
      <c r="J361" s="102" t="s">
        <v>571</v>
      </c>
      <c r="K361" s="738">
        <f>F361</f>
        <v>900000</v>
      </c>
      <c r="L361" s="738">
        <f>F361-K361</f>
        <v>0</v>
      </c>
      <c r="M361" s="1580"/>
    </row>
    <row r="362" spans="1:15" ht="30" customHeight="1" x14ac:dyDescent="0.2">
      <c r="A362" s="4">
        <v>242</v>
      </c>
      <c r="B362" s="45" t="s">
        <v>102</v>
      </c>
      <c r="C362" s="380"/>
      <c r="D362" s="368">
        <v>100000000</v>
      </c>
      <c r="E362" s="393">
        <v>4.4999999999999998E-2</v>
      </c>
      <c r="F362" s="368">
        <f t="shared" si="21"/>
        <v>4500000</v>
      </c>
      <c r="G362" s="368">
        <v>4500000</v>
      </c>
      <c r="H362" s="368" t="s">
        <v>1757</v>
      </c>
      <c r="I362" s="374" t="s">
        <v>1763</v>
      </c>
      <c r="J362" s="24" t="s">
        <v>1764</v>
      </c>
      <c r="K362" s="368">
        <f>G362</f>
        <v>4500000</v>
      </c>
      <c r="L362" s="368">
        <f t="shared" si="20"/>
        <v>0</v>
      </c>
      <c r="M362" s="45"/>
    </row>
    <row r="363" spans="1:15" ht="30" customHeight="1" x14ac:dyDescent="0.2">
      <c r="A363" s="4">
        <v>243</v>
      </c>
      <c r="B363" s="22" t="s">
        <v>519</v>
      </c>
      <c r="C363" s="422" t="s">
        <v>265</v>
      </c>
      <c r="D363" s="399">
        <v>20000000</v>
      </c>
      <c r="E363" s="20">
        <v>0.04</v>
      </c>
      <c r="F363" s="604">
        <f>D363*E363</f>
        <v>800000</v>
      </c>
      <c r="G363" s="604">
        <v>800000</v>
      </c>
      <c r="H363" s="604" t="s">
        <v>2006</v>
      </c>
      <c r="I363" s="604">
        <v>122220558759</v>
      </c>
      <c r="J363" s="604" t="s">
        <v>2017</v>
      </c>
      <c r="K363" s="604">
        <f>G363</f>
        <v>800000</v>
      </c>
      <c r="L363" s="604">
        <f>F363-K363</f>
        <v>0</v>
      </c>
      <c r="M363" s="103" t="s">
        <v>1383</v>
      </c>
      <c r="N363" s="264"/>
      <c r="O363" s="264"/>
    </row>
    <row r="364" spans="1:15" ht="30" customHeight="1" x14ac:dyDescent="0.2">
      <c r="A364" s="4">
        <v>244</v>
      </c>
      <c r="B364" s="388" t="s">
        <v>103</v>
      </c>
      <c r="C364" s="380"/>
      <c r="D364" s="368">
        <v>50000000</v>
      </c>
      <c r="E364" s="20">
        <v>0.05</v>
      </c>
      <c r="F364" s="368">
        <f t="shared" si="21"/>
        <v>2500000</v>
      </c>
      <c r="G364" s="368">
        <v>2500000</v>
      </c>
      <c r="H364" s="368" t="s">
        <v>2006</v>
      </c>
      <c r="I364" s="374" t="s">
        <v>2010</v>
      </c>
      <c r="J364" s="24" t="s">
        <v>310</v>
      </c>
      <c r="K364" s="368">
        <f>G364</f>
        <v>2500000</v>
      </c>
      <c r="L364" s="368">
        <f t="shared" si="20"/>
        <v>0</v>
      </c>
      <c r="M364" s="45"/>
    </row>
    <row r="365" spans="1:15" ht="30" customHeight="1" x14ac:dyDescent="0.2">
      <c r="A365" s="4">
        <v>245</v>
      </c>
      <c r="B365" s="45" t="s">
        <v>320</v>
      </c>
      <c r="C365" s="380" t="s">
        <v>265</v>
      </c>
      <c r="D365" s="368">
        <v>60000000</v>
      </c>
      <c r="E365" s="20">
        <v>0.05</v>
      </c>
      <c r="F365" s="368">
        <f t="shared" si="21"/>
        <v>3000000</v>
      </c>
      <c r="G365" s="368">
        <v>3000000</v>
      </c>
      <c r="H365" s="368" t="s">
        <v>388</v>
      </c>
      <c r="I365" s="374" t="s">
        <v>2050</v>
      </c>
      <c r="J365" s="373" t="s">
        <v>2051</v>
      </c>
      <c r="K365" s="368">
        <f>G365</f>
        <v>3000000</v>
      </c>
      <c r="L365" s="368">
        <f t="shared" si="20"/>
        <v>0</v>
      </c>
      <c r="M365" s="45"/>
    </row>
    <row r="366" spans="1:15" ht="30" customHeight="1" x14ac:dyDescent="0.2">
      <c r="A366" s="4">
        <v>246</v>
      </c>
      <c r="B366" s="45" t="s">
        <v>105</v>
      </c>
      <c r="C366" s="380"/>
      <c r="D366" s="368">
        <v>85000000</v>
      </c>
      <c r="E366" s="20">
        <v>5.0999999999999997E-2</v>
      </c>
      <c r="F366" s="368">
        <v>4300000</v>
      </c>
      <c r="G366" s="368">
        <v>4300000</v>
      </c>
      <c r="H366" s="368" t="s">
        <v>1899</v>
      </c>
      <c r="I366" s="374" t="s">
        <v>1943</v>
      </c>
      <c r="J366" s="31" t="s">
        <v>1944</v>
      </c>
      <c r="K366" s="368">
        <f t="shared" ref="K366:K373" si="23">G366</f>
        <v>4300000</v>
      </c>
      <c r="L366" s="368">
        <f t="shared" si="20"/>
        <v>0</v>
      </c>
      <c r="M366" s="45"/>
    </row>
    <row r="367" spans="1:15" ht="30" customHeight="1" x14ac:dyDescent="0.2">
      <c r="A367" s="4">
        <v>247</v>
      </c>
      <c r="B367" s="45" t="s">
        <v>106</v>
      </c>
      <c r="C367" s="380"/>
      <c r="D367" s="368">
        <v>220000000</v>
      </c>
      <c r="E367" s="20">
        <v>7.0000000000000007E-2</v>
      </c>
      <c r="F367" s="368">
        <f t="shared" si="21"/>
        <v>15400000.000000002</v>
      </c>
      <c r="G367" s="368">
        <v>15400000</v>
      </c>
      <c r="H367" s="368" t="s">
        <v>1853</v>
      </c>
      <c r="I367" s="376" t="s">
        <v>1886</v>
      </c>
      <c r="J367" s="24" t="s">
        <v>1887</v>
      </c>
      <c r="K367" s="368">
        <f t="shared" si="23"/>
        <v>15400000</v>
      </c>
      <c r="L367" s="368">
        <f t="shared" si="20"/>
        <v>0</v>
      </c>
      <c r="M367" s="103" t="s">
        <v>347</v>
      </c>
      <c r="N367" s="922"/>
      <c r="O367" s="923"/>
    </row>
    <row r="368" spans="1:15" ht="30" customHeight="1" x14ac:dyDescent="0.2">
      <c r="A368" s="4">
        <v>248</v>
      </c>
      <c r="B368" s="45" t="s">
        <v>107</v>
      </c>
      <c r="C368" s="380" t="s">
        <v>1215</v>
      </c>
      <c r="D368" s="510">
        <v>95000000</v>
      </c>
      <c r="E368" s="519">
        <v>4.4999999999999998E-2</v>
      </c>
      <c r="F368" s="510">
        <v>4000000</v>
      </c>
      <c r="G368" s="510">
        <v>4000000</v>
      </c>
      <c r="H368" s="510" t="s">
        <v>1853</v>
      </c>
      <c r="I368" s="516" t="s">
        <v>1877</v>
      </c>
      <c r="J368" s="24" t="s">
        <v>1878</v>
      </c>
      <c r="K368" s="510">
        <f t="shared" si="23"/>
        <v>4000000</v>
      </c>
      <c r="L368" s="510">
        <f t="shared" si="20"/>
        <v>0</v>
      </c>
      <c r="M368" s="45"/>
    </row>
    <row r="369" spans="1:15" ht="30" customHeight="1" x14ac:dyDescent="0.2">
      <c r="A369" s="4">
        <v>249</v>
      </c>
      <c r="B369" s="45" t="s">
        <v>108</v>
      </c>
      <c r="C369" s="380" t="s">
        <v>265</v>
      </c>
      <c r="D369" s="368">
        <v>10000000</v>
      </c>
      <c r="E369" s="20">
        <v>0.05</v>
      </c>
      <c r="F369" s="368">
        <f t="shared" si="21"/>
        <v>500000</v>
      </c>
      <c r="G369" s="368">
        <v>500000</v>
      </c>
      <c r="H369" s="368" t="s">
        <v>1899</v>
      </c>
      <c r="I369" s="374" t="s">
        <v>1933</v>
      </c>
      <c r="J369" s="30" t="s">
        <v>413</v>
      </c>
      <c r="K369" s="368">
        <f t="shared" si="23"/>
        <v>500000</v>
      </c>
      <c r="L369" s="368">
        <f t="shared" si="20"/>
        <v>0</v>
      </c>
      <c r="M369" s="45"/>
    </row>
    <row r="370" spans="1:15" ht="30" customHeight="1" x14ac:dyDescent="0.2">
      <c r="A370" s="4">
        <v>250</v>
      </c>
      <c r="B370" s="45" t="s">
        <v>109</v>
      </c>
      <c r="C370" s="380"/>
      <c r="D370" s="368">
        <v>200000000</v>
      </c>
      <c r="E370" s="20">
        <v>0.04</v>
      </c>
      <c r="F370" s="368">
        <f t="shared" si="21"/>
        <v>8000000</v>
      </c>
      <c r="G370" s="368">
        <v>8000000</v>
      </c>
      <c r="H370" s="368" t="s">
        <v>2006</v>
      </c>
      <c r="I370" s="36" t="s">
        <v>2016</v>
      </c>
      <c r="J370" s="607" t="s">
        <v>1269</v>
      </c>
      <c r="K370" s="368">
        <f t="shared" si="23"/>
        <v>8000000</v>
      </c>
      <c r="L370" s="368">
        <f t="shared" si="20"/>
        <v>0</v>
      </c>
      <c r="M370" s="45"/>
    </row>
    <row r="371" spans="1:15" ht="30" customHeight="1" x14ac:dyDescent="0.2">
      <c r="A371" s="4">
        <v>251</v>
      </c>
      <c r="B371" s="45" t="s">
        <v>1949</v>
      </c>
      <c r="C371" s="380"/>
      <c r="D371" s="366"/>
      <c r="E371" s="44"/>
      <c r="F371" s="366">
        <f t="shared" si="21"/>
        <v>0</v>
      </c>
      <c r="G371" s="368">
        <v>5400000</v>
      </c>
      <c r="H371" s="368" t="s">
        <v>1899</v>
      </c>
      <c r="I371" s="376" t="s">
        <v>1951</v>
      </c>
      <c r="J371" s="24" t="s">
        <v>1950</v>
      </c>
      <c r="K371" s="368">
        <f t="shared" si="23"/>
        <v>5400000</v>
      </c>
      <c r="L371" s="580">
        <f t="shared" si="20"/>
        <v>-5400000</v>
      </c>
      <c r="M371" s="45"/>
    </row>
    <row r="372" spans="1:15" ht="30" customHeight="1" x14ac:dyDescent="0.2">
      <c r="A372" s="4">
        <v>252</v>
      </c>
      <c r="B372" s="45" t="s">
        <v>111</v>
      </c>
      <c r="C372" s="380"/>
      <c r="D372" s="368">
        <v>270000000</v>
      </c>
      <c r="E372" s="20">
        <v>0.05</v>
      </c>
      <c r="F372" s="368">
        <f>D372*E372</f>
        <v>13500000</v>
      </c>
      <c r="G372" s="368">
        <v>13500000</v>
      </c>
      <c r="H372" s="368" t="s">
        <v>1853</v>
      </c>
      <c r="I372" s="376" t="s">
        <v>1927</v>
      </c>
      <c r="J372" s="24" t="s">
        <v>1928</v>
      </c>
      <c r="K372" s="368">
        <f t="shared" si="23"/>
        <v>13500000</v>
      </c>
      <c r="L372" s="368">
        <f t="shared" si="20"/>
        <v>0</v>
      </c>
      <c r="M372" s="45"/>
    </row>
    <row r="373" spans="1:15" ht="30" customHeight="1" x14ac:dyDescent="0.2">
      <c r="A373" s="1531">
        <v>253</v>
      </c>
      <c r="B373" s="1528" t="s">
        <v>112</v>
      </c>
      <c r="C373" s="1574"/>
      <c r="D373" s="368">
        <v>20000000</v>
      </c>
      <c r="E373" s="20">
        <v>0.05</v>
      </c>
      <c r="F373" s="368">
        <f t="shared" si="21"/>
        <v>1000000</v>
      </c>
      <c r="G373" s="368">
        <v>1500000</v>
      </c>
      <c r="H373" s="368" t="s">
        <v>1899</v>
      </c>
      <c r="I373" s="374" t="s">
        <v>1979</v>
      </c>
      <c r="J373" s="88" t="s">
        <v>836</v>
      </c>
      <c r="K373" s="368">
        <f t="shared" si="23"/>
        <v>1500000</v>
      </c>
      <c r="L373" s="368">
        <f t="shared" si="20"/>
        <v>-500000</v>
      </c>
      <c r="M373" s="45" t="s">
        <v>1980</v>
      </c>
    </row>
    <row r="374" spans="1:15" ht="30" customHeight="1" x14ac:dyDescent="0.2">
      <c r="A374" s="1533"/>
      <c r="B374" s="1530"/>
      <c r="C374" s="1575"/>
      <c r="D374" s="597">
        <v>20000000</v>
      </c>
      <c r="E374" s="608"/>
      <c r="F374" s="597"/>
      <c r="G374" s="1694" t="s">
        <v>1994</v>
      </c>
      <c r="H374" s="1695"/>
      <c r="I374" s="1695"/>
      <c r="J374" s="1695"/>
      <c r="K374" s="1696"/>
      <c r="L374" s="597"/>
      <c r="M374" s="45"/>
    </row>
    <row r="375" spans="1:15" ht="30" customHeight="1" x14ac:dyDescent="0.2">
      <c r="A375" s="1531">
        <v>254</v>
      </c>
      <c r="B375" s="1528" t="s">
        <v>2018</v>
      </c>
      <c r="C375" s="1574"/>
      <c r="D375" s="368">
        <v>295000000</v>
      </c>
      <c r="E375" s="20">
        <v>0.05</v>
      </c>
      <c r="F375" s="368">
        <f t="shared" si="21"/>
        <v>14750000</v>
      </c>
      <c r="G375" s="368">
        <v>14050000</v>
      </c>
      <c r="H375" s="672" t="s">
        <v>2006</v>
      </c>
      <c r="I375" s="36" t="s">
        <v>2052</v>
      </c>
      <c r="J375" s="24" t="s">
        <v>450</v>
      </c>
      <c r="K375" s="368">
        <f>G375</f>
        <v>14050000</v>
      </c>
      <c r="L375" s="368">
        <f t="shared" si="20"/>
        <v>700000</v>
      </c>
      <c r="M375" s="1676" t="s">
        <v>2019</v>
      </c>
      <c r="N375" s="1677"/>
      <c r="O375" s="1678"/>
    </row>
    <row r="376" spans="1:15" ht="30" customHeight="1" x14ac:dyDescent="0.2">
      <c r="A376" s="1532"/>
      <c r="B376" s="1529"/>
      <c r="C376" s="1665"/>
      <c r="D376" s="1459" t="s">
        <v>1285</v>
      </c>
      <c r="E376" s="1460"/>
      <c r="F376" s="1461"/>
      <c r="G376" s="754">
        <v>100000000</v>
      </c>
      <c r="H376" s="758" t="s">
        <v>2203</v>
      </c>
      <c r="I376" s="758" t="s">
        <v>2333</v>
      </c>
      <c r="J376" s="24" t="s">
        <v>450</v>
      </c>
      <c r="K376" s="754">
        <f>G376</f>
        <v>100000000</v>
      </c>
      <c r="L376" s="754"/>
      <c r="M376" s="755"/>
      <c r="N376" s="766"/>
      <c r="O376" s="766"/>
    </row>
    <row r="377" spans="1:15" ht="30" customHeight="1" x14ac:dyDescent="0.2">
      <c r="A377" s="1533"/>
      <c r="B377" s="1530"/>
      <c r="C377" s="1575"/>
      <c r="D377" s="754">
        <v>195000000</v>
      </c>
      <c r="E377" s="757"/>
      <c r="F377" s="754"/>
      <c r="G377" s="1694" t="s">
        <v>2334</v>
      </c>
      <c r="H377" s="1695"/>
      <c r="I377" s="1695"/>
      <c r="J377" s="1695"/>
      <c r="K377" s="1696"/>
      <c r="L377" s="754"/>
      <c r="M377" s="755"/>
      <c r="N377" s="766"/>
      <c r="O377" s="766"/>
    </row>
    <row r="378" spans="1:15" ht="30" customHeight="1" x14ac:dyDescent="0.2">
      <c r="A378" s="4">
        <v>255</v>
      </c>
      <c r="B378" s="45" t="s">
        <v>115</v>
      </c>
      <c r="C378" s="380" t="s">
        <v>265</v>
      </c>
      <c r="D378" s="368">
        <v>40000000</v>
      </c>
      <c r="E378" s="20">
        <v>0.05</v>
      </c>
      <c r="F378" s="368">
        <f t="shared" si="21"/>
        <v>2000000</v>
      </c>
      <c r="G378" s="368">
        <v>2000000</v>
      </c>
      <c r="H378" s="368" t="s">
        <v>1899</v>
      </c>
      <c r="I378" s="374" t="s">
        <v>1940</v>
      </c>
      <c r="J378" s="21" t="s">
        <v>349</v>
      </c>
      <c r="K378" s="368">
        <f>G378</f>
        <v>2000000</v>
      </c>
      <c r="L378" s="368">
        <f t="shared" si="20"/>
        <v>0</v>
      </c>
      <c r="M378" s="45"/>
    </row>
    <row r="379" spans="1:15" ht="30" customHeight="1" x14ac:dyDescent="0.2">
      <c r="A379" s="4">
        <v>256</v>
      </c>
      <c r="B379" s="45" t="s">
        <v>116</v>
      </c>
      <c r="C379" s="380"/>
      <c r="D379" s="368">
        <v>100000000</v>
      </c>
      <c r="E379" s="20">
        <v>0.05</v>
      </c>
      <c r="F379" s="368">
        <f t="shared" si="21"/>
        <v>5000000</v>
      </c>
      <c r="G379" s="368">
        <v>5000000</v>
      </c>
      <c r="H379" s="368" t="s">
        <v>1899</v>
      </c>
      <c r="I379" s="374" t="s">
        <v>1947</v>
      </c>
      <c r="J379" s="21" t="s">
        <v>1948</v>
      </c>
      <c r="K379" s="368">
        <f>G379</f>
        <v>5000000</v>
      </c>
      <c r="L379" s="368">
        <f t="shared" si="20"/>
        <v>0</v>
      </c>
      <c r="M379" s="45"/>
    </row>
    <row r="380" spans="1:15" ht="30" customHeight="1" x14ac:dyDescent="0.2">
      <c r="A380" s="4">
        <v>257</v>
      </c>
      <c r="B380" s="45" t="s">
        <v>117</v>
      </c>
      <c r="C380" s="380" t="s">
        <v>1348</v>
      </c>
      <c r="D380" s="368">
        <v>30000000</v>
      </c>
      <c r="E380" s="20">
        <v>0.05</v>
      </c>
      <c r="F380" s="368">
        <f t="shared" si="21"/>
        <v>1500000</v>
      </c>
      <c r="G380" s="368"/>
      <c r="H380" s="368"/>
      <c r="I380" s="374"/>
      <c r="J380" s="24"/>
      <c r="K380" s="368"/>
      <c r="L380" s="368">
        <f t="shared" si="20"/>
        <v>1500000</v>
      </c>
      <c r="M380" s="45"/>
    </row>
    <row r="381" spans="1:15" ht="30" customHeight="1" x14ac:dyDescent="0.2">
      <c r="A381" s="4">
        <v>258</v>
      </c>
      <c r="B381" s="45" t="s">
        <v>876</v>
      </c>
      <c r="C381" s="380" t="s">
        <v>265</v>
      </c>
      <c r="D381" s="368">
        <v>12000000</v>
      </c>
      <c r="E381" s="20">
        <v>0.05</v>
      </c>
      <c r="F381" s="368">
        <f t="shared" si="21"/>
        <v>600000</v>
      </c>
      <c r="G381" s="1534">
        <v>1600000</v>
      </c>
      <c r="H381" s="1534" t="s">
        <v>2006</v>
      </c>
      <c r="I381" s="1670" t="s">
        <v>2011</v>
      </c>
      <c r="J381" s="1668" t="s">
        <v>485</v>
      </c>
      <c r="K381" s="1534">
        <f>G381</f>
        <v>1600000</v>
      </c>
      <c r="L381" s="1534">
        <f>(F381+F382)-K381</f>
        <v>0</v>
      </c>
      <c r="M381" s="1583"/>
    </row>
    <row r="382" spans="1:15" ht="30" customHeight="1" x14ac:dyDescent="0.2">
      <c r="A382" s="4">
        <v>259</v>
      </c>
      <c r="B382" s="45" t="s">
        <v>159</v>
      </c>
      <c r="C382" s="380" t="s">
        <v>265</v>
      </c>
      <c r="D382" s="368">
        <v>20000000</v>
      </c>
      <c r="E382" s="20">
        <v>0.05</v>
      </c>
      <c r="F382" s="368">
        <f>D382*E382</f>
        <v>1000000</v>
      </c>
      <c r="G382" s="1535"/>
      <c r="H382" s="1535"/>
      <c r="I382" s="1672"/>
      <c r="J382" s="1669"/>
      <c r="K382" s="1535"/>
      <c r="L382" s="1535"/>
      <c r="M382" s="1584"/>
    </row>
    <row r="383" spans="1:15" ht="30" customHeight="1" x14ac:dyDescent="0.2">
      <c r="A383" s="4">
        <v>261</v>
      </c>
      <c r="B383" s="45" t="s">
        <v>120</v>
      </c>
      <c r="C383" s="380"/>
      <c r="D383" s="597">
        <v>10500000</v>
      </c>
      <c r="E383" s="608">
        <v>0.05</v>
      </c>
      <c r="F383" s="597">
        <f t="shared" si="21"/>
        <v>525000</v>
      </c>
      <c r="G383" s="368">
        <v>525000</v>
      </c>
      <c r="H383" s="368" t="s">
        <v>2006</v>
      </c>
      <c r="I383" s="374" t="s">
        <v>2008</v>
      </c>
      <c r="J383" s="21" t="s">
        <v>423</v>
      </c>
      <c r="K383" s="368">
        <f>G383</f>
        <v>525000</v>
      </c>
      <c r="L383" s="368">
        <f t="shared" ref="L383:L445" si="24">F383-K383</f>
        <v>0</v>
      </c>
      <c r="M383" s="45"/>
    </row>
    <row r="384" spans="1:15" ht="30" customHeight="1" x14ac:dyDescent="0.2">
      <c r="A384" s="1531">
        <v>262</v>
      </c>
      <c r="B384" s="1528" t="s">
        <v>121</v>
      </c>
      <c r="C384" s="1574"/>
      <c r="D384" s="1534">
        <v>7000000</v>
      </c>
      <c r="E384" s="1544">
        <v>0.04</v>
      </c>
      <c r="F384" s="1534">
        <f t="shared" si="21"/>
        <v>280000</v>
      </c>
      <c r="G384" s="368">
        <v>5000000</v>
      </c>
      <c r="H384" s="368" t="s">
        <v>1432</v>
      </c>
      <c r="I384" s="374" t="s">
        <v>1461</v>
      </c>
      <c r="J384" s="24" t="s">
        <v>1462</v>
      </c>
      <c r="K384" s="368"/>
      <c r="L384" s="368"/>
      <c r="M384" s="1775" t="s">
        <v>1464</v>
      </c>
    </row>
    <row r="385" spans="1:13" ht="30" customHeight="1" x14ac:dyDescent="0.2">
      <c r="A385" s="1533"/>
      <c r="B385" s="1530"/>
      <c r="C385" s="1575"/>
      <c r="D385" s="1535"/>
      <c r="E385" s="1546"/>
      <c r="F385" s="1535"/>
      <c r="G385" s="411">
        <v>2000000</v>
      </c>
      <c r="H385" s="411" t="s">
        <v>1432</v>
      </c>
      <c r="I385" s="419" t="s">
        <v>1463</v>
      </c>
      <c r="J385" s="24" t="s">
        <v>1462</v>
      </c>
      <c r="K385" s="411"/>
      <c r="L385" s="411"/>
      <c r="M385" s="1776"/>
    </row>
    <row r="386" spans="1:13" ht="30" customHeight="1" x14ac:dyDescent="0.2">
      <c r="A386" s="4">
        <v>263</v>
      </c>
      <c r="B386" s="45" t="s">
        <v>586</v>
      </c>
      <c r="C386" s="380"/>
      <c r="D386" s="366"/>
      <c r="E386" s="44"/>
      <c r="F386" s="366">
        <f t="shared" si="21"/>
        <v>0</v>
      </c>
      <c r="G386" s="368">
        <v>4000000</v>
      </c>
      <c r="H386" s="368" t="s">
        <v>2069</v>
      </c>
      <c r="I386" s="374" t="s">
        <v>2072</v>
      </c>
      <c r="J386" s="24" t="s">
        <v>2073</v>
      </c>
      <c r="K386" s="368">
        <f>G386</f>
        <v>4000000</v>
      </c>
      <c r="L386" s="366">
        <f t="shared" si="24"/>
        <v>-4000000</v>
      </c>
      <c r="M386" s="171" t="s">
        <v>462</v>
      </c>
    </row>
    <row r="387" spans="1:13" ht="30" customHeight="1" x14ac:dyDescent="0.2">
      <c r="A387" s="4">
        <v>264</v>
      </c>
      <c r="B387" s="45" t="s">
        <v>122</v>
      </c>
      <c r="C387" s="380" t="s">
        <v>265</v>
      </c>
      <c r="D387" s="549"/>
      <c r="E387" s="44"/>
      <c r="F387" s="546">
        <v>2000000</v>
      </c>
      <c r="G387" s="368">
        <v>2000000</v>
      </c>
      <c r="H387" s="368" t="s">
        <v>2069</v>
      </c>
      <c r="I387" s="374" t="s">
        <v>2074</v>
      </c>
      <c r="J387" s="28" t="s">
        <v>2075</v>
      </c>
      <c r="K387" s="368">
        <f>G387</f>
        <v>2000000</v>
      </c>
      <c r="L387" s="368">
        <f t="shared" si="24"/>
        <v>0</v>
      </c>
      <c r="M387" s="377" t="s">
        <v>421</v>
      </c>
    </row>
    <row r="388" spans="1:13" ht="30" customHeight="1" x14ac:dyDescent="0.2">
      <c r="A388" s="1531">
        <v>265</v>
      </c>
      <c r="B388" s="1576" t="s">
        <v>124</v>
      </c>
      <c r="C388" s="1768"/>
      <c r="D388" s="1560">
        <v>800000000</v>
      </c>
      <c r="E388" s="1563">
        <v>7.0000000000000007E-2</v>
      </c>
      <c r="F388" s="1560">
        <f t="shared" ref="F388:F463" si="25">D388*E388</f>
        <v>56000000.000000007</v>
      </c>
      <c r="G388" s="852">
        <v>56000000</v>
      </c>
      <c r="H388" s="852" t="s">
        <v>1853</v>
      </c>
      <c r="I388" s="118" t="s">
        <v>1854</v>
      </c>
      <c r="J388" s="61" t="s">
        <v>512</v>
      </c>
      <c r="K388" s="1560">
        <f>G388+G389+G390+G391</f>
        <v>113000000</v>
      </c>
      <c r="L388" s="1560">
        <f t="shared" si="24"/>
        <v>-56999999.999999993</v>
      </c>
      <c r="M388" s="1737" t="s">
        <v>2471</v>
      </c>
    </row>
    <row r="389" spans="1:13" ht="30" customHeight="1" x14ac:dyDescent="0.2">
      <c r="A389" s="1532"/>
      <c r="B389" s="1577"/>
      <c r="C389" s="1769"/>
      <c r="D389" s="1562"/>
      <c r="E389" s="1564"/>
      <c r="F389" s="1562"/>
      <c r="G389" s="852">
        <v>50000000</v>
      </c>
      <c r="H389" s="852" t="s">
        <v>2125</v>
      </c>
      <c r="I389" s="118" t="s">
        <v>2138</v>
      </c>
      <c r="J389" s="61" t="s">
        <v>512</v>
      </c>
      <c r="K389" s="1562"/>
      <c r="L389" s="1562"/>
      <c r="M389" s="1780"/>
    </row>
    <row r="390" spans="1:13" ht="30" customHeight="1" x14ac:dyDescent="0.2">
      <c r="A390" s="1532"/>
      <c r="B390" s="1577"/>
      <c r="C390" s="1769"/>
      <c r="D390" s="1562"/>
      <c r="E390" s="1564"/>
      <c r="F390" s="1562"/>
      <c r="G390" s="852">
        <v>5000000</v>
      </c>
      <c r="H390" s="852" t="s">
        <v>2136</v>
      </c>
      <c r="I390" s="118" t="s">
        <v>2162</v>
      </c>
      <c r="J390" s="61" t="s">
        <v>512</v>
      </c>
      <c r="K390" s="1562"/>
      <c r="L390" s="1562"/>
      <c r="M390" s="1780"/>
    </row>
    <row r="391" spans="1:13" ht="30" customHeight="1" x14ac:dyDescent="0.2">
      <c r="A391" s="1532"/>
      <c r="B391" s="1577"/>
      <c r="C391" s="1769"/>
      <c r="D391" s="1562"/>
      <c r="E391" s="1565"/>
      <c r="F391" s="1561"/>
      <c r="G391" s="852">
        <v>2000000</v>
      </c>
      <c r="H391" s="852" t="s">
        <v>2136</v>
      </c>
      <c r="I391" s="118" t="s">
        <v>2163</v>
      </c>
      <c r="J391" s="61" t="s">
        <v>2164</v>
      </c>
      <c r="K391" s="1561"/>
      <c r="L391" s="1561"/>
      <c r="M391" s="1738"/>
    </row>
    <row r="392" spans="1:13" ht="30" customHeight="1" x14ac:dyDescent="0.2">
      <c r="A392" s="1533"/>
      <c r="B392" s="1578"/>
      <c r="C392" s="1770"/>
      <c r="D392" s="873">
        <v>961000000</v>
      </c>
      <c r="E392" s="872">
        <v>7.0000000000000007E-2</v>
      </c>
      <c r="F392" s="871">
        <f>D392*E392</f>
        <v>67270000</v>
      </c>
      <c r="G392" s="1726" t="s">
        <v>2493</v>
      </c>
      <c r="H392" s="1727"/>
      <c r="I392" s="1727"/>
      <c r="J392" s="1727"/>
      <c r="K392" s="1728"/>
      <c r="L392" s="871"/>
      <c r="M392" s="876" t="s">
        <v>2492</v>
      </c>
    </row>
    <row r="393" spans="1:13" ht="30" customHeight="1" x14ac:dyDescent="0.2">
      <c r="A393" s="4">
        <v>266</v>
      </c>
      <c r="B393" s="45" t="s">
        <v>2043</v>
      </c>
      <c r="C393" s="380"/>
      <c r="D393" s="368">
        <v>80000000</v>
      </c>
      <c r="E393" s="20">
        <v>4.4999999999999998E-2</v>
      </c>
      <c r="F393" s="368">
        <f t="shared" si="25"/>
        <v>3600000</v>
      </c>
      <c r="G393" s="368">
        <v>3600000</v>
      </c>
      <c r="H393" s="368" t="s">
        <v>2006</v>
      </c>
      <c r="I393" s="374" t="s">
        <v>2044</v>
      </c>
      <c r="J393" s="21" t="s">
        <v>2045</v>
      </c>
      <c r="K393" s="368">
        <f>G393</f>
        <v>3600000</v>
      </c>
      <c r="L393" s="368">
        <f t="shared" si="24"/>
        <v>0</v>
      </c>
      <c r="M393" s="45"/>
    </row>
    <row r="394" spans="1:13" ht="30" customHeight="1" x14ac:dyDescent="0.2">
      <c r="A394" s="4">
        <v>267</v>
      </c>
      <c r="B394" s="45" t="s">
        <v>508</v>
      </c>
      <c r="C394" s="380" t="s">
        <v>379</v>
      </c>
      <c r="D394" s="368">
        <v>250000000</v>
      </c>
      <c r="E394" s="20">
        <v>0.04</v>
      </c>
      <c r="F394" s="368">
        <f t="shared" si="25"/>
        <v>10000000</v>
      </c>
      <c r="G394" s="1676" t="s">
        <v>3038</v>
      </c>
      <c r="H394" s="1677"/>
      <c r="I394" s="1677"/>
      <c r="J394" s="1677"/>
      <c r="K394" s="1678"/>
      <c r="L394" s="368">
        <f t="shared" si="24"/>
        <v>10000000</v>
      </c>
      <c r="M394" s="45"/>
    </row>
    <row r="395" spans="1:13" ht="30" customHeight="1" x14ac:dyDescent="0.2">
      <c r="A395" s="4">
        <v>268</v>
      </c>
      <c r="B395" s="45" t="s">
        <v>400</v>
      </c>
      <c r="C395" s="380" t="s">
        <v>401</v>
      </c>
      <c r="D395" s="368">
        <v>130000000</v>
      </c>
      <c r="E395" s="20">
        <v>4.4999999999999998E-2</v>
      </c>
      <c r="F395" s="368">
        <f t="shared" si="25"/>
        <v>5850000</v>
      </c>
      <c r="G395" s="368">
        <v>5850000</v>
      </c>
      <c r="H395" s="368" t="s">
        <v>2185</v>
      </c>
      <c r="I395" s="374" t="s">
        <v>2186</v>
      </c>
      <c r="J395" s="21" t="s">
        <v>2187</v>
      </c>
      <c r="K395" s="368">
        <f>G395</f>
        <v>5850000</v>
      </c>
      <c r="L395" s="368">
        <f t="shared" si="24"/>
        <v>0</v>
      </c>
      <c r="M395" s="45"/>
    </row>
    <row r="396" spans="1:13" ht="30" customHeight="1" x14ac:dyDescent="0.2">
      <c r="A396" s="4">
        <v>269</v>
      </c>
      <c r="B396" s="45" t="s">
        <v>126</v>
      </c>
      <c r="C396" s="380"/>
      <c r="D396" s="368">
        <v>200000000</v>
      </c>
      <c r="E396" s="20">
        <v>0.05</v>
      </c>
      <c r="F396" s="368">
        <f t="shared" si="25"/>
        <v>10000000</v>
      </c>
      <c r="G396" s="368">
        <v>10000000</v>
      </c>
      <c r="H396" s="368" t="s">
        <v>1853</v>
      </c>
      <c r="I396" s="374" t="s">
        <v>1895</v>
      </c>
      <c r="J396" s="24" t="s">
        <v>1896</v>
      </c>
      <c r="K396" s="368">
        <f>G396</f>
        <v>10000000</v>
      </c>
      <c r="L396" s="368">
        <f t="shared" si="24"/>
        <v>0</v>
      </c>
      <c r="M396" s="45"/>
    </row>
    <row r="397" spans="1:13" ht="30" customHeight="1" x14ac:dyDescent="0.2">
      <c r="A397" s="4">
        <v>270</v>
      </c>
      <c r="B397" s="45" t="s">
        <v>127</v>
      </c>
      <c r="C397" s="380"/>
      <c r="D397" s="368">
        <v>20000000</v>
      </c>
      <c r="E397" s="20">
        <v>5.5E-2</v>
      </c>
      <c r="F397" s="368">
        <f t="shared" si="25"/>
        <v>1100000</v>
      </c>
      <c r="G397" s="368">
        <v>1100000</v>
      </c>
      <c r="H397" s="368" t="s">
        <v>2006</v>
      </c>
      <c r="I397" s="374" t="s">
        <v>2007</v>
      </c>
      <c r="J397" s="24" t="s">
        <v>503</v>
      </c>
      <c r="K397" s="368">
        <f>G397</f>
        <v>1100000</v>
      </c>
      <c r="L397" s="368">
        <f t="shared" si="24"/>
        <v>0</v>
      </c>
      <c r="M397" s="45"/>
    </row>
    <row r="398" spans="1:13" ht="30" customHeight="1" x14ac:dyDescent="0.2">
      <c r="A398" s="4">
        <v>271</v>
      </c>
      <c r="B398" s="22" t="s">
        <v>128</v>
      </c>
      <c r="C398" s="422" t="s">
        <v>367</v>
      </c>
      <c r="D398" s="399">
        <v>40000000</v>
      </c>
      <c r="E398" s="20">
        <v>5.5E-2</v>
      </c>
      <c r="F398" s="399">
        <f t="shared" si="25"/>
        <v>2200000</v>
      </c>
      <c r="G398" s="399">
        <v>2200000</v>
      </c>
      <c r="H398" s="399" t="s">
        <v>1899</v>
      </c>
      <c r="I398" s="424" t="s">
        <v>1954</v>
      </c>
      <c r="J398" s="21" t="s">
        <v>514</v>
      </c>
      <c r="K398" s="584">
        <f>G398</f>
        <v>2200000</v>
      </c>
      <c r="L398" s="399">
        <f t="shared" si="24"/>
        <v>0</v>
      </c>
      <c r="M398" s="45"/>
    </row>
    <row r="399" spans="1:13" ht="30" customHeight="1" x14ac:dyDescent="0.2">
      <c r="A399" s="1531">
        <v>272</v>
      </c>
      <c r="B399" s="1528" t="s">
        <v>129</v>
      </c>
      <c r="C399" s="1574" t="s">
        <v>1343</v>
      </c>
      <c r="D399" s="897">
        <v>560000000</v>
      </c>
      <c r="E399" s="393">
        <v>5.5E-2</v>
      </c>
      <c r="F399" s="565">
        <f t="shared" si="25"/>
        <v>30800000</v>
      </c>
      <c r="G399" s="368">
        <v>5000000</v>
      </c>
      <c r="H399" s="368" t="s">
        <v>1478</v>
      </c>
      <c r="I399" s="36" t="s">
        <v>1617</v>
      </c>
      <c r="J399" s="24" t="s">
        <v>1618</v>
      </c>
      <c r="K399" s="1663">
        <f>G399+G400</f>
        <v>35000000</v>
      </c>
      <c r="L399" s="1663">
        <f>(F399+F400+F401+F402)-K399-3400000</f>
        <v>0</v>
      </c>
      <c r="M399" s="385" t="s">
        <v>2560</v>
      </c>
    </row>
    <row r="400" spans="1:13" ht="30" customHeight="1" x14ac:dyDescent="0.2">
      <c r="A400" s="1532"/>
      <c r="B400" s="1529"/>
      <c r="C400" s="1665"/>
      <c r="D400" s="897">
        <v>65000000</v>
      </c>
      <c r="E400" s="566">
        <v>0.06</v>
      </c>
      <c r="F400" s="565">
        <f>D400*E400</f>
        <v>3900000</v>
      </c>
      <c r="G400" s="564">
        <v>30000000</v>
      </c>
      <c r="H400" s="564" t="s">
        <v>2125</v>
      </c>
      <c r="I400" s="568" t="s">
        <v>2140</v>
      </c>
      <c r="J400" s="24" t="s">
        <v>2141</v>
      </c>
      <c r="K400" s="1663"/>
      <c r="L400" s="1663"/>
      <c r="M400" s="793" t="s">
        <v>2559</v>
      </c>
    </row>
    <row r="401" spans="1:13" ht="30" customHeight="1" x14ac:dyDescent="0.2">
      <c r="A401" s="1532"/>
      <c r="B401" s="1529"/>
      <c r="C401" s="1665"/>
      <c r="D401" s="915">
        <v>40000000</v>
      </c>
      <c r="E401" s="914">
        <v>0.06</v>
      </c>
      <c r="F401" s="915">
        <f>D401*E401</f>
        <v>2400000</v>
      </c>
      <c r="G401" s="913">
        <v>40000000</v>
      </c>
      <c r="H401" s="913" t="s">
        <v>2345</v>
      </c>
      <c r="I401" s="921" t="s">
        <v>2346</v>
      </c>
      <c r="J401" s="24" t="s">
        <v>2347</v>
      </c>
      <c r="K401" s="916">
        <f>G401</f>
        <v>40000000</v>
      </c>
      <c r="L401" s="916">
        <f>D401-K401</f>
        <v>0</v>
      </c>
      <c r="M401" s="793"/>
    </row>
    <row r="402" spans="1:13" ht="30" customHeight="1" x14ac:dyDescent="0.2">
      <c r="A402" s="1532"/>
      <c r="B402" s="1529"/>
      <c r="C402" s="1665"/>
      <c r="D402" s="1459" t="s">
        <v>1904</v>
      </c>
      <c r="E402" s="1461"/>
      <c r="F402" s="565">
        <v>1300000</v>
      </c>
      <c r="G402" s="567"/>
      <c r="H402" s="589"/>
      <c r="I402" s="590"/>
      <c r="J402" s="591"/>
      <c r="K402" s="187"/>
      <c r="L402" s="187"/>
      <c r="M402" s="793"/>
    </row>
    <row r="403" spans="1:13" ht="30" customHeight="1" x14ac:dyDescent="0.2">
      <c r="A403" s="1532"/>
      <c r="B403" s="1529"/>
      <c r="C403" s="1665"/>
      <c r="D403" s="1459" t="s">
        <v>2563</v>
      </c>
      <c r="E403" s="1460"/>
      <c r="F403" s="1460"/>
      <c r="G403" s="1460"/>
      <c r="H403" s="1460"/>
      <c r="I403" s="1460"/>
      <c r="J403" s="1461"/>
      <c r="K403" s="187"/>
      <c r="L403" s="187"/>
      <c r="M403" s="793"/>
    </row>
    <row r="404" spans="1:13" ht="30" customHeight="1" x14ac:dyDescent="0.2">
      <c r="A404" s="1532"/>
      <c r="B404" s="1529"/>
      <c r="C404" s="1665"/>
      <c r="D404" s="368">
        <v>45000000</v>
      </c>
      <c r="E404" s="367">
        <v>0.06</v>
      </c>
      <c r="F404" s="368">
        <f>D404*E404</f>
        <v>2700000</v>
      </c>
      <c r="G404" s="1694" t="s">
        <v>2133</v>
      </c>
      <c r="H404" s="1695"/>
      <c r="I404" s="1695"/>
      <c r="J404" s="1696"/>
      <c r="K404" s="7"/>
      <c r="L404" s="7"/>
      <c r="M404" s="759"/>
    </row>
    <row r="405" spans="1:13" ht="30" customHeight="1" x14ac:dyDescent="0.2">
      <c r="A405" s="1533"/>
      <c r="B405" s="1530"/>
      <c r="C405" s="1575"/>
      <c r="D405" s="896">
        <v>100000000</v>
      </c>
      <c r="E405" s="895">
        <v>0.06</v>
      </c>
      <c r="F405" s="896">
        <f>D405*E405</f>
        <v>6000000</v>
      </c>
      <c r="G405" s="1694" t="s">
        <v>2561</v>
      </c>
      <c r="H405" s="1695"/>
      <c r="I405" s="1695"/>
      <c r="J405" s="1696"/>
      <c r="K405" s="7"/>
      <c r="L405" s="7"/>
      <c r="M405" s="759" t="s">
        <v>2566</v>
      </c>
    </row>
    <row r="406" spans="1:13" ht="30" customHeight="1" x14ac:dyDescent="0.2">
      <c r="A406" s="1531"/>
      <c r="B406" s="1528" t="s">
        <v>2562</v>
      </c>
      <c r="C406" s="1574" t="s">
        <v>1343</v>
      </c>
      <c r="D406" s="927">
        <v>520000000</v>
      </c>
      <c r="E406" s="928">
        <v>5.5E-2</v>
      </c>
      <c r="F406" s="927">
        <f>D406*E406</f>
        <v>28600000</v>
      </c>
      <c r="G406" s="929">
        <f>F406+F407+F408+F409+F410</f>
        <v>44900000</v>
      </c>
      <c r="H406" s="929"/>
      <c r="I406" s="929"/>
      <c r="J406" s="929"/>
      <c r="K406" s="930"/>
      <c r="L406" s="930"/>
      <c r="M406" s="1777" t="s">
        <v>2564</v>
      </c>
    </row>
    <row r="407" spans="1:13" ht="30" customHeight="1" x14ac:dyDescent="0.2">
      <c r="A407" s="1532"/>
      <c r="B407" s="1529"/>
      <c r="C407" s="1665"/>
      <c r="D407" s="927">
        <v>65000000</v>
      </c>
      <c r="E407" s="928">
        <v>0.06</v>
      </c>
      <c r="F407" s="927">
        <f>D407*E407</f>
        <v>3900000</v>
      </c>
      <c r="G407" s="929"/>
      <c r="H407" s="929"/>
      <c r="I407" s="929"/>
      <c r="J407" s="929"/>
      <c r="K407" s="930"/>
      <c r="L407" s="930"/>
      <c r="M407" s="1778"/>
    </row>
    <row r="408" spans="1:13" ht="30" customHeight="1" x14ac:dyDescent="0.2">
      <c r="A408" s="1532"/>
      <c r="B408" s="1529"/>
      <c r="C408" s="1665"/>
      <c r="D408" s="927">
        <v>85000000</v>
      </c>
      <c r="E408" s="928">
        <v>0.06</v>
      </c>
      <c r="F408" s="927">
        <f>D408*E408</f>
        <v>5100000</v>
      </c>
      <c r="G408" s="929"/>
      <c r="H408" s="929"/>
      <c r="I408" s="929"/>
      <c r="J408" s="929"/>
      <c r="K408" s="930"/>
      <c r="L408" s="930"/>
      <c r="M408" s="1778"/>
    </row>
    <row r="409" spans="1:13" ht="30" customHeight="1" x14ac:dyDescent="0.2">
      <c r="A409" s="1532"/>
      <c r="B409" s="1529"/>
      <c r="C409" s="1665"/>
      <c r="D409" s="1697" t="s">
        <v>1904</v>
      </c>
      <c r="E409" s="1698"/>
      <c r="F409" s="927">
        <v>1300000</v>
      </c>
      <c r="G409" s="929"/>
      <c r="H409" s="929"/>
      <c r="I409" s="929"/>
      <c r="J409" s="929"/>
      <c r="K409" s="930"/>
      <c r="L409" s="930"/>
      <c r="M409" s="1779"/>
    </row>
    <row r="410" spans="1:13" ht="30" customHeight="1" x14ac:dyDescent="0.2">
      <c r="A410" s="1533"/>
      <c r="B410" s="1530"/>
      <c r="C410" s="1575"/>
      <c r="D410" s="931">
        <v>100000000</v>
      </c>
      <c r="E410" s="932">
        <v>0.06</v>
      </c>
      <c r="F410" s="931">
        <f>D410*E410</f>
        <v>6000000</v>
      </c>
      <c r="G410" s="933"/>
      <c r="H410" s="933"/>
      <c r="I410" s="933"/>
      <c r="J410" s="933"/>
      <c r="K410" s="934"/>
      <c r="L410" s="934"/>
      <c r="M410" s="935" t="s">
        <v>2565</v>
      </c>
    </row>
    <row r="411" spans="1:13" ht="30" customHeight="1" x14ac:dyDescent="0.2">
      <c r="A411" s="4">
        <v>273</v>
      </c>
      <c r="B411" s="45" t="s">
        <v>130</v>
      </c>
      <c r="C411" s="380" t="s">
        <v>1347</v>
      </c>
      <c r="D411" s="368">
        <v>20000000</v>
      </c>
      <c r="E411" s="20">
        <v>0.05</v>
      </c>
      <c r="F411" s="368">
        <f t="shared" si="25"/>
        <v>1000000</v>
      </c>
      <c r="G411" s="368">
        <v>1000000</v>
      </c>
      <c r="H411" s="368" t="s">
        <v>2185</v>
      </c>
      <c r="I411" s="374" t="s">
        <v>2195</v>
      </c>
      <c r="J411" s="24" t="s">
        <v>490</v>
      </c>
      <c r="K411" s="368">
        <f t="shared" ref="K411:K416" si="26">G411</f>
        <v>1000000</v>
      </c>
      <c r="L411" s="368">
        <f t="shared" si="24"/>
        <v>0</v>
      </c>
      <c r="M411" s="45"/>
    </row>
    <row r="412" spans="1:13" ht="30" customHeight="1" x14ac:dyDescent="0.2">
      <c r="A412" s="4">
        <v>274</v>
      </c>
      <c r="B412" s="45" t="s">
        <v>131</v>
      </c>
      <c r="C412" s="380"/>
      <c r="D412" s="368">
        <v>8000000</v>
      </c>
      <c r="E412" s="20">
        <v>0.05</v>
      </c>
      <c r="F412" s="368">
        <f t="shared" si="25"/>
        <v>400000</v>
      </c>
      <c r="G412" s="368">
        <v>400000</v>
      </c>
      <c r="H412" s="368" t="s">
        <v>2069</v>
      </c>
      <c r="I412" s="374" t="s">
        <v>2117</v>
      </c>
      <c r="J412" s="24" t="s">
        <v>397</v>
      </c>
      <c r="K412" s="368">
        <f t="shared" si="26"/>
        <v>400000</v>
      </c>
      <c r="L412" s="368">
        <f t="shared" si="24"/>
        <v>0</v>
      </c>
      <c r="M412" s="45"/>
    </row>
    <row r="413" spans="1:13" ht="30" customHeight="1" x14ac:dyDescent="0.2">
      <c r="A413" s="4">
        <v>275</v>
      </c>
      <c r="B413" s="45" t="s">
        <v>132</v>
      </c>
      <c r="C413" s="380" t="s">
        <v>1347</v>
      </c>
      <c r="D413" s="368">
        <v>130000000</v>
      </c>
      <c r="E413" s="20">
        <v>0.05</v>
      </c>
      <c r="F413" s="368">
        <f t="shared" si="25"/>
        <v>6500000</v>
      </c>
      <c r="G413" s="368">
        <v>6500000</v>
      </c>
      <c r="H413" s="368" t="s">
        <v>2296</v>
      </c>
      <c r="I413" s="374" t="s">
        <v>2314</v>
      </c>
      <c r="J413" s="24" t="s">
        <v>2315</v>
      </c>
      <c r="K413" s="368">
        <f t="shared" si="26"/>
        <v>6500000</v>
      </c>
      <c r="L413" s="368">
        <f t="shared" si="24"/>
        <v>0</v>
      </c>
      <c r="M413" s="45"/>
    </row>
    <row r="414" spans="1:13" ht="30" customHeight="1" x14ac:dyDescent="0.2">
      <c r="A414" s="4">
        <v>276</v>
      </c>
      <c r="B414" s="45" t="s">
        <v>133</v>
      </c>
      <c r="C414" s="380"/>
      <c r="D414" s="368">
        <v>95000000</v>
      </c>
      <c r="E414" s="20">
        <v>5.2999999999999999E-2</v>
      </c>
      <c r="F414" s="368">
        <v>5000000</v>
      </c>
      <c r="G414" s="368">
        <v>5000000</v>
      </c>
      <c r="H414" s="368" t="s">
        <v>2185</v>
      </c>
      <c r="I414" s="374" t="s">
        <v>2198</v>
      </c>
      <c r="J414" s="24" t="s">
        <v>2199</v>
      </c>
      <c r="K414" s="368">
        <f t="shared" si="26"/>
        <v>5000000</v>
      </c>
      <c r="L414" s="368">
        <f t="shared" si="24"/>
        <v>0</v>
      </c>
      <c r="M414" s="45"/>
    </row>
    <row r="415" spans="1:13" ht="30" customHeight="1" x14ac:dyDescent="0.2">
      <c r="A415" s="4">
        <v>277</v>
      </c>
      <c r="B415" s="45" t="s">
        <v>134</v>
      </c>
      <c r="C415" s="380"/>
      <c r="D415" s="368">
        <v>200000000</v>
      </c>
      <c r="E415" s="20">
        <v>0.05</v>
      </c>
      <c r="F415" s="368">
        <f t="shared" si="25"/>
        <v>10000000</v>
      </c>
      <c r="G415" s="368">
        <v>10000000</v>
      </c>
      <c r="H415" s="368" t="s">
        <v>2278</v>
      </c>
      <c r="I415" s="374" t="s">
        <v>2282</v>
      </c>
      <c r="J415" s="24" t="s">
        <v>2283</v>
      </c>
      <c r="K415" s="368">
        <f t="shared" si="26"/>
        <v>10000000</v>
      </c>
      <c r="L415" s="368">
        <f t="shared" si="24"/>
        <v>0</v>
      </c>
      <c r="M415" s="45"/>
    </row>
    <row r="416" spans="1:13" ht="30" customHeight="1" x14ac:dyDescent="0.2">
      <c r="A416" s="1531">
        <v>278</v>
      </c>
      <c r="B416" s="1528" t="s">
        <v>634</v>
      </c>
      <c r="C416" s="1574"/>
      <c r="D416" s="717">
        <v>30000000</v>
      </c>
      <c r="E416" s="724">
        <v>4.4999999999999998E-2</v>
      </c>
      <c r="F416" s="717">
        <f>D416*E416</f>
        <v>1350000</v>
      </c>
      <c r="G416" s="1534">
        <v>1750000</v>
      </c>
      <c r="H416" s="1534" t="s">
        <v>2185</v>
      </c>
      <c r="I416" s="1670" t="s">
        <v>2196</v>
      </c>
      <c r="J416" s="1579" t="s">
        <v>2197</v>
      </c>
      <c r="K416" s="1534">
        <f t="shared" si="26"/>
        <v>1750000</v>
      </c>
      <c r="L416" s="1534">
        <f>(F416+F417)-K416</f>
        <v>0</v>
      </c>
      <c r="M416" s="1583"/>
    </row>
    <row r="417" spans="1:13" ht="30" customHeight="1" x14ac:dyDescent="0.2">
      <c r="A417" s="1533"/>
      <c r="B417" s="1530"/>
      <c r="C417" s="1575"/>
      <c r="D417" s="717">
        <v>10000000</v>
      </c>
      <c r="E417" s="724">
        <v>0.04</v>
      </c>
      <c r="F417" s="717">
        <f>D417*E417</f>
        <v>400000</v>
      </c>
      <c r="G417" s="1535"/>
      <c r="H417" s="1535"/>
      <c r="I417" s="1672"/>
      <c r="J417" s="1580"/>
      <c r="K417" s="1535"/>
      <c r="L417" s="1535"/>
      <c r="M417" s="1584"/>
    </row>
    <row r="418" spans="1:13" ht="30" customHeight="1" x14ac:dyDescent="0.2">
      <c r="A418" s="4">
        <v>279</v>
      </c>
      <c r="B418" s="45" t="s">
        <v>135</v>
      </c>
      <c r="C418" s="380"/>
      <c r="D418" s="368">
        <v>11000000</v>
      </c>
      <c r="E418" s="20">
        <v>4.4999999999999998E-2</v>
      </c>
      <c r="F418" s="368">
        <v>500000</v>
      </c>
      <c r="G418" s="368">
        <v>500000</v>
      </c>
      <c r="H418" s="368" t="s">
        <v>1692</v>
      </c>
      <c r="I418" s="374" t="s">
        <v>1706</v>
      </c>
      <c r="J418" s="24" t="s">
        <v>751</v>
      </c>
      <c r="K418" s="368">
        <f>G418</f>
        <v>500000</v>
      </c>
      <c r="L418" s="368">
        <f t="shared" si="24"/>
        <v>0</v>
      </c>
      <c r="M418" s="45"/>
    </row>
    <row r="419" spans="1:13" ht="30" customHeight="1" x14ac:dyDescent="0.2">
      <c r="A419" s="4">
        <v>280</v>
      </c>
      <c r="B419" s="1528" t="s">
        <v>468</v>
      </c>
      <c r="C419" s="1574"/>
      <c r="D419" s="1560"/>
      <c r="E419" s="1563"/>
      <c r="F419" s="1560">
        <f t="shared" si="25"/>
        <v>0</v>
      </c>
      <c r="G419" s="368">
        <v>1000000</v>
      </c>
      <c r="H419" s="368" t="s">
        <v>2296</v>
      </c>
      <c r="I419" s="374" t="s">
        <v>2307</v>
      </c>
      <c r="J419" s="28" t="s">
        <v>2308</v>
      </c>
      <c r="K419" s="1534">
        <f>G419+G420</f>
        <v>3000000</v>
      </c>
      <c r="L419" s="1560">
        <f t="shared" si="24"/>
        <v>-3000000</v>
      </c>
      <c r="M419" s="1583"/>
    </row>
    <row r="420" spans="1:13" ht="30" customHeight="1" x14ac:dyDescent="0.2">
      <c r="A420" s="737"/>
      <c r="B420" s="1530"/>
      <c r="C420" s="1575"/>
      <c r="D420" s="1561"/>
      <c r="E420" s="1565"/>
      <c r="F420" s="1561"/>
      <c r="G420" s="738">
        <v>2000000</v>
      </c>
      <c r="H420" s="738" t="s">
        <v>2296</v>
      </c>
      <c r="I420" s="748" t="s">
        <v>2309</v>
      </c>
      <c r="J420" s="28" t="s">
        <v>2308</v>
      </c>
      <c r="K420" s="1535"/>
      <c r="L420" s="1561"/>
      <c r="M420" s="1584"/>
    </row>
    <row r="421" spans="1:13" ht="30" customHeight="1" x14ac:dyDescent="0.2">
      <c r="A421" s="716">
        <v>281</v>
      </c>
      <c r="B421" s="188" t="s">
        <v>136</v>
      </c>
      <c r="C421" s="719" t="s">
        <v>1346</v>
      </c>
      <c r="D421" s="368">
        <v>40000000</v>
      </c>
      <c r="E421" s="20">
        <v>0.05</v>
      </c>
      <c r="F421" s="368">
        <f t="shared" si="25"/>
        <v>2000000</v>
      </c>
      <c r="G421" s="717">
        <v>1600000</v>
      </c>
      <c r="H421" s="717" t="s">
        <v>2203</v>
      </c>
      <c r="I421" s="721" t="s">
        <v>2215</v>
      </c>
      <c r="J421" s="247" t="s">
        <v>651</v>
      </c>
      <c r="K421" s="720">
        <f>G421</f>
        <v>1600000</v>
      </c>
      <c r="L421" s="368">
        <f>F421-K421</f>
        <v>400000</v>
      </c>
      <c r="M421" s="13" t="s">
        <v>1297</v>
      </c>
    </row>
    <row r="422" spans="1:13" ht="30" customHeight="1" x14ac:dyDescent="0.2">
      <c r="A422" s="4">
        <v>282</v>
      </c>
      <c r="B422" s="45" t="s">
        <v>1054</v>
      </c>
      <c r="C422" s="380"/>
      <c r="D422" s="368">
        <v>20000000</v>
      </c>
      <c r="E422" s="20">
        <v>0.04</v>
      </c>
      <c r="F422" s="368">
        <f t="shared" si="25"/>
        <v>800000</v>
      </c>
      <c r="G422" s="368">
        <v>800000</v>
      </c>
      <c r="H422" s="368" t="s">
        <v>2579</v>
      </c>
      <c r="I422" s="374" t="s">
        <v>2590</v>
      </c>
      <c r="J422" s="36" t="s">
        <v>2591</v>
      </c>
      <c r="K422" s="368">
        <f>G422</f>
        <v>800000</v>
      </c>
      <c r="L422" s="368">
        <f t="shared" si="24"/>
        <v>0</v>
      </c>
      <c r="M422" s="45"/>
    </row>
    <row r="423" spans="1:13" ht="30" customHeight="1" x14ac:dyDescent="0.2">
      <c r="A423" s="1531">
        <v>283</v>
      </c>
      <c r="B423" s="1528" t="s">
        <v>137</v>
      </c>
      <c r="C423" s="1574" t="s">
        <v>1350</v>
      </c>
      <c r="D423" s="819">
        <v>31000000</v>
      </c>
      <c r="E423" s="821">
        <v>0.05</v>
      </c>
      <c r="F423" s="399">
        <f>D423*E423</f>
        <v>1550000</v>
      </c>
      <c r="G423" s="368">
        <v>1505000</v>
      </c>
      <c r="H423" s="368" t="s">
        <v>2203</v>
      </c>
      <c r="I423" s="374" t="s">
        <v>2276</v>
      </c>
      <c r="J423" s="24" t="s">
        <v>2277</v>
      </c>
      <c r="K423" s="240">
        <f>G423</f>
        <v>1505000</v>
      </c>
      <c r="L423" s="389">
        <f>F423-K423</f>
        <v>45000</v>
      </c>
      <c r="M423" s="823" t="s">
        <v>2407</v>
      </c>
    </row>
    <row r="424" spans="1:13" ht="30" customHeight="1" x14ac:dyDescent="0.2">
      <c r="A424" s="1533"/>
      <c r="B424" s="1530"/>
      <c r="C424" s="1575"/>
      <c r="D424" s="816">
        <v>37093000</v>
      </c>
      <c r="E424" s="814">
        <v>0.05</v>
      </c>
      <c r="F424" s="816">
        <f>D424*E424</f>
        <v>1854650</v>
      </c>
      <c r="G424" s="1701" t="s">
        <v>2334</v>
      </c>
      <c r="H424" s="1702"/>
      <c r="I424" s="1702"/>
      <c r="J424" s="1702"/>
      <c r="K424" s="1702"/>
      <c r="L424" s="1703"/>
      <c r="M424" s="569" t="s">
        <v>2408</v>
      </c>
    </row>
    <row r="425" spans="1:13" ht="30" customHeight="1" x14ac:dyDescent="0.2">
      <c r="A425" s="1531">
        <v>284</v>
      </c>
      <c r="B425" s="1718" t="s">
        <v>1197</v>
      </c>
      <c r="C425" s="1574" t="s">
        <v>379</v>
      </c>
      <c r="D425" s="368">
        <v>115000000</v>
      </c>
      <c r="E425" s="393">
        <v>4.4999999999999998E-2</v>
      </c>
      <c r="F425" s="368">
        <f t="shared" si="25"/>
        <v>5175000</v>
      </c>
      <c r="G425" s="1534">
        <v>8175000</v>
      </c>
      <c r="H425" s="1534" t="s">
        <v>2345</v>
      </c>
      <c r="I425" s="1670" t="s">
        <v>2349</v>
      </c>
      <c r="J425" s="1579" t="s">
        <v>2350</v>
      </c>
      <c r="K425" s="1663">
        <f>G425</f>
        <v>8175000</v>
      </c>
      <c r="L425" s="1534">
        <f>(F425+F426)-K425</f>
        <v>0</v>
      </c>
      <c r="M425" s="1648"/>
    </row>
    <row r="426" spans="1:13" ht="30" customHeight="1" x14ac:dyDescent="0.2">
      <c r="A426" s="1533"/>
      <c r="B426" s="1719"/>
      <c r="C426" s="1665"/>
      <c r="D426" s="368">
        <v>60000000</v>
      </c>
      <c r="E426" s="20">
        <v>0.05</v>
      </c>
      <c r="F426" s="368">
        <f t="shared" si="25"/>
        <v>3000000</v>
      </c>
      <c r="G426" s="1535"/>
      <c r="H426" s="1547"/>
      <c r="I426" s="1671"/>
      <c r="J426" s="1706"/>
      <c r="K426" s="1663"/>
      <c r="L426" s="1535"/>
      <c r="M426" s="1649"/>
    </row>
    <row r="427" spans="1:13" ht="30" customHeight="1" x14ac:dyDescent="0.2">
      <c r="A427" s="771"/>
      <c r="B427" s="1720"/>
      <c r="C427" s="1575"/>
      <c r="D427" s="1459" t="s">
        <v>1285</v>
      </c>
      <c r="E427" s="1460"/>
      <c r="F427" s="1461"/>
      <c r="G427" s="773">
        <v>5000000</v>
      </c>
      <c r="H427" s="1535"/>
      <c r="I427" s="1672"/>
      <c r="J427" s="1580"/>
      <c r="K427" s="773">
        <f>G427</f>
        <v>5000000</v>
      </c>
      <c r="L427" s="773"/>
      <c r="M427" s="777" t="s">
        <v>2406</v>
      </c>
    </row>
    <row r="428" spans="1:13" ht="30" customHeight="1" x14ac:dyDescent="0.2">
      <c r="A428" s="4">
        <v>285</v>
      </c>
      <c r="B428" s="45" t="s">
        <v>138</v>
      </c>
      <c r="C428" s="380" t="s">
        <v>2414</v>
      </c>
      <c r="D428" s="368">
        <v>100000000</v>
      </c>
      <c r="E428" s="20">
        <v>7.0000000000000007E-2</v>
      </c>
      <c r="F428" s="368">
        <f t="shared" si="25"/>
        <v>7000000.0000000009</v>
      </c>
      <c r="G428" s="368">
        <v>7000000</v>
      </c>
      <c r="H428" s="368" t="s">
        <v>2296</v>
      </c>
      <c r="I428" s="374" t="s">
        <v>2340</v>
      </c>
      <c r="J428" s="24" t="s">
        <v>2341</v>
      </c>
      <c r="K428" s="368">
        <f>G428</f>
        <v>7000000</v>
      </c>
      <c r="L428" s="368">
        <f t="shared" si="24"/>
        <v>0</v>
      </c>
      <c r="M428" s="45"/>
    </row>
    <row r="429" spans="1:13" ht="30" customHeight="1" x14ac:dyDescent="0.2">
      <c r="A429" s="1531">
        <v>286</v>
      </c>
      <c r="B429" s="1528" t="s">
        <v>1720</v>
      </c>
      <c r="C429" s="1574"/>
      <c r="D429" s="1534">
        <v>35000000</v>
      </c>
      <c r="E429" s="1544">
        <v>0.04</v>
      </c>
      <c r="F429" s="1534">
        <f t="shared" si="25"/>
        <v>1400000</v>
      </c>
      <c r="G429" s="368">
        <v>400000</v>
      </c>
      <c r="H429" s="368" t="s">
        <v>1714</v>
      </c>
      <c r="I429" s="374" t="s">
        <v>1721</v>
      </c>
      <c r="J429" s="21" t="s">
        <v>312</v>
      </c>
      <c r="K429" s="1534">
        <f>G429+G430</f>
        <v>1400000</v>
      </c>
      <c r="L429" s="1534">
        <f t="shared" si="24"/>
        <v>0</v>
      </c>
      <c r="M429" s="1583"/>
    </row>
    <row r="430" spans="1:13" ht="30" customHeight="1" x14ac:dyDescent="0.2">
      <c r="A430" s="1533"/>
      <c r="B430" s="1530"/>
      <c r="C430" s="1575"/>
      <c r="D430" s="1535"/>
      <c r="E430" s="1546"/>
      <c r="F430" s="1535"/>
      <c r="G430" s="500">
        <v>1000000</v>
      </c>
      <c r="H430" s="500" t="s">
        <v>1714</v>
      </c>
      <c r="I430" s="505" t="s">
        <v>1725</v>
      </c>
      <c r="J430" s="102" t="s">
        <v>1726</v>
      </c>
      <c r="K430" s="1535"/>
      <c r="L430" s="1535"/>
      <c r="M430" s="1584"/>
    </row>
    <row r="431" spans="1:13" ht="30" customHeight="1" x14ac:dyDescent="0.2">
      <c r="A431" s="1531">
        <v>287</v>
      </c>
      <c r="B431" s="1528" t="s">
        <v>140</v>
      </c>
      <c r="C431" s="1574"/>
      <c r="D431" s="368">
        <v>15000000</v>
      </c>
      <c r="E431" s="20">
        <v>0.05</v>
      </c>
      <c r="F431" s="368">
        <f t="shared" si="25"/>
        <v>750000</v>
      </c>
      <c r="G431" s="368">
        <v>2475000</v>
      </c>
      <c r="H431" s="368" t="s">
        <v>2278</v>
      </c>
      <c r="I431" s="374" t="s">
        <v>2301</v>
      </c>
      <c r="J431" s="24" t="s">
        <v>2302</v>
      </c>
      <c r="K431" s="368">
        <f t="shared" ref="K431:K437" si="27">G431</f>
        <v>2475000</v>
      </c>
      <c r="L431" s="1534">
        <f>2475000-G431</f>
        <v>0</v>
      </c>
      <c r="M431" s="1536"/>
    </row>
    <row r="432" spans="1:13" ht="30" customHeight="1" x14ac:dyDescent="0.2">
      <c r="A432" s="1533"/>
      <c r="B432" s="1530"/>
      <c r="C432" s="1575"/>
      <c r="D432" s="1336">
        <v>45000000</v>
      </c>
      <c r="E432" s="1344">
        <v>0.05</v>
      </c>
      <c r="F432" s="1336">
        <f>D432*E432</f>
        <v>2250000</v>
      </c>
      <c r="G432" s="1676" t="s">
        <v>3132</v>
      </c>
      <c r="H432" s="1677"/>
      <c r="I432" s="1677"/>
      <c r="J432" s="1677"/>
      <c r="K432" s="1678"/>
      <c r="L432" s="1535"/>
      <c r="M432" s="1537"/>
    </row>
    <row r="433" spans="1:13" ht="30" customHeight="1" x14ac:dyDescent="0.2">
      <c r="A433" s="4">
        <v>288</v>
      </c>
      <c r="B433" s="45" t="s">
        <v>141</v>
      </c>
      <c r="C433" s="380" t="s">
        <v>1345</v>
      </c>
      <c r="D433" s="368">
        <v>50000000</v>
      </c>
      <c r="E433" s="20">
        <v>4.4999999999999998E-2</v>
      </c>
      <c r="F433" s="368">
        <f t="shared" si="25"/>
        <v>2250000</v>
      </c>
      <c r="G433" s="368">
        <v>2250000</v>
      </c>
      <c r="H433" s="368" t="s">
        <v>2203</v>
      </c>
      <c r="I433" s="374" t="s">
        <v>2213</v>
      </c>
      <c r="J433" s="24" t="s">
        <v>2214</v>
      </c>
      <c r="K433" s="368">
        <f t="shared" si="27"/>
        <v>2250000</v>
      </c>
      <c r="L433" s="368">
        <f t="shared" si="24"/>
        <v>0</v>
      </c>
      <c r="M433" s="45"/>
    </row>
    <row r="434" spans="1:13" ht="30" customHeight="1" x14ac:dyDescent="0.2">
      <c r="A434" s="4">
        <v>289</v>
      </c>
      <c r="B434" s="45" t="s">
        <v>653</v>
      </c>
      <c r="C434" s="380"/>
      <c r="D434" s="366"/>
      <c r="E434" s="44"/>
      <c r="F434" s="366">
        <f t="shared" si="25"/>
        <v>0</v>
      </c>
      <c r="G434" s="368">
        <v>1350000</v>
      </c>
      <c r="H434" s="368" t="s">
        <v>2278</v>
      </c>
      <c r="I434" s="374" t="s">
        <v>2286</v>
      </c>
      <c r="J434" s="21" t="s">
        <v>654</v>
      </c>
      <c r="K434" s="368">
        <f t="shared" si="27"/>
        <v>1350000</v>
      </c>
      <c r="L434" s="366">
        <f t="shared" si="24"/>
        <v>-1350000</v>
      </c>
      <c r="M434" s="45"/>
    </row>
    <row r="435" spans="1:13" ht="30" customHeight="1" x14ac:dyDescent="0.2">
      <c r="A435" s="4">
        <v>290</v>
      </c>
      <c r="B435" s="45" t="s">
        <v>652</v>
      </c>
      <c r="C435" s="380" t="s">
        <v>1344</v>
      </c>
      <c r="D435" s="368">
        <v>800000000</v>
      </c>
      <c r="E435" s="20">
        <v>5.5E-2</v>
      </c>
      <c r="F435" s="368">
        <f t="shared" si="25"/>
        <v>44000000</v>
      </c>
      <c r="G435" s="368">
        <v>44000000</v>
      </c>
      <c r="H435" s="368" t="s">
        <v>2203</v>
      </c>
      <c r="I435" s="374" t="s">
        <v>2206</v>
      </c>
      <c r="J435" s="24" t="s">
        <v>2207</v>
      </c>
      <c r="K435" s="368">
        <f t="shared" si="27"/>
        <v>44000000</v>
      </c>
      <c r="L435" s="368">
        <f t="shared" si="24"/>
        <v>0</v>
      </c>
      <c r="M435" s="171" t="s">
        <v>639</v>
      </c>
    </row>
    <row r="436" spans="1:13" ht="30" customHeight="1" x14ac:dyDescent="0.2">
      <c r="A436" s="1531">
        <v>291</v>
      </c>
      <c r="B436" s="1583" t="s">
        <v>1905</v>
      </c>
      <c r="C436" s="1574"/>
      <c r="D436" s="717">
        <v>15000000</v>
      </c>
      <c r="E436" s="724">
        <v>0.05</v>
      </c>
      <c r="F436" s="717">
        <f t="shared" si="25"/>
        <v>750000</v>
      </c>
      <c r="G436" s="368">
        <v>850000</v>
      </c>
      <c r="H436" s="368" t="s">
        <v>2185</v>
      </c>
      <c r="I436" s="374" t="s">
        <v>2188</v>
      </c>
      <c r="J436" s="24" t="s">
        <v>2189</v>
      </c>
      <c r="K436" s="368">
        <f t="shared" si="27"/>
        <v>850000</v>
      </c>
      <c r="L436" s="368">
        <f t="shared" si="24"/>
        <v>-100000</v>
      </c>
      <c r="M436" s="171" t="s">
        <v>2190</v>
      </c>
    </row>
    <row r="437" spans="1:13" ht="30" customHeight="1" x14ac:dyDescent="0.2">
      <c r="A437" s="1532"/>
      <c r="B437" s="1717"/>
      <c r="C437" s="1665"/>
      <c r="D437" s="1534">
        <v>15000000</v>
      </c>
      <c r="E437" s="1589" t="s">
        <v>884</v>
      </c>
      <c r="F437" s="1591"/>
      <c r="G437" s="1534">
        <v>15000000</v>
      </c>
      <c r="H437" s="1534" t="s">
        <v>2136</v>
      </c>
      <c r="I437" s="1670" t="s">
        <v>2156</v>
      </c>
      <c r="J437" s="1579" t="s">
        <v>2157</v>
      </c>
      <c r="K437" s="1534">
        <f t="shared" si="27"/>
        <v>15000000</v>
      </c>
      <c r="L437" s="1534">
        <f>D437-K437</f>
        <v>0</v>
      </c>
      <c r="M437" s="1648" t="s">
        <v>2158</v>
      </c>
    </row>
    <row r="438" spans="1:13" ht="30" customHeight="1" x14ac:dyDescent="0.2">
      <c r="A438" s="1532"/>
      <c r="B438" s="1717"/>
      <c r="C438" s="1665"/>
      <c r="D438" s="1535"/>
      <c r="E438" s="1613"/>
      <c r="F438" s="1614"/>
      <c r="G438" s="1535"/>
      <c r="H438" s="1535"/>
      <c r="I438" s="1672"/>
      <c r="J438" s="1580"/>
      <c r="K438" s="1535"/>
      <c r="L438" s="1535"/>
      <c r="M438" s="1649"/>
    </row>
    <row r="439" spans="1:13" ht="30" customHeight="1" x14ac:dyDescent="0.2">
      <c r="A439" s="4">
        <v>292</v>
      </c>
      <c r="B439" s="45" t="s">
        <v>143</v>
      </c>
      <c r="C439" s="982" t="s">
        <v>1355</v>
      </c>
      <c r="D439" s="975">
        <v>100000000</v>
      </c>
      <c r="E439" s="983">
        <v>0.05</v>
      </c>
      <c r="F439" s="975">
        <f t="shared" si="25"/>
        <v>5000000</v>
      </c>
      <c r="G439" s="975">
        <v>5000000</v>
      </c>
      <c r="H439" s="975" t="s">
        <v>2296</v>
      </c>
      <c r="I439" s="980" t="s">
        <v>2317</v>
      </c>
      <c r="J439" s="70">
        <f>G439</f>
        <v>5000000</v>
      </c>
      <c r="K439" s="975">
        <f>G439</f>
        <v>5000000</v>
      </c>
      <c r="L439" s="975">
        <f t="shared" si="24"/>
        <v>0</v>
      </c>
      <c r="M439" s="45"/>
    </row>
    <row r="440" spans="1:13" ht="30" customHeight="1" x14ac:dyDescent="0.2">
      <c r="A440" s="4">
        <v>293</v>
      </c>
      <c r="B440" s="45" t="s">
        <v>144</v>
      </c>
      <c r="C440" s="380"/>
      <c r="D440" s="368">
        <v>75000000</v>
      </c>
      <c r="E440" s="20">
        <v>0.04</v>
      </c>
      <c r="F440" s="368">
        <f>D440*E440</f>
        <v>3000000</v>
      </c>
      <c r="G440" s="368">
        <v>3000000</v>
      </c>
      <c r="H440" s="368" t="s">
        <v>2296</v>
      </c>
      <c r="I440" s="374" t="s">
        <v>2311</v>
      </c>
      <c r="J440" s="21" t="s">
        <v>2312</v>
      </c>
      <c r="K440" s="368">
        <f>G440</f>
        <v>3000000</v>
      </c>
      <c r="L440" s="368">
        <f t="shared" si="24"/>
        <v>0</v>
      </c>
      <c r="M440" s="45"/>
    </row>
    <row r="441" spans="1:13" ht="30" customHeight="1" x14ac:dyDescent="0.2">
      <c r="A441" s="762"/>
      <c r="B441" s="188" t="s">
        <v>145</v>
      </c>
      <c r="C441" s="764" t="s">
        <v>1355</v>
      </c>
      <c r="D441" s="368">
        <v>100000000</v>
      </c>
      <c r="E441" s="20">
        <v>0.05</v>
      </c>
      <c r="F441" s="368">
        <f t="shared" si="25"/>
        <v>5000000</v>
      </c>
      <c r="G441" s="1534">
        <v>5500000</v>
      </c>
      <c r="H441" s="1631" t="s">
        <v>2625</v>
      </c>
      <c r="I441" s="1704"/>
      <c r="J441" s="1704"/>
      <c r="K441" s="1632"/>
      <c r="L441" s="1534">
        <f>(F441+F442)-G441</f>
        <v>0</v>
      </c>
      <c r="M441" s="1648" t="s">
        <v>2626</v>
      </c>
    </row>
    <row r="442" spans="1:13" ht="30" customHeight="1" x14ac:dyDescent="0.2">
      <c r="A442" s="4">
        <v>295</v>
      </c>
      <c r="B442" s="45" t="s">
        <v>727</v>
      </c>
      <c r="C442" s="380" t="s">
        <v>1355</v>
      </c>
      <c r="D442" s="368">
        <v>10000000</v>
      </c>
      <c r="E442" s="20">
        <v>0.05</v>
      </c>
      <c r="F442" s="368">
        <f>D442*E442</f>
        <v>500000</v>
      </c>
      <c r="G442" s="1535"/>
      <c r="H442" s="1633"/>
      <c r="I442" s="1705"/>
      <c r="J442" s="1705"/>
      <c r="K442" s="1634"/>
      <c r="L442" s="1535"/>
      <c r="M442" s="1649"/>
    </row>
    <row r="443" spans="1:13" ht="30" customHeight="1" x14ac:dyDescent="0.2">
      <c r="A443" s="4">
        <v>296</v>
      </c>
      <c r="B443" s="45" t="s">
        <v>146</v>
      </c>
      <c r="C443" s="380" t="s">
        <v>1379</v>
      </c>
      <c r="D443" s="368">
        <v>35000000</v>
      </c>
      <c r="E443" s="20">
        <v>0.04</v>
      </c>
      <c r="F443" s="368">
        <f t="shared" si="25"/>
        <v>1400000</v>
      </c>
      <c r="G443" s="368">
        <v>1400000</v>
      </c>
      <c r="H443" s="368" t="s">
        <v>2504</v>
      </c>
      <c r="I443" s="374" t="s">
        <v>2516</v>
      </c>
      <c r="J443" s="24" t="s">
        <v>2517</v>
      </c>
      <c r="K443" s="368">
        <f>G443</f>
        <v>1400000</v>
      </c>
      <c r="L443" s="368">
        <f t="shared" si="24"/>
        <v>0</v>
      </c>
      <c r="M443" s="45"/>
    </row>
    <row r="444" spans="1:13" ht="30" customHeight="1" x14ac:dyDescent="0.2">
      <c r="A444" s="4">
        <v>297</v>
      </c>
      <c r="B444" s="45" t="s">
        <v>147</v>
      </c>
      <c r="C444" s="380"/>
      <c r="D444" s="368">
        <v>50000000</v>
      </c>
      <c r="E444" s="44"/>
      <c r="F444" s="366">
        <f t="shared" si="25"/>
        <v>0</v>
      </c>
      <c r="G444" s="368"/>
      <c r="H444" s="368"/>
      <c r="I444" s="374"/>
      <c r="J444" s="377"/>
      <c r="K444" s="368"/>
      <c r="L444" s="366">
        <f t="shared" si="24"/>
        <v>0</v>
      </c>
      <c r="M444" s="45"/>
    </row>
    <row r="445" spans="1:13" ht="30" customHeight="1" x14ac:dyDescent="0.2">
      <c r="A445" s="4">
        <v>298</v>
      </c>
      <c r="B445" s="45" t="s">
        <v>148</v>
      </c>
      <c r="C445" s="380" t="s">
        <v>1165</v>
      </c>
      <c r="D445" s="368">
        <v>40000000</v>
      </c>
      <c r="E445" s="20">
        <v>5.1999999999999998E-2</v>
      </c>
      <c r="F445" s="368">
        <v>2000000</v>
      </c>
      <c r="G445" s="368">
        <v>2000000</v>
      </c>
      <c r="H445" s="368" t="s">
        <v>2397</v>
      </c>
      <c r="I445" s="374" t="s">
        <v>2400</v>
      </c>
      <c r="J445" s="24" t="s">
        <v>2401</v>
      </c>
      <c r="K445" s="368">
        <f>G445</f>
        <v>2000000</v>
      </c>
      <c r="L445" s="368">
        <f t="shared" si="24"/>
        <v>0</v>
      </c>
      <c r="M445" s="45"/>
    </row>
    <row r="446" spans="1:13" ht="30" customHeight="1" x14ac:dyDescent="0.2">
      <c r="A446" s="4">
        <v>299</v>
      </c>
      <c r="B446" s="45" t="s">
        <v>149</v>
      </c>
      <c r="C446" s="380"/>
      <c r="D446" s="368">
        <v>10000000</v>
      </c>
      <c r="E446" s="20">
        <v>0.05</v>
      </c>
      <c r="F446" s="368">
        <f t="shared" si="25"/>
        <v>500000</v>
      </c>
      <c r="G446" s="368">
        <v>10500000</v>
      </c>
      <c r="H446" s="368" t="s">
        <v>2136</v>
      </c>
      <c r="I446" s="374" t="s">
        <v>2168</v>
      </c>
      <c r="J446" s="24" t="s">
        <v>2169</v>
      </c>
      <c r="K446" s="368">
        <f>G446</f>
        <v>10500000</v>
      </c>
      <c r="L446" s="368">
        <f>(F446+D446)-K446</f>
        <v>0</v>
      </c>
      <c r="M446" s="168" t="s">
        <v>2170</v>
      </c>
    </row>
    <row r="447" spans="1:13" ht="30" customHeight="1" x14ac:dyDescent="0.2">
      <c r="A447" s="4">
        <v>300</v>
      </c>
      <c r="B447" s="188" t="s">
        <v>150</v>
      </c>
      <c r="C447" s="422" t="s">
        <v>917</v>
      </c>
      <c r="D447" s="399">
        <v>178000000</v>
      </c>
      <c r="E447" s="20">
        <v>5.8999999999999997E-2</v>
      </c>
      <c r="F447" s="399">
        <v>10200000</v>
      </c>
      <c r="G447" s="368">
        <v>10500000</v>
      </c>
      <c r="H447" s="368" t="s">
        <v>2432</v>
      </c>
      <c r="I447" s="374" t="s">
        <v>2432</v>
      </c>
      <c r="J447" s="24" t="s">
        <v>2454</v>
      </c>
      <c r="K447" s="839">
        <f>G447</f>
        <v>10500000</v>
      </c>
      <c r="L447" s="394">
        <f>F447-K447</f>
        <v>-300000</v>
      </c>
      <c r="M447" s="45"/>
    </row>
    <row r="448" spans="1:13" ht="30" customHeight="1" x14ac:dyDescent="0.2">
      <c r="A448" s="4">
        <v>301</v>
      </c>
      <c r="B448" s="45" t="s">
        <v>2483</v>
      </c>
      <c r="C448" s="380"/>
      <c r="D448" s="368">
        <v>10000000</v>
      </c>
      <c r="E448" s="393">
        <v>0.04</v>
      </c>
      <c r="F448" s="368">
        <f>D448*E448</f>
        <v>400000</v>
      </c>
      <c r="G448" s="368">
        <v>400000</v>
      </c>
      <c r="H448" s="368" t="s">
        <v>2481</v>
      </c>
      <c r="I448" s="374" t="s">
        <v>2485</v>
      </c>
      <c r="J448" s="862" t="s">
        <v>2484</v>
      </c>
      <c r="K448" s="368">
        <f>G448</f>
        <v>400000</v>
      </c>
      <c r="L448" s="368">
        <f t="shared" ref="L448:L481" si="28">F448-K448</f>
        <v>0</v>
      </c>
      <c r="M448" s="103"/>
    </row>
    <row r="449" spans="1:13" ht="30" customHeight="1" x14ac:dyDescent="0.2">
      <c r="A449" s="4">
        <v>302</v>
      </c>
      <c r="B449" s="45" t="s">
        <v>152</v>
      </c>
      <c r="C449" s="380"/>
      <c r="D449" s="368">
        <v>60000000</v>
      </c>
      <c r="E449" s="20">
        <v>4.4999999999999998E-2</v>
      </c>
      <c r="F449" s="368">
        <f t="shared" si="25"/>
        <v>2700000</v>
      </c>
      <c r="G449" s="368"/>
      <c r="H449" s="368"/>
      <c r="I449" s="374"/>
      <c r="J449" s="24"/>
      <c r="K449" s="368"/>
      <c r="L449" s="368">
        <f t="shared" si="28"/>
        <v>2700000</v>
      </c>
      <c r="M449" s="45"/>
    </row>
    <row r="450" spans="1:13" ht="30" customHeight="1" x14ac:dyDescent="0.2">
      <c r="A450" s="1531">
        <v>303</v>
      </c>
      <c r="B450" s="1528" t="s">
        <v>153</v>
      </c>
      <c r="C450" s="1574" t="s">
        <v>1914</v>
      </c>
      <c r="D450" s="1534">
        <v>1776000000</v>
      </c>
      <c r="E450" s="1544">
        <v>7.0999999999999994E-2</v>
      </c>
      <c r="F450" s="1534">
        <v>127140000</v>
      </c>
      <c r="G450" s="942">
        <v>80000000</v>
      </c>
      <c r="H450" s="942" t="s">
        <v>2504</v>
      </c>
      <c r="I450" s="947" t="s">
        <v>2520</v>
      </c>
      <c r="J450" s="948" t="s">
        <v>1115</v>
      </c>
      <c r="K450" s="1534">
        <f>G450+G451</f>
        <v>127140000</v>
      </c>
      <c r="L450" s="1534">
        <f t="shared" si="28"/>
        <v>0</v>
      </c>
      <c r="M450" s="946" t="s">
        <v>2116</v>
      </c>
    </row>
    <row r="451" spans="1:13" ht="30" customHeight="1" x14ac:dyDescent="0.2">
      <c r="A451" s="1532"/>
      <c r="B451" s="1529"/>
      <c r="C451" s="1665"/>
      <c r="D451" s="1535"/>
      <c r="E451" s="1546"/>
      <c r="F451" s="1535"/>
      <c r="G451" s="936">
        <v>47140000</v>
      </c>
      <c r="H451" s="1676" t="s">
        <v>2541</v>
      </c>
      <c r="I451" s="1677"/>
      <c r="J451" s="1678"/>
      <c r="K451" s="1535"/>
      <c r="L451" s="1535"/>
      <c r="M451" s="793" t="s">
        <v>2575</v>
      </c>
    </row>
    <row r="452" spans="1:13" ht="30" customHeight="1" x14ac:dyDescent="0.2">
      <c r="A452" s="1532"/>
      <c r="B452" s="1529"/>
      <c r="C452" s="1665"/>
      <c r="D452" s="936">
        <v>1876000000</v>
      </c>
      <c r="E452" s="940"/>
      <c r="F452" s="936">
        <v>137480000</v>
      </c>
      <c r="G452" s="1676" t="s">
        <v>2576</v>
      </c>
      <c r="H452" s="1677"/>
      <c r="I452" s="1677"/>
      <c r="J452" s="1678"/>
      <c r="K452" s="936"/>
      <c r="L452" s="936"/>
      <c r="M452" s="793"/>
    </row>
    <row r="453" spans="1:13" ht="30" customHeight="1" x14ac:dyDescent="0.2">
      <c r="A453" s="1532"/>
      <c r="B453" s="1529"/>
      <c r="C453" s="1665"/>
      <c r="D453" s="240">
        <v>1816000000</v>
      </c>
      <c r="E453" s="1002">
        <f>F453/D453</f>
        <v>7.306167400881057E-2</v>
      </c>
      <c r="F453" s="240">
        <v>132680000</v>
      </c>
      <c r="G453" s="1708" t="s">
        <v>2574</v>
      </c>
      <c r="H453" s="1709"/>
      <c r="I453" s="1709"/>
      <c r="J453" s="1709"/>
      <c r="K453" s="1709"/>
      <c r="L453" s="1710"/>
      <c r="M453" s="759"/>
    </row>
    <row r="454" spans="1:13" ht="30" customHeight="1" x14ac:dyDescent="0.2">
      <c r="A454" s="1532"/>
      <c r="B454" s="1529"/>
      <c r="C454" s="1665"/>
      <c r="D454" s="1663" t="s">
        <v>2640</v>
      </c>
      <c r="E454" s="1663"/>
      <c r="F454" s="1663"/>
      <c r="G454" s="955">
        <v>5000000</v>
      </c>
      <c r="H454" s="955" t="s">
        <v>2579</v>
      </c>
      <c r="I454" s="956" t="s">
        <v>2597</v>
      </c>
      <c r="J454" s="957" t="s">
        <v>2598</v>
      </c>
      <c r="K454" s="1534">
        <f>G454+G455</f>
        <v>8400000</v>
      </c>
      <c r="L454" s="1534">
        <f>(G454+G455)-K454</f>
        <v>0</v>
      </c>
      <c r="M454" s="793" t="s">
        <v>884</v>
      </c>
    </row>
    <row r="455" spans="1:13" ht="30" customHeight="1" x14ac:dyDescent="0.2">
      <c r="A455" s="1533"/>
      <c r="B455" s="1530"/>
      <c r="C455" s="1575"/>
      <c r="D455" s="1663"/>
      <c r="E455" s="1663"/>
      <c r="F455" s="1663"/>
      <c r="G455" s="987">
        <v>3400000</v>
      </c>
      <c r="H455" s="987" t="s">
        <v>2628</v>
      </c>
      <c r="I455" s="1001" t="s">
        <v>2641</v>
      </c>
      <c r="J455" s="24" t="s">
        <v>2642</v>
      </c>
      <c r="K455" s="1535"/>
      <c r="L455" s="1535"/>
      <c r="M455" s="793"/>
    </row>
    <row r="456" spans="1:13" ht="30" customHeight="1" x14ac:dyDescent="0.2">
      <c r="A456" s="1531">
        <v>304</v>
      </c>
      <c r="B456" s="1528" t="s">
        <v>154</v>
      </c>
      <c r="C456" s="1574"/>
      <c r="D456" s="740">
        <v>10000000</v>
      </c>
      <c r="E456" s="741">
        <v>0.06</v>
      </c>
      <c r="F456" s="740">
        <f t="shared" si="25"/>
        <v>600000</v>
      </c>
      <c r="G456" s="740">
        <v>10000000</v>
      </c>
      <c r="H456" s="740" t="s">
        <v>926</v>
      </c>
      <c r="I456" s="761">
        <v>421552</v>
      </c>
      <c r="J456" s="61" t="s">
        <v>1123</v>
      </c>
      <c r="K456" s="740">
        <f>G456</f>
        <v>10000000</v>
      </c>
      <c r="L456" s="740">
        <f t="shared" si="28"/>
        <v>-9400000</v>
      </c>
      <c r="M456" s="1540" t="s">
        <v>2210</v>
      </c>
    </row>
    <row r="457" spans="1:13" ht="30" customHeight="1" x14ac:dyDescent="0.2">
      <c r="A457" s="1533"/>
      <c r="B457" s="1530"/>
      <c r="C457" s="1575"/>
      <c r="D457" s="740">
        <v>10000000</v>
      </c>
      <c r="E457" s="44">
        <v>0.06</v>
      </c>
      <c r="F457" s="740">
        <f t="shared" si="25"/>
        <v>600000</v>
      </c>
      <c r="G457" s="740">
        <v>600000</v>
      </c>
      <c r="H457" s="740" t="s">
        <v>2296</v>
      </c>
      <c r="I457" s="761">
        <v>122445983965</v>
      </c>
      <c r="J457" s="61" t="s">
        <v>2321</v>
      </c>
      <c r="K457" s="740">
        <f>G457</f>
        <v>600000</v>
      </c>
      <c r="L457" s="740">
        <f>F457-K457</f>
        <v>0</v>
      </c>
      <c r="M457" s="1541"/>
    </row>
    <row r="458" spans="1:13" ht="30" customHeight="1" x14ac:dyDescent="0.2">
      <c r="A458" s="1531">
        <v>305</v>
      </c>
      <c r="B458" s="1528" t="s">
        <v>155</v>
      </c>
      <c r="C458" s="1574"/>
      <c r="D458" s="1534">
        <v>650000000</v>
      </c>
      <c r="E458" s="1707">
        <f>F458/D458</f>
        <v>5.7692307692307696E-2</v>
      </c>
      <c r="F458" s="1663">
        <v>37500000</v>
      </c>
      <c r="G458" s="368">
        <v>8000000</v>
      </c>
      <c r="H458" s="368" t="s">
        <v>2278</v>
      </c>
      <c r="I458" s="376" t="s">
        <v>2303</v>
      </c>
      <c r="J458" s="24" t="s">
        <v>2304</v>
      </c>
      <c r="K458" s="1534">
        <f>G458+G459</f>
        <v>18000000</v>
      </c>
      <c r="L458" s="1534">
        <f t="shared" si="28"/>
        <v>19500000</v>
      </c>
      <c r="M458" s="1731" t="s">
        <v>1549</v>
      </c>
    </row>
    <row r="459" spans="1:13" ht="30" customHeight="1" x14ac:dyDescent="0.2">
      <c r="A459" s="1533"/>
      <c r="B459" s="1530"/>
      <c r="C459" s="1575"/>
      <c r="D459" s="1535"/>
      <c r="E459" s="1707"/>
      <c r="F459" s="1663"/>
      <c r="G459" s="879">
        <v>10000000</v>
      </c>
      <c r="H459" s="879" t="s">
        <v>2504</v>
      </c>
      <c r="I459" s="888" t="s">
        <v>2529</v>
      </c>
      <c r="J459" s="24" t="s">
        <v>2530</v>
      </c>
      <c r="K459" s="1535"/>
      <c r="L459" s="1535"/>
      <c r="M459" s="1732"/>
    </row>
    <row r="460" spans="1:13" ht="30" customHeight="1" x14ac:dyDescent="0.2">
      <c r="A460" s="1531">
        <v>306</v>
      </c>
      <c r="B460" s="1528" t="s">
        <v>156</v>
      </c>
      <c r="C460" s="1574"/>
      <c r="D460" s="1534">
        <v>30000000</v>
      </c>
      <c r="E460" s="1631" t="s">
        <v>1399</v>
      </c>
      <c r="F460" s="1632"/>
      <c r="G460" s="368">
        <v>20000000</v>
      </c>
      <c r="H460" s="390" t="s">
        <v>926</v>
      </c>
      <c r="I460" s="376" t="s">
        <v>1400</v>
      </c>
      <c r="J460" s="401" t="s">
        <v>1324</v>
      </c>
      <c r="K460" s="1534">
        <f>G460+G461</f>
        <v>30000000</v>
      </c>
      <c r="L460" s="1534">
        <f>D460-K460</f>
        <v>0</v>
      </c>
      <c r="M460" s="1540" t="s">
        <v>1429</v>
      </c>
    </row>
    <row r="461" spans="1:13" ht="30" customHeight="1" x14ac:dyDescent="0.2">
      <c r="A461" s="1533"/>
      <c r="B461" s="1530"/>
      <c r="C461" s="1575"/>
      <c r="D461" s="1535"/>
      <c r="E461" s="1633"/>
      <c r="F461" s="1634"/>
      <c r="G461" s="368">
        <v>10000000</v>
      </c>
      <c r="H461" s="368" t="s">
        <v>1052</v>
      </c>
      <c r="I461" s="403" t="s">
        <v>1428</v>
      </c>
      <c r="J461" s="401" t="s">
        <v>1324</v>
      </c>
      <c r="K461" s="1535"/>
      <c r="L461" s="1535"/>
      <c r="M461" s="1541"/>
    </row>
    <row r="462" spans="1:13" ht="30" customHeight="1" x14ac:dyDescent="0.2">
      <c r="A462" s="4">
        <v>307</v>
      </c>
      <c r="B462" s="45" t="s">
        <v>157</v>
      </c>
      <c r="C462" s="380" t="s">
        <v>1379</v>
      </c>
      <c r="D462" s="368">
        <v>260000000</v>
      </c>
      <c r="E462" s="20">
        <v>0.05</v>
      </c>
      <c r="F462" s="368">
        <f t="shared" si="25"/>
        <v>13000000</v>
      </c>
      <c r="G462" s="368">
        <v>13000000</v>
      </c>
      <c r="H462" s="368" t="s">
        <v>2504</v>
      </c>
      <c r="I462" s="374" t="s">
        <v>2545</v>
      </c>
      <c r="J462" s="24" t="s">
        <v>2546</v>
      </c>
      <c r="K462" s="368">
        <f>G462</f>
        <v>13000000</v>
      </c>
      <c r="L462" s="368">
        <f t="shared" si="28"/>
        <v>0</v>
      </c>
      <c r="M462" s="45"/>
    </row>
    <row r="463" spans="1:13" ht="30" customHeight="1" x14ac:dyDescent="0.2">
      <c r="A463" s="386">
        <v>308</v>
      </c>
      <c r="B463" s="188" t="s">
        <v>158</v>
      </c>
      <c r="C463" s="671" t="s">
        <v>1350</v>
      </c>
      <c r="D463" s="664">
        <v>300000000</v>
      </c>
      <c r="E463" s="670">
        <v>0.05</v>
      </c>
      <c r="F463" s="664">
        <f t="shared" si="25"/>
        <v>15000000</v>
      </c>
      <c r="G463" s="1534">
        <v>24000000</v>
      </c>
      <c r="H463" s="1534" t="s">
        <v>1899</v>
      </c>
      <c r="I463" s="1670" t="s">
        <v>1997</v>
      </c>
      <c r="J463" s="1668" t="s">
        <v>1998</v>
      </c>
      <c r="K463" s="1534">
        <f>G463</f>
        <v>24000000</v>
      </c>
      <c r="L463" s="1534">
        <f>(F463+F464)-K463</f>
        <v>0</v>
      </c>
      <c r="M463" s="1583"/>
    </row>
    <row r="464" spans="1:13" ht="30" customHeight="1" x14ac:dyDescent="0.2">
      <c r="A464" s="4">
        <v>309</v>
      </c>
      <c r="B464" s="188" t="s">
        <v>1999</v>
      </c>
      <c r="C464" s="671" t="s">
        <v>380</v>
      </c>
      <c r="D464" s="658">
        <v>180000000</v>
      </c>
      <c r="E464" s="656">
        <v>0.05</v>
      </c>
      <c r="F464" s="658">
        <f>D464*E464</f>
        <v>9000000</v>
      </c>
      <c r="G464" s="1535"/>
      <c r="H464" s="1535"/>
      <c r="I464" s="1672"/>
      <c r="J464" s="1669"/>
      <c r="K464" s="1535"/>
      <c r="L464" s="1535"/>
      <c r="M464" s="1584"/>
    </row>
    <row r="465" spans="1:13" ht="30" customHeight="1" x14ac:dyDescent="0.2">
      <c r="A465" s="689">
        <v>310</v>
      </c>
      <c r="B465" s="45" t="s">
        <v>160</v>
      </c>
      <c r="C465" s="380" t="s">
        <v>401</v>
      </c>
      <c r="D465" s="460">
        <v>100000000</v>
      </c>
      <c r="E465" s="462">
        <v>0.05</v>
      </c>
      <c r="F465" s="460">
        <f t="shared" ref="F465:F480" si="29">D465*E465</f>
        <v>5000000</v>
      </c>
      <c r="G465" s="460">
        <v>5000000</v>
      </c>
      <c r="H465" s="460" t="s">
        <v>1567</v>
      </c>
      <c r="I465" s="475" t="s">
        <v>1629</v>
      </c>
      <c r="J465" s="24" t="s">
        <v>1630</v>
      </c>
      <c r="K465" s="460">
        <f>G465</f>
        <v>5000000</v>
      </c>
      <c r="L465" s="460">
        <f t="shared" si="28"/>
        <v>0</v>
      </c>
      <c r="M465" s="45"/>
    </row>
    <row r="466" spans="1:13" ht="30" customHeight="1" x14ac:dyDescent="0.2">
      <c r="A466" s="4">
        <v>311</v>
      </c>
      <c r="B466" s="45" t="s">
        <v>161</v>
      </c>
      <c r="C466" s="380" t="s">
        <v>916</v>
      </c>
      <c r="D466" s="368">
        <v>55000000</v>
      </c>
      <c r="E466" s="20">
        <v>0.05</v>
      </c>
      <c r="F466" s="368">
        <f t="shared" si="29"/>
        <v>2750000</v>
      </c>
      <c r="G466" s="368">
        <v>2750000</v>
      </c>
      <c r="H466" s="368" t="s">
        <v>1714</v>
      </c>
      <c r="I466" s="373" t="s">
        <v>1716</v>
      </c>
      <c r="J466" s="373" t="s">
        <v>391</v>
      </c>
      <c r="K466" s="368">
        <f>G466</f>
        <v>2750000</v>
      </c>
      <c r="L466" s="546">
        <f t="shared" si="28"/>
        <v>0</v>
      </c>
      <c r="M466" s="169"/>
    </row>
    <row r="467" spans="1:13" ht="30" customHeight="1" x14ac:dyDescent="0.2">
      <c r="A467" s="689">
        <v>312</v>
      </c>
      <c r="B467" s="45" t="s">
        <v>162</v>
      </c>
      <c r="C467" s="380"/>
      <c r="D467" s="366"/>
      <c r="E467" s="44"/>
      <c r="F467" s="366">
        <f t="shared" si="29"/>
        <v>0</v>
      </c>
      <c r="G467" s="368"/>
      <c r="H467" s="368"/>
      <c r="I467" s="374"/>
      <c r="J467" s="24"/>
      <c r="K467" s="368"/>
      <c r="L467" s="366">
        <f t="shared" si="28"/>
        <v>0</v>
      </c>
      <c r="M467" s="45"/>
    </row>
    <row r="468" spans="1:13" ht="30" customHeight="1" x14ac:dyDescent="0.2">
      <c r="A468" s="4">
        <v>313</v>
      </c>
      <c r="B468" s="22" t="s">
        <v>164</v>
      </c>
      <c r="C468" s="421"/>
      <c r="D468" s="399">
        <v>152000000</v>
      </c>
      <c r="E468" s="20">
        <v>0.05</v>
      </c>
      <c r="F468" s="368">
        <f>D468*E468</f>
        <v>7600000</v>
      </c>
      <c r="G468" s="368">
        <v>7600000</v>
      </c>
      <c r="H468" s="368" t="s">
        <v>1836</v>
      </c>
      <c r="I468" s="374" t="s">
        <v>1848</v>
      </c>
      <c r="J468" s="24" t="s">
        <v>1849</v>
      </c>
      <c r="K468" s="368">
        <f>G468</f>
        <v>7600000</v>
      </c>
      <c r="L468" s="368">
        <f t="shared" si="28"/>
        <v>0</v>
      </c>
      <c r="M468" s="45"/>
    </row>
    <row r="469" spans="1:13" ht="30" customHeight="1" x14ac:dyDescent="0.2">
      <c r="A469" s="689">
        <v>314</v>
      </c>
      <c r="B469" s="388" t="s">
        <v>165</v>
      </c>
      <c r="C469" s="380"/>
      <c r="D469" s="368">
        <v>20000000</v>
      </c>
      <c r="E469" s="20">
        <v>0.04</v>
      </c>
      <c r="F469" s="368">
        <f t="shared" si="29"/>
        <v>800000</v>
      </c>
      <c r="G469" s="368"/>
      <c r="H469" s="368"/>
      <c r="I469" s="374"/>
      <c r="J469" s="24"/>
      <c r="K469" s="368"/>
      <c r="L469" s="368">
        <f t="shared" si="28"/>
        <v>800000</v>
      </c>
      <c r="M469" s="103" t="s">
        <v>749</v>
      </c>
    </row>
    <row r="470" spans="1:13" ht="30" customHeight="1" x14ac:dyDescent="0.2">
      <c r="A470" s="1531">
        <v>315</v>
      </c>
      <c r="B470" s="1528" t="s">
        <v>166</v>
      </c>
      <c r="C470" s="1574" t="s">
        <v>1219</v>
      </c>
      <c r="D470" s="1534">
        <v>400000000</v>
      </c>
      <c r="E470" s="1544">
        <v>6.3E-2</v>
      </c>
      <c r="F470" s="1534">
        <v>25000000</v>
      </c>
      <c r="G470" s="575">
        <v>20000000</v>
      </c>
      <c r="H470" s="575" t="s">
        <v>1805</v>
      </c>
      <c r="I470" s="585" t="s">
        <v>1833</v>
      </c>
      <c r="J470" s="24" t="s">
        <v>455</v>
      </c>
      <c r="K470" s="1534">
        <f>G470+G471</f>
        <v>25000000</v>
      </c>
      <c r="L470" s="1534">
        <f t="shared" si="28"/>
        <v>0</v>
      </c>
      <c r="M470" s="1583"/>
    </row>
    <row r="471" spans="1:13" ht="30" customHeight="1" x14ac:dyDescent="0.2">
      <c r="A471" s="1533"/>
      <c r="B471" s="1530"/>
      <c r="C471" s="1575"/>
      <c r="D471" s="1535"/>
      <c r="E471" s="1546"/>
      <c r="F471" s="1535"/>
      <c r="G471" s="575">
        <v>5000000</v>
      </c>
      <c r="H471" s="575" t="s">
        <v>1853</v>
      </c>
      <c r="I471" s="585" t="s">
        <v>1923</v>
      </c>
      <c r="J471" s="24" t="s">
        <v>1924</v>
      </c>
      <c r="K471" s="1535"/>
      <c r="L471" s="1535"/>
      <c r="M471" s="1584"/>
    </row>
    <row r="472" spans="1:13" ht="30" customHeight="1" x14ac:dyDescent="0.2">
      <c r="A472" s="4">
        <v>316</v>
      </c>
      <c r="B472" s="45" t="s">
        <v>167</v>
      </c>
      <c r="C472" s="380"/>
      <c r="D472" s="1240">
        <v>35000000</v>
      </c>
      <c r="E472" s="1255">
        <v>0.04</v>
      </c>
      <c r="F472" s="1240">
        <f>D472*E472</f>
        <v>1400000</v>
      </c>
      <c r="G472" s="1240">
        <v>1400000</v>
      </c>
      <c r="H472" s="1240" t="s">
        <v>1805</v>
      </c>
      <c r="I472" s="1250" t="s">
        <v>1827</v>
      </c>
      <c r="J472" s="21" t="s">
        <v>1828</v>
      </c>
      <c r="K472" s="1240">
        <f>G472</f>
        <v>1400000</v>
      </c>
      <c r="L472" s="1240">
        <f t="shared" si="28"/>
        <v>0</v>
      </c>
      <c r="M472" s="45"/>
    </row>
    <row r="473" spans="1:13" ht="30" customHeight="1" x14ac:dyDescent="0.2">
      <c r="A473" s="4">
        <v>317</v>
      </c>
      <c r="B473" s="45" t="s">
        <v>168</v>
      </c>
      <c r="C473" s="380"/>
      <c r="D473" s="366"/>
      <c r="E473" s="44"/>
      <c r="F473" s="366">
        <f t="shared" si="29"/>
        <v>0</v>
      </c>
      <c r="G473" s="368">
        <v>13500000</v>
      </c>
      <c r="H473" s="368" t="s">
        <v>2185</v>
      </c>
      <c r="I473" s="36" t="s">
        <v>2191</v>
      </c>
      <c r="J473" s="24" t="s">
        <v>2192</v>
      </c>
      <c r="K473" s="368">
        <f>G473</f>
        <v>13500000</v>
      </c>
      <c r="L473" s="366">
        <f t="shared" si="28"/>
        <v>-13500000</v>
      </c>
      <c r="M473" s="45"/>
    </row>
    <row r="474" spans="1:13" ht="30" customHeight="1" x14ac:dyDescent="0.2">
      <c r="A474" s="4">
        <v>318</v>
      </c>
      <c r="B474" s="45" t="s">
        <v>170</v>
      </c>
      <c r="C474" s="380"/>
      <c r="D474" s="366"/>
      <c r="E474" s="44"/>
      <c r="F474" s="366">
        <f t="shared" si="29"/>
        <v>0</v>
      </c>
      <c r="G474" s="368">
        <v>4000000</v>
      </c>
      <c r="H474" s="368" t="s">
        <v>1853</v>
      </c>
      <c r="I474" s="374" t="s">
        <v>1931</v>
      </c>
      <c r="J474" s="21" t="s">
        <v>1932</v>
      </c>
      <c r="K474" s="368">
        <f>G474</f>
        <v>4000000</v>
      </c>
      <c r="L474" s="366">
        <f t="shared" si="28"/>
        <v>-4000000</v>
      </c>
      <c r="M474" s="45"/>
    </row>
    <row r="475" spans="1:13" ht="30" customHeight="1" x14ac:dyDescent="0.2">
      <c r="A475" s="4">
        <v>319</v>
      </c>
      <c r="B475" s="45" t="s">
        <v>171</v>
      </c>
      <c r="C475" s="380" t="s">
        <v>1343</v>
      </c>
      <c r="D475" s="368">
        <v>200000000</v>
      </c>
      <c r="E475" s="20">
        <v>5.5E-2</v>
      </c>
      <c r="F475" s="368">
        <f t="shared" si="29"/>
        <v>11000000</v>
      </c>
      <c r="G475" s="368"/>
      <c r="H475" s="368"/>
      <c r="I475" s="376"/>
      <c r="J475" s="24"/>
      <c r="K475" s="368"/>
      <c r="L475" s="368">
        <f t="shared" si="28"/>
        <v>11000000</v>
      </c>
      <c r="M475" s="103" t="s">
        <v>1614</v>
      </c>
    </row>
    <row r="476" spans="1:13" ht="30" customHeight="1" x14ac:dyDescent="0.2">
      <c r="A476" s="4">
        <v>320</v>
      </c>
      <c r="B476" s="45" t="s">
        <v>172</v>
      </c>
      <c r="C476" s="380"/>
      <c r="D476" s="368">
        <v>135000000</v>
      </c>
      <c r="E476" s="20">
        <v>4.8000000000000001E-2</v>
      </c>
      <c r="F476" s="368">
        <v>6500000</v>
      </c>
      <c r="G476" s="368">
        <v>8000000</v>
      </c>
      <c r="H476" s="368" t="s">
        <v>2203</v>
      </c>
      <c r="I476" s="374" t="s">
        <v>2208</v>
      </c>
      <c r="J476" s="24" t="s">
        <v>2209</v>
      </c>
      <c r="K476" s="368">
        <f>G476</f>
        <v>8000000</v>
      </c>
      <c r="L476" s="718">
        <f t="shared" si="28"/>
        <v>-1500000</v>
      </c>
      <c r="M476" s="103" t="s">
        <v>2210</v>
      </c>
    </row>
    <row r="477" spans="1:13" ht="30" customHeight="1" x14ac:dyDescent="0.2">
      <c r="A477" s="4">
        <v>321</v>
      </c>
      <c r="B477" s="45" t="s">
        <v>174</v>
      </c>
      <c r="C477" s="380"/>
      <c r="D477" s="368">
        <v>5000000</v>
      </c>
      <c r="E477" s="20">
        <v>0.04</v>
      </c>
      <c r="F477" s="368">
        <f t="shared" si="29"/>
        <v>200000</v>
      </c>
      <c r="G477" s="368">
        <v>200000</v>
      </c>
      <c r="H477" s="368" t="s">
        <v>2455</v>
      </c>
      <c r="I477" s="374" t="s">
        <v>2465</v>
      </c>
      <c r="J477" s="24" t="s">
        <v>2466</v>
      </c>
      <c r="K477" s="368">
        <f>G477</f>
        <v>200000</v>
      </c>
      <c r="L477" s="368">
        <f t="shared" si="28"/>
        <v>0</v>
      </c>
      <c r="M477" s="45"/>
    </row>
    <row r="478" spans="1:13" ht="30" customHeight="1" x14ac:dyDescent="0.2">
      <c r="A478" s="1531">
        <v>322</v>
      </c>
      <c r="B478" s="1583" t="s">
        <v>1451</v>
      </c>
      <c r="C478" s="1574" t="s">
        <v>1112</v>
      </c>
      <c r="D478" s="368">
        <v>10000000</v>
      </c>
      <c r="E478" s="20">
        <v>0.05</v>
      </c>
      <c r="F478" s="368">
        <f t="shared" si="29"/>
        <v>500000</v>
      </c>
      <c r="G478" s="368">
        <v>500000</v>
      </c>
      <c r="H478" s="368" t="s">
        <v>1432</v>
      </c>
      <c r="I478" s="432" t="s">
        <v>1449</v>
      </c>
      <c r="J478" s="432" t="s">
        <v>1449</v>
      </c>
      <c r="K478" s="368">
        <f>G478</f>
        <v>500000</v>
      </c>
      <c r="L478" s="368">
        <f t="shared" si="28"/>
        <v>0</v>
      </c>
      <c r="M478" s="45" t="s">
        <v>2393</v>
      </c>
    </row>
    <row r="479" spans="1:13" ht="30" customHeight="1" x14ac:dyDescent="0.2">
      <c r="A479" s="1533"/>
      <c r="B479" s="1584"/>
      <c r="C479" s="1575"/>
      <c r="D479" s="913">
        <v>10000000</v>
      </c>
      <c r="E479" s="917">
        <v>0.05</v>
      </c>
      <c r="F479" s="913">
        <f t="shared" ref="F479" si="30">D479*E479</f>
        <v>500000</v>
      </c>
      <c r="G479" s="913"/>
      <c r="H479" s="913"/>
      <c r="I479" s="921"/>
      <c r="J479" s="921"/>
      <c r="K479" s="913"/>
      <c r="L479" s="913"/>
      <c r="M479" s="919"/>
    </row>
    <row r="480" spans="1:13" ht="30" customHeight="1" x14ac:dyDescent="0.2">
      <c r="A480" s="4">
        <v>323</v>
      </c>
      <c r="B480" s="45" t="s">
        <v>175</v>
      </c>
      <c r="C480" s="380"/>
      <c r="D480" s="368">
        <v>60000000</v>
      </c>
      <c r="E480" s="20">
        <v>4.4999999999999998E-2</v>
      </c>
      <c r="F480" s="368">
        <f t="shared" si="29"/>
        <v>2700000</v>
      </c>
      <c r="G480" s="368">
        <v>2700000</v>
      </c>
      <c r="H480" s="368" t="s">
        <v>2455</v>
      </c>
      <c r="I480" s="374" t="s">
        <v>2473</v>
      </c>
      <c r="J480" s="862" t="s">
        <v>497</v>
      </c>
      <c r="K480" s="368">
        <f>G480</f>
        <v>2700000</v>
      </c>
      <c r="L480" s="368">
        <f t="shared" si="28"/>
        <v>0</v>
      </c>
      <c r="M480" s="45"/>
    </row>
    <row r="481" spans="1:13" ht="30" customHeight="1" x14ac:dyDescent="0.2">
      <c r="A481" s="4">
        <v>324</v>
      </c>
      <c r="B481" s="45" t="s">
        <v>176</v>
      </c>
      <c r="C481" s="380" t="s">
        <v>916</v>
      </c>
      <c r="D481" s="368">
        <v>20000000</v>
      </c>
      <c r="E481" s="20">
        <v>0.05</v>
      </c>
      <c r="F481" s="368">
        <f>D481*E481</f>
        <v>1000000</v>
      </c>
      <c r="G481" s="368">
        <v>1000000</v>
      </c>
      <c r="H481" s="368" t="s">
        <v>1836</v>
      </c>
      <c r="I481" s="371">
        <v>656285875953</v>
      </c>
      <c r="J481" s="24" t="s">
        <v>1844</v>
      </c>
      <c r="K481" s="368">
        <f>G481</f>
        <v>1000000</v>
      </c>
      <c r="L481" s="368">
        <f t="shared" si="28"/>
        <v>0</v>
      </c>
      <c r="M481" s="45"/>
    </row>
    <row r="482" spans="1:13" ht="30" customHeight="1" x14ac:dyDescent="0.2">
      <c r="A482" s="1531">
        <v>325</v>
      </c>
      <c r="B482" s="1528" t="s">
        <v>273</v>
      </c>
      <c r="C482" s="1574"/>
      <c r="D482" s="368">
        <v>300000000</v>
      </c>
      <c r="E482" s="586">
        <v>0.1</v>
      </c>
      <c r="F482" s="368">
        <v>30750000</v>
      </c>
      <c r="G482" s="368">
        <v>15600000</v>
      </c>
      <c r="H482" s="368" t="s">
        <v>1052</v>
      </c>
      <c r="I482" s="403" t="s">
        <v>1428</v>
      </c>
      <c r="J482" s="24" t="s">
        <v>1324</v>
      </c>
      <c r="K482" s="247"/>
      <c r="L482" s="247"/>
      <c r="M482" s="421" t="s">
        <v>1911</v>
      </c>
    </row>
    <row r="483" spans="1:13" ht="30" customHeight="1" x14ac:dyDescent="0.2">
      <c r="A483" s="1533"/>
      <c r="B483" s="1530"/>
      <c r="C483" s="1575"/>
      <c r="D483" s="368">
        <v>140000000</v>
      </c>
      <c r="E483" s="586">
        <v>7.0000000000000007E-2</v>
      </c>
      <c r="F483" s="368">
        <v>9800000</v>
      </c>
      <c r="G483" s="368">
        <v>40550000</v>
      </c>
      <c r="H483" s="368" t="s">
        <v>1899</v>
      </c>
      <c r="I483" s="374" t="s">
        <v>1899</v>
      </c>
      <c r="J483" s="24">
        <v>166056</v>
      </c>
      <c r="K483" s="584">
        <f>G483</f>
        <v>40550000</v>
      </c>
      <c r="L483" s="584">
        <f>(F482+F483)-K483</f>
        <v>0</v>
      </c>
      <c r="M483" s="421"/>
    </row>
    <row r="484" spans="1:13" ht="30" customHeight="1" x14ac:dyDescent="0.2">
      <c r="A484" s="386">
        <v>326</v>
      </c>
      <c r="B484" s="22" t="s">
        <v>179</v>
      </c>
      <c r="C484" s="421"/>
      <c r="D484" s="394"/>
      <c r="E484" s="44"/>
      <c r="F484" s="394">
        <v>25000000</v>
      </c>
      <c r="G484" s="390"/>
      <c r="H484" s="390"/>
      <c r="I484" s="36"/>
      <c r="J484" s="24"/>
      <c r="K484" s="399"/>
      <c r="L484" s="394">
        <f>F484-K484</f>
        <v>25000000</v>
      </c>
      <c r="M484" s="398"/>
    </row>
    <row r="485" spans="1:13" ht="30" customHeight="1" x14ac:dyDescent="0.2">
      <c r="A485" s="4">
        <v>327</v>
      </c>
      <c r="B485" s="1004" t="s">
        <v>1281</v>
      </c>
      <c r="C485" s="1005"/>
      <c r="D485" s="1006">
        <v>60000000</v>
      </c>
      <c r="E485" s="1007">
        <v>0.05</v>
      </c>
      <c r="F485" s="1006">
        <f t="shared" ref="F485:F488" si="31">D485*E485</f>
        <v>3000000</v>
      </c>
      <c r="G485" s="1006">
        <v>3000000</v>
      </c>
      <c r="H485" s="1006" t="s">
        <v>2652</v>
      </c>
      <c r="I485" s="1008" t="s">
        <v>2653</v>
      </c>
      <c r="J485" s="1009" t="s">
        <v>2654</v>
      </c>
      <c r="K485" s="1006">
        <f>G485</f>
        <v>3000000</v>
      </c>
      <c r="L485" s="1006">
        <f t="shared" ref="L485:L488" si="32">F485-K485</f>
        <v>0</v>
      </c>
      <c r="M485" s="103"/>
    </row>
    <row r="486" spans="1:13" ht="30" customHeight="1" x14ac:dyDescent="0.2">
      <c r="A486" s="1531">
        <v>328</v>
      </c>
      <c r="B486" s="1528" t="s">
        <v>2821</v>
      </c>
      <c r="C486" s="1574" t="s">
        <v>971</v>
      </c>
      <c r="D486" s="368">
        <v>685000000</v>
      </c>
      <c r="E486" s="20">
        <v>0.06</v>
      </c>
      <c r="F486" s="368">
        <f>D486*E486</f>
        <v>41100000</v>
      </c>
      <c r="G486" s="368">
        <v>41100000</v>
      </c>
      <c r="H486" s="368" t="s">
        <v>1478</v>
      </c>
      <c r="I486" s="376" t="s">
        <v>1506</v>
      </c>
      <c r="J486" s="24" t="s">
        <v>1507</v>
      </c>
      <c r="K486" s="368">
        <f>G486</f>
        <v>41100000</v>
      </c>
      <c r="L486" s="368">
        <f>F486-K486</f>
        <v>0</v>
      </c>
      <c r="M486" s="686" t="s">
        <v>2558</v>
      </c>
    </row>
    <row r="487" spans="1:13" ht="30" customHeight="1" x14ac:dyDescent="0.2">
      <c r="A487" s="1533"/>
      <c r="B487" s="1530"/>
      <c r="C487" s="1575"/>
      <c r="D487" s="1190">
        <f>D486+F486</f>
        <v>726100000</v>
      </c>
      <c r="E487" s="1194"/>
      <c r="F487" s="1190"/>
      <c r="G487" s="1676" t="s">
        <v>2823</v>
      </c>
      <c r="H487" s="1677"/>
      <c r="I487" s="1677"/>
      <c r="J487" s="1677"/>
      <c r="K487" s="1678"/>
      <c r="L487" s="1190"/>
      <c r="M487" s="33" t="s">
        <v>2575</v>
      </c>
    </row>
    <row r="488" spans="1:13" ht="30" customHeight="1" x14ac:dyDescent="0.2">
      <c r="A488" s="386">
        <v>329</v>
      </c>
      <c r="B488" s="188" t="s">
        <v>184</v>
      </c>
      <c r="C488" s="421"/>
      <c r="D488" s="394"/>
      <c r="E488" s="44"/>
      <c r="F488" s="394">
        <f t="shared" si="31"/>
        <v>0</v>
      </c>
      <c r="G488" s="399"/>
      <c r="H488" s="399"/>
      <c r="I488" s="424"/>
      <c r="J488" s="37"/>
      <c r="K488" s="247"/>
      <c r="L488" s="394">
        <f t="shared" si="32"/>
        <v>0</v>
      </c>
      <c r="M488" s="396"/>
    </row>
    <row r="489" spans="1:13" ht="30" customHeight="1" x14ac:dyDescent="0.2">
      <c r="A489" s="4">
        <v>330</v>
      </c>
      <c r="B489" s="45" t="s">
        <v>1211</v>
      </c>
      <c r="C489" s="380" t="s">
        <v>1175</v>
      </c>
      <c r="D489" s="936">
        <v>30000000</v>
      </c>
      <c r="E489" s="393">
        <f>F489/D489</f>
        <v>0.05</v>
      </c>
      <c r="F489" s="368">
        <v>1500000</v>
      </c>
      <c r="G489" s="368">
        <v>1500000</v>
      </c>
      <c r="H489" s="368" t="s">
        <v>2579</v>
      </c>
      <c r="I489" s="374" t="s">
        <v>2586</v>
      </c>
      <c r="J489" s="24" t="s">
        <v>2587</v>
      </c>
      <c r="K489" s="368">
        <f>G489</f>
        <v>1500000</v>
      </c>
      <c r="L489" s="368">
        <f>F489-K489</f>
        <v>0</v>
      </c>
      <c r="M489" s="45"/>
    </row>
    <row r="490" spans="1:13" ht="30" customHeight="1" x14ac:dyDescent="0.2">
      <c r="A490" s="4">
        <v>331</v>
      </c>
      <c r="B490" s="45" t="s">
        <v>345</v>
      </c>
      <c r="C490" s="380" t="s">
        <v>379</v>
      </c>
      <c r="D490" s="368">
        <v>280000000</v>
      </c>
      <c r="E490" s="20">
        <v>0.06</v>
      </c>
      <c r="F490" s="368">
        <f t="shared" ref="F490:F495" si="33">D490*E490</f>
        <v>16800000</v>
      </c>
      <c r="G490" s="368">
        <v>16800000</v>
      </c>
      <c r="H490" s="368" t="s">
        <v>1899</v>
      </c>
      <c r="I490" s="374" t="s">
        <v>1958</v>
      </c>
      <c r="J490" s="24" t="s">
        <v>1959</v>
      </c>
      <c r="K490" s="368">
        <f>F490</f>
        <v>16800000</v>
      </c>
      <c r="L490" s="368">
        <f>F490-K490</f>
        <v>0</v>
      </c>
      <c r="M490" s="45"/>
    </row>
    <row r="491" spans="1:13" ht="30" customHeight="1" x14ac:dyDescent="0.2">
      <c r="A491" s="4">
        <v>332</v>
      </c>
      <c r="B491" s="45" t="s">
        <v>378</v>
      </c>
      <c r="C491" s="579" t="s">
        <v>379</v>
      </c>
      <c r="D491" s="575">
        <v>30000000</v>
      </c>
      <c r="E491" s="586">
        <v>0.05</v>
      </c>
      <c r="F491" s="575">
        <f t="shared" si="33"/>
        <v>1500000</v>
      </c>
      <c r="G491" s="575">
        <v>1500000</v>
      </c>
      <c r="H491" s="575" t="s">
        <v>1899</v>
      </c>
      <c r="I491" s="585" t="s">
        <v>1952</v>
      </c>
      <c r="J491" s="24" t="s">
        <v>1953</v>
      </c>
      <c r="K491" s="574">
        <f>G491</f>
        <v>1500000</v>
      </c>
      <c r="L491" s="574">
        <f>F491-K491</f>
        <v>0</v>
      </c>
      <c r="M491" s="45"/>
    </row>
    <row r="492" spans="1:13" ht="30" customHeight="1" x14ac:dyDescent="0.2">
      <c r="A492" s="1531">
        <v>333</v>
      </c>
      <c r="B492" s="1528" t="s">
        <v>915</v>
      </c>
      <c r="C492" s="380" t="s">
        <v>916</v>
      </c>
      <c r="D492" s="368">
        <v>320000000</v>
      </c>
      <c r="E492" s="20">
        <v>0.05</v>
      </c>
      <c r="F492" s="368">
        <f t="shared" si="33"/>
        <v>16000000</v>
      </c>
      <c r="G492" s="368">
        <v>16000000</v>
      </c>
      <c r="H492" s="368" t="s">
        <v>926</v>
      </c>
      <c r="I492" s="36" t="s">
        <v>1395</v>
      </c>
      <c r="J492" s="24" t="s">
        <v>1396</v>
      </c>
      <c r="K492" s="1663"/>
      <c r="L492" s="1663"/>
      <c r="M492" s="1583"/>
    </row>
    <row r="493" spans="1:13" ht="30" customHeight="1" x14ac:dyDescent="0.2">
      <c r="A493" s="1533"/>
      <c r="B493" s="1530"/>
      <c r="C493" s="380" t="s">
        <v>917</v>
      </c>
      <c r="D493" s="368">
        <v>100000000</v>
      </c>
      <c r="E493" s="20">
        <v>0.05</v>
      </c>
      <c r="F493" s="368">
        <f t="shared" si="33"/>
        <v>5000000</v>
      </c>
      <c r="G493" s="368"/>
      <c r="H493" s="368"/>
      <c r="I493" s="374"/>
      <c r="J493" s="24"/>
      <c r="K493" s="1663"/>
      <c r="L493" s="1663"/>
      <c r="M493" s="1584"/>
    </row>
    <row r="494" spans="1:13" ht="30" customHeight="1" x14ac:dyDescent="0.2">
      <c r="A494" s="4">
        <v>334</v>
      </c>
      <c r="B494" s="364" t="s">
        <v>1313</v>
      </c>
      <c r="C494" s="380" t="s">
        <v>916</v>
      </c>
      <c r="D494" s="368">
        <v>100000000</v>
      </c>
      <c r="E494" s="20">
        <v>0.05</v>
      </c>
      <c r="F494" s="368">
        <f t="shared" si="33"/>
        <v>5000000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335</v>
      </c>
      <c r="B495" s="364" t="s">
        <v>1329</v>
      </c>
      <c r="C495" s="380" t="s">
        <v>916</v>
      </c>
      <c r="D495" s="368">
        <v>10000000</v>
      </c>
      <c r="E495" s="20">
        <v>0.05</v>
      </c>
      <c r="F495" s="368">
        <f t="shared" si="33"/>
        <v>500000</v>
      </c>
      <c r="G495" s="368"/>
      <c r="H495" s="368"/>
      <c r="I495" s="374"/>
      <c r="J495" s="24"/>
      <c r="K495" s="368"/>
      <c r="L495" s="368"/>
      <c r="M495" s="45"/>
    </row>
    <row r="496" spans="1:13" ht="30" customHeight="1" x14ac:dyDescent="0.2">
      <c r="A496" s="4">
        <v>336</v>
      </c>
      <c r="B496" s="364" t="s">
        <v>1340</v>
      </c>
      <c r="C496" s="380"/>
      <c r="D496" s="391"/>
      <c r="E496" s="44"/>
      <c r="F496" s="368">
        <v>10500000</v>
      </c>
      <c r="G496" s="368">
        <v>10500000</v>
      </c>
      <c r="H496" s="368" t="s">
        <v>926</v>
      </c>
      <c r="I496" s="403" t="s">
        <v>1389</v>
      </c>
      <c r="J496" s="24" t="s">
        <v>1390</v>
      </c>
      <c r="K496" s="368">
        <f>G496</f>
        <v>10500000</v>
      </c>
      <c r="L496" s="368">
        <f>F496-K496</f>
        <v>0</v>
      </c>
      <c r="M496" s="45"/>
    </row>
    <row r="497" spans="1:18" ht="30" customHeight="1" x14ac:dyDescent="0.2">
      <c r="A497" s="4">
        <v>337</v>
      </c>
      <c r="B497" s="364" t="s">
        <v>1377</v>
      </c>
      <c r="C497" s="380" t="s">
        <v>916</v>
      </c>
      <c r="D497" s="368">
        <v>80000000</v>
      </c>
      <c r="E497" s="20">
        <v>7.0000000000000007E-2</v>
      </c>
      <c r="F497" s="368">
        <f t="shared" ref="F497:F507" si="34">D497*E497</f>
        <v>5600000.0000000009</v>
      </c>
      <c r="G497" s="368">
        <v>5600000</v>
      </c>
      <c r="H497" s="368" t="s">
        <v>1567</v>
      </c>
      <c r="I497" s="374" t="s">
        <v>1670</v>
      </c>
      <c r="J497" s="24" t="s">
        <v>1671</v>
      </c>
      <c r="K497" s="368">
        <f>G497</f>
        <v>5600000</v>
      </c>
      <c r="L497" s="368">
        <f>G497-K497</f>
        <v>0</v>
      </c>
      <c r="M497" s="45"/>
    </row>
    <row r="498" spans="1:18" ht="30" customHeight="1" x14ac:dyDescent="0.2">
      <c r="A498" s="1531">
        <v>338</v>
      </c>
      <c r="B498" s="1528" t="s">
        <v>1781</v>
      </c>
      <c r="C498" s="1574"/>
      <c r="D498" s="368">
        <v>235500000</v>
      </c>
      <c r="E498" s="20">
        <v>0.05</v>
      </c>
      <c r="F498" s="471">
        <f t="shared" si="34"/>
        <v>11775000</v>
      </c>
      <c r="G498" s="368">
        <v>20000000</v>
      </c>
      <c r="H498" s="1676" t="s">
        <v>1583</v>
      </c>
      <c r="I498" s="1677"/>
      <c r="J498" s="1677"/>
      <c r="K498" s="1678"/>
      <c r="L498" s="1534">
        <f>(F498+F499)-K499</f>
        <v>0</v>
      </c>
      <c r="M498" s="1583"/>
    </row>
    <row r="499" spans="1:18" ht="30" customHeight="1" x14ac:dyDescent="0.2">
      <c r="A499" s="1532"/>
      <c r="B499" s="1529"/>
      <c r="C499" s="1665"/>
      <c r="D499" s="460">
        <v>300000000</v>
      </c>
      <c r="E499" s="20">
        <v>7.0000000000000007E-2</v>
      </c>
      <c r="F499" s="471">
        <f t="shared" ref="F499:F500" si="35">D499*E499</f>
        <v>21000000.000000004</v>
      </c>
      <c r="G499" s="531">
        <v>12775000</v>
      </c>
      <c r="H499" s="535" t="s">
        <v>1805</v>
      </c>
      <c r="I499" s="535">
        <v>15630</v>
      </c>
      <c r="J499" s="535" t="s">
        <v>1824</v>
      </c>
      <c r="K499" s="535">
        <f>G498+G499</f>
        <v>32775000</v>
      </c>
      <c r="L499" s="1535"/>
      <c r="M499" s="1584"/>
    </row>
    <row r="500" spans="1:18" ht="30" customHeight="1" x14ac:dyDescent="0.2">
      <c r="A500" s="1532"/>
      <c r="B500" s="1529"/>
      <c r="C500" s="1665"/>
      <c r="D500" s="368">
        <v>30000000</v>
      </c>
      <c r="E500" s="20">
        <v>7.0000000000000007E-2</v>
      </c>
      <c r="F500" s="483">
        <f t="shared" si="35"/>
        <v>2100000</v>
      </c>
      <c r="G500" s="1676" t="s">
        <v>1579</v>
      </c>
      <c r="H500" s="1677"/>
      <c r="I500" s="1677"/>
      <c r="J500" s="1677"/>
      <c r="K500" s="1678"/>
      <c r="L500" s="368"/>
      <c r="M500" s="45"/>
    </row>
    <row r="501" spans="1:18" ht="30" customHeight="1" x14ac:dyDescent="0.2">
      <c r="A501" s="1532"/>
      <c r="B501" s="1529"/>
      <c r="C501" s="1665"/>
      <c r="D501" s="552">
        <v>20000000</v>
      </c>
      <c r="E501" s="547">
        <v>7.0000000000000007E-2</v>
      </c>
      <c r="F501" s="563">
        <f>D501*E501</f>
        <v>1400000.0000000002</v>
      </c>
      <c r="G501" s="1676" t="s">
        <v>1581</v>
      </c>
      <c r="H501" s="1677"/>
      <c r="I501" s="1677"/>
      <c r="J501" s="1677"/>
      <c r="K501" s="1678"/>
      <c r="L501" s="545"/>
      <c r="M501" s="45"/>
    </row>
    <row r="502" spans="1:18" ht="30" customHeight="1" x14ac:dyDescent="0.2">
      <c r="A502" s="1533"/>
      <c r="B502" s="1530"/>
      <c r="C502" s="1575"/>
      <c r="D502" s="467">
        <v>12000000</v>
      </c>
      <c r="E502" s="461">
        <v>7.0000000000000007E-2</v>
      </c>
      <c r="F502" s="484">
        <f>D502*E502</f>
        <v>840000.00000000012</v>
      </c>
      <c r="G502" s="1676" t="s">
        <v>1579</v>
      </c>
      <c r="H502" s="1677"/>
      <c r="I502" s="1677"/>
      <c r="J502" s="1677"/>
      <c r="K502" s="1678"/>
      <c r="L502" s="467"/>
      <c r="M502" s="428" t="s">
        <v>1582</v>
      </c>
    </row>
    <row r="503" spans="1:18" ht="30" customHeight="1" x14ac:dyDescent="0.2">
      <c r="A503" s="1531">
        <v>339</v>
      </c>
      <c r="B503" s="1528" t="s">
        <v>173</v>
      </c>
      <c r="C503" s="1574" t="s">
        <v>1379</v>
      </c>
      <c r="D503" s="1534">
        <v>300000000</v>
      </c>
      <c r="E503" s="1544">
        <v>7.0000000000000007E-2</v>
      </c>
      <c r="F503" s="1534">
        <f t="shared" si="34"/>
        <v>21000000.000000004</v>
      </c>
      <c r="G503" s="399">
        <v>50000000</v>
      </c>
      <c r="H503" s="399" t="s">
        <v>1052</v>
      </c>
      <c r="I503" s="399">
        <v>2293</v>
      </c>
      <c r="J503" s="399" t="s">
        <v>1415</v>
      </c>
      <c r="K503" s="1534">
        <f>G503+G504+G505</f>
        <v>125000000</v>
      </c>
      <c r="L503" s="1534">
        <f>125000000-K503</f>
        <v>0</v>
      </c>
      <c r="M503" s="1729" t="s">
        <v>1501</v>
      </c>
      <c r="N503" s="264"/>
      <c r="O503" s="264"/>
      <c r="P503" s="264"/>
      <c r="Q503" s="264"/>
      <c r="R503" s="264"/>
    </row>
    <row r="504" spans="1:18" ht="30" customHeight="1" x14ac:dyDescent="0.2">
      <c r="A504" s="1532"/>
      <c r="B504" s="1529"/>
      <c r="C504" s="1665"/>
      <c r="D504" s="1547"/>
      <c r="E504" s="1545"/>
      <c r="F504" s="1547"/>
      <c r="G504" s="416">
        <v>50000000</v>
      </c>
      <c r="H504" s="416" t="s">
        <v>1432</v>
      </c>
      <c r="I504" s="416">
        <v>173</v>
      </c>
      <c r="J504" s="416" t="s">
        <v>1415</v>
      </c>
      <c r="K504" s="1547"/>
      <c r="L504" s="1535"/>
      <c r="M504" s="1730"/>
      <c r="N504" s="264"/>
      <c r="O504" s="264"/>
      <c r="P504" s="264"/>
      <c r="Q504" s="264"/>
      <c r="R504" s="264"/>
    </row>
    <row r="505" spans="1:18" ht="30" customHeight="1" x14ac:dyDescent="0.2">
      <c r="A505" s="1532"/>
      <c r="B505" s="1529"/>
      <c r="C505" s="1665"/>
      <c r="D505" s="1535"/>
      <c r="E505" s="1546"/>
      <c r="F505" s="1535"/>
      <c r="G505" s="416">
        <v>25000000</v>
      </c>
      <c r="H505" s="416" t="s">
        <v>1478</v>
      </c>
      <c r="I505" s="434">
        <v>3010</v>
      </c>
      <c r="J505" s="416" t="s">
        <v>1500</v>
      </c>
      <c r="K505" s="1535"/>
      <c r="L505" s="411"/>
      <c r="M505" s="441"/>
      <c r="N505" s="264"/>
      <c r="O505" s="264"/>
      <c r="P505" s="264"/>
      <c r="Q505" s="264"/>
      <c r="R505" s="264"/>
    </row>
    <row r="506" spans="1:18" ht="30" customHeight="1" x14ac:dyDescent="0.2">
      <c r="A506" s="1533"/>
      <c r="B506" s="1530"/>
      <c r="C506" s="1575"/>
      <c r="D506" s="368">
        <v>200000000</v>
      </c>
      <c r="E506" s="20">
        <v>7.0000000000000007E-2</v>
      </c>
      <c r="F506" s="368">
        <f t="shared" si="34"/>
        <v>14000000.000000002</v>
      </c>
      <c r="G506" s="430"/>
      <c r="H506" s="430"/>
      <c r="I506" s="430"/>
      <c r="J506" s="430"/>
      <c r="K506" s="430"/>
      <c r="L506" s="430"/>
      <c r="M506" s="428" t="s">
        <v>1380</v>
      </c>
      <c r="N506" s="429"/>
      <c r="O506" s="429"/>
      <c r="P506" s="429"/>
      <c r="Q506" s="429"/>
      <c r="R506" s="429"/>
    </row>
    <row r="507" spans="1:18" ht="30" customHeight="1" x14ac:dyDescent="0.2">
      <c r="A507" s="1531">
        <v>340</v>
      </c>
      <c r="B507" s="1528" t="s">
        <v>68</v>
      </c>
      <c r="C507" s="1574" t="s">
        <v>1175</v>
      </c>
      <c r="D507" s="1534">
        <v>40000000</v>
      </c>
      <c r="E507" s="1544">
        <v>0.05</v>
      </c>
      <c r="F507" s="1534">
        <f t="shared" si="34"/>
        <v>2000000</v>
      </c>
      <c r="G507" s="390">
        <v>2000000</v>
      </c>
      <c r="H507" s="390" t="s">
        <v>926</v>
      </c>
      <c r="I507" s="434">
        <v>653586300720</v>
      </c>
      <c r="J507" s="399" t="s">
        <v>1393</v>
      </c>
      <c r="K507" s="390">
        <f t="shared" ref="K507:K519" si="36">G507</f>
        <v>2000000</v>
      </c>
      <c r="L507" s="433">
        <f>F507-K507</f>
        <v>0</v>
      </c>
      <c r="M507" s="949" t="s">
        <v>2393</v>
      </c>
      <c r="N507" s="429"/>
      <c r="O507" s="429"/>
      <c r="P507" s="429"/>
      <c r="Q507" s="429"/>
      <c r="R507" s="429"/>
    </row>
    <row r="508" spans="1:18" ht="30" customHeight="1" x14ac:dyDescent="0.2">
      <c r="A508" s="1532"/>
      <c r="B508" s="1529"/>
      <c r="C508" s="1665"/>
      <c r="D508" s="1535"/>
      <c r="E508" s="1546"/>
      <c r="F508" s="1535"/>
      <c r="G508" s="1676" t="s">
        <v>2577</v>
      </c>
      <c r="H508" s="1677"/>
      <c r="I508" s="1677"/>
      <c r="J508" s="1677"/>
      <c r="K508" s="1678"/>
      <c r="L508" s="945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1533"/>
      <c r="B509" s="1530"/>
      <c r="C509" s="1575"/>
      <c r="D509" s="936">
        <v>60000000</v>
      </c>
      <c r="E509" s="944">
        <v>0.05</v>
      </c>
      <c r="F509" s="936">
        <f>D509*E509</f>
        <v>3000000</v>
      </c>
      <c r="G509" s="1694" t="s">
        <v>2338</v>
      </c>
      <c r="H509" s="1695"/>
      <c r="I509" s="1695"/>
      <c r="J509" s="1695"/>
      <c r="K509" s="1696"/>
      <c r="L509" s="945"/>
      <c r="M509" s="962"/>
      <c r="N509" s="429"/>
      <c r="O509" s="429"/>
      <c r="P509" s="429"/>
      <c r="Q509" s="429"/>
      <c r="R509" s="429"/>
    </row>
    <row r="510" spans="1:18" ht="30" customHeight="1" x14ac:dyDescent="0.2">
      <c r="A510" s="387">
        <v>341</v>
      </c>
      <c r="B510" s="388" t="s">
        <v>1430</v>
      </c>
      <c r="C510" s="400"/>
      <c r="D510" s="410"/>
      <c r="E510" s="44"/>
      <c r="F510" s="410"/>
      <c r="G510" s="390">
        <v>4300000</v>
      </c>
      <c r="H510" s="390" t="s">
        <v>1052</v>
      </c>
      <c r="I510" s="434">
        <v>938651</v>
      </c>
      <c r="J510" s="395" t="s">
        <v>1431</v>
      </c>
      <c r="K510" s="390">
        <f t="shared" si="36"/>
        <v>4300000</v>
      </c>
      <c r="L510" s="433">
        <f>G510-K510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690">
        <v>342</v>
      </c>
      <c r="B511" s="409" t="s">
        <v>72</v>
      </c>
      <c r="C511" s="418" t="s">
        <v>2499</v>
      </c>
      <c r="D511" s="411">
        <v>110000000</v>
      </c>
      <c r="E511" s="20">
        <v>0.05</v>
      </c>
      <c r="F511" s="411">
        <f>D511*E511</f>
        <v>5500000</v>
      </c>
      <c r="G511" s="411">
        <v>5500000</v>
      </c>
      <c r="H511" s="411" t="s">
        <v>1432</v>
      </c>
      <c r="I511" s="434">
        <v>160320</v>
      </c>
      <c r="J511" s="417" t="s">
        <v>1434</v>
      </c>
      <c r="K511" s="411">
        <f t="shared" si="36"/>
        <v>5500000</v>
      </c>
      <c r="L511" s="433">
        <f>F511-K511</f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1531">
        <v>343</v>
      </c>
      <c r="B512" s="1528" t="s">
        <v>1438</v>
      </c>
      <c r="C512" s="1574"/>
      <c r="D512" s="1560"/>
      <c r="E512" s="1563"/>
      <c r="F512" s="1560"/>
      <c r="G512" s="411">
        <v>320000</v>
      </c>
      <c r="H512" s="411" t="s">
        <v>1432</v>
      </c>
      <c r="I512" s="434">
        <v>544031</v>
      </c>
      <c r="J512" s="417" t="s">
        <v>1439</v>
      </c>
      <c r="K512" s="411">
        <f t="shared" si="36"/>
        <v>320000</v>
      </c>
      <c r="L512" s="440">
        <f>F512-K512</f>
        <v>-320000</v>
      </c>
      <c r="M512" s="1687"/>
      <c r="N512" s="429"/>
      <c r="O512" s="429"/>
      <c r="P512" s="429"/>
      <c r="Q512" s="429"/>
      <c r="R512" s="429"/>
    </row>
    <row r="513" spans="1:18" ht="30" customHeight="1" x14ac:dyDescent="0.2">
      <c r="A513" s="1533"/>
      <c r="B513" s="1530"/>
      <c r="C513" s="1575"/>
      <c r="D513" s="1561"/>
      <c r="E513" s="1565"/>
      <c r="F513" s="1561"/>
      <c r="G513" s="987">
        <v>320000</v>
      </c>
      <c r="H513" s="987" t="s">
        <v>2628</v>
      </c>
      <c r="I513" s="434">
        <v>657949149020</v>
      </c>
      <c r="J513" s="994" t="s">
        <v>1439</v>
      </c>
      <c r="K513" s="987">
        <f>G513</f>
        <v>320000</v>
      </c>
      <c r="L513" s="997">
        <f>F513-K513</f>
        <v>-320000</v>
      </c>
      <c r="M513" s="1688"/>
      <c r="N513" s="429"/>
      <c r="O513" s="429"/>
      <c r="P513" s="429"/>
      <c r="Q513" s="429"/>
      <c r="R513" s="429"/>
    </row>
    <row r="514" spans="1:18" ht="30" customHeight="1" x14ac:dyDescent="0.2">
      <c r="A514" s="690">
        <v>344</v>
      </c>
      <c r="B514" s="409" t="s">
        <v>1446</v>
      </c>
      <c r="C514" s="418"/>
      <c r="D514" s="410"/>
      <c r="E514" s="44"/>
      <c r="F514" s="410"/>
      <c r="G514" s="411">
        <v>6500000</v>
      </c>
      <c r="H514" s="411" t="s">
        <v>1432</v>
      </c>
      <c r="I514" s="434">
        <v>884418440</v>
      </c>
      <c r="J514" s="417" t="s">
        <v>1447</v>
      </c>
      <c r="K514" s="411">
        <f t="shared" si="36"/>
        <v>6500000</v>
      </c>
      <c r="L514" s="440">
        <f>F514-K514</f>
        <v>-6500000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90">
        <v>345</v>
      </c>
      <c r="B515" s="409" t="s">
        <v>2211</v>
      </c>
      <c r="C515" s="418" t="s">
        <v>1355</v>
      </c>
      <c r="D515" s="411">
        <v>60000000</v>
      </c>
      <c r="E515" s="20">
        <v>7.0000000000000007E-2</v>
      </c>
      <c r="F515" s="411">
        <f>D515*E515</f>
        <v>4200000</v>
      </c>
      <c r="G515" s="411">
        <v>4200000</v>
      </c>
      <c r="H515" s="411" t="s">
        <v>2203</v>
      </c>
      <c r="I515" s="434">
        <v>122385850637</v>
      </c>
      <c r="J515" s="417" t="s">
        <v>2212</v>
      </c>
      <c r="K515" s="411">
        <f t="shared" si="36"/>
        <v>4200000</v>
      </c>
      <c r="L515" s="722">
        <f>G515-K515</f>
        <v>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90">
        <v>346</v>
      </c>
      <c r="B516" s="409" t="s">
        <v>1453</v>
      </c>
      <c r="C516" s="418"/>
      <c r="D516" s="410"/>
      <c r="E516" s="44"/>
      <c r="F516" s="410"/>
      <c r="G516" s="411">
        <v>250000</v>
      </c>
      <c r="H516" s="411" t="s">
        <v>1432</v>
      </c>
      <c r="I516" s="434">
        <v>551577</v>
      </c>
      <c r="J516" s="417" t="s">
        <v>1454</v>
      </c>
      <c r="K516" s="411">
        <f t="shared" si="36"/>
        <v>250000</v>
      </c>
      <c r="L516" s="440">
        <f>F516-K516</f>
        <v>-250000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690">
        <v>347</v>
      </c>
      <c r="B517" s="409" t="s">
        <v>181</v>
      </c>
      <c r="C517" s="418"/>
      <c r="D517" s="411">
        <v>130000000</v>
      </c>
      <c r="E517" s="20">
        <v>0.05</v>
      </c>
      <c r="F517" s="411">
        <f>D517*E517</f>
        <v>6500000</v>
      </c>
      <c r="G517" s="411">
        <v>6500000</v>
      </c>
      <c r="H517" s="411" t="s">
        <v>1432</v>
      </c>
      <c r="I517" s="434">
        <v>525106</v>
      </c>
      <c r="J517" s="417" t="s">
        <v>1459</v>
      </c>
      <c r="K517" s="411">
        <f t="shared" si="36"/>
        <v>6500000</v>
      </c>
      <c r="L517" s="433">
        <f>F517-K517</f>
        <v>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1531">
        <v>348</v>
      </c>
      <c r="B518" s="1528" t="s">
        <v>1481</v>
      </c>
      <c r="C518" s="1574" t="s">
        <v>1379</v>
      </c>
      <c r="D518" s="1534">
        <v>50000000</v>
      </c>
      <c r="E518" s="1544">
        <v>0.04</v>
      </c>
      <c r="F518" s="1534">
        <f>D518*E518</f>
        <v>2000000</v>
      </c>
      <c r="G518" s="411">
        <v>2000000</v>
      </c>
      <c r="H518" s="411" t="s">
        <v>1478</v>
      </c>
      <c r="I518" s="434">
        <v>731008</v>
      </c>
      <c r="J518" s="417" t="s">
        <v>1482</v>
      </c>
      <c r="K518" s="411">
        <f t="shared" si="36"/>
        <v>2000000</v>
      </c>
      <c r="L518" s="433">
        <f>F518-K518</f>
        <v>0</v>
      </c>
      <c r="M518" s="428" t="s">
        <v>2363</v>
      </c>
      <c r="N518" s="429"/>
      <c r="O518" s="429"/>
      <c r="P518" s="429"/>
      <c r="Q518" s="429"/>
      <c r="R518" s="429"/>
    </row>
    <row r="519" spans="1:18" ht="30" customHeight="1" x14ac:dyDescent="0.2">
      <c r="A519" s="1533"/>
      <c r="B519" s="1530"/>
      <c r="C519" s="1575"/>
      <c r="D519" s="1535"/>
      <c r="E519" s="1546"/>
      <c r="F519" s="1535"/>
      <c r="G519" s="738">
        <v>2000000</v>
      </c>
      <c r="H519" s="738" t="s">
        <v>2296</v>
      </c>
      <c r="I519" s="434">
        <v>890776915</v>
      </c>
      <c r="J519" s="743" t="s">
        <v>1482</v>
      </c>
      <c r="K519" s="738">
        <f t="shared" si="36"/>
        <v>2000000</v>
      </c>
      <c r="L519" s="750">
        <f>G519-K519</f>
        <v>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90">
        <v>349</v>
      </c>
      <c r="B520" s="436" t="s">
        <v>1620</v>
      </c>
      <c r="C520" s="439"/>
      <c r="D520" s="437">
        <v>80000000</v>
      </c>
      <c r="E520" s="20">
        <v>0.04</v>
      </c>
      <c r="F520" s="437">
        <f>D520*E520</f>
        <v>3200000</v>
      </c>
      <c r="G520" s="437"/>
      <c r="H520" s="437"/>
      <c r="I520" s="434"/>
      <c r="J520" s="438"/>
      <c r="K520" s="437"/>
      <c r="L520" s="433">
        <f t="shared" ref="L520:L527" si="37">F520-K520</f>
        <v>3200000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90">
        <v>350</v>
      </c>
      <c r="B521" s="458" t="s">
        <v>1651</v>
      </c>
      <c r="C521" s="459"/>
      <c r="D521" s="460">
        <v>110000000</v>
      </c>
      <c r="E521" s="1712" t="s">
        <v>1653</v>
      </c>
      <c r="F521" s="1713"/>
      <c r="G521" s="460">
        <v>9000000</v>
      </c>
      <c r="H521" s="460" t="s">
        <v>1567</v>
      </c>
      <c r="I521" s="434">
        <v>792864814515</v>
      </c>
      <c r="J521" s="470" t="s">
        <v>1652</v>
      </c>
      <c r="K521" s="460">
        <f>G521</f>
        <v>9000000</v>
      </c>
      <c r="L521" s="440">
        <f t="shared" si="37"/>
        <v>-9000000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90">
        <v>351</v>
      </c>
      <c r="B522" s="458" t="s">
        <v>1655</v>
      </c>
      <c r="C522" s="459"/>
      <c r="D522" s="460">
        <v>560000000</v>
      </c>
      <c r="E522" s="20">
        <v>7.0000000000000007E-2</v>
      </c>
      <c r="F522" s="460">
        <f>D522*E522</f>
        <v>39200000.000000007</v>
      </c>
      <c r="G522" s="460">
        <v>39200000</v>
      </c>
      <c r="H522" s="460" t="s">
        <v>1567</v>
      </c>
      <c r="I522" s="434">
        <v>10165</v>
      </c>
      <c r="J522" s="470" t="s">
        <v>1656</v>
      </c>
      <c r="K522" s="460">
        <f>G522</f>
        <v>39200000</v>
      </c>
      <c r="L522" s="433">
        <f t="shared" si="37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90">
        <v>352</v>
      </c>
      <c r="B523" s="458" t="s">
        <v>1658</v>
      </c>
      <c r="C523" s="459"/>
      <c r="D523" s="1210">
        <v>50000000</v>
      </c>
      <c r="E523" s="1213">
        <v>7.0000000000000007E-2</v>
      </c>
      <c r="F523" s="1210">
        <f>D523*E523</f>
        <v>3500000.0000000005</v>
      </c>
      <c r="G523" s="1210">
        <v>3500000</v>
      </c>
      <c r="H523" s="1210" t="s">
        <v>1567</v>
      </c>
      <c r="I523" s="434">
        <v>885318080</v>
      </c>
      <c r="J523" s="1211" t="s">
        <v>1659</v>
      </c>
      <c r="K523" s="1210">
        <f>G523</f>
        <v>3500000</v>
      </c>
      <c r="L523" s="1212">
        <f t="shared" si="37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690">
        <v>353</v>
      </c>
      <c r="B524" s="458" t="s">
        <v>1662</v>
      </c>
      <c r="C524" s="459"/>
      <c r="D524" s="460">
        <v>50000000</v>
      </c>
      <c r="E524" s="44"/>
      <c r="F524" s="463"/>
      <c r="G524" s="460"/>
      <c r="H524" s="460"/>
      <c r="I524" s="434"/>
      <c r="J524" s="470"/>
      <c r="K524" s="460"/>
      <c r="L524" s="433">
        <f t="shared" si="37"/>
        <v>0</v>
      </c>
      <c r="M524" s="428" t="s">
        <v>1663</v>
      </c>
      <c r="N524" s="429"/>
      <c r="O524" s="429"/>
      <c r="P524" s="429"/>
      <c r="Q524" s="429"/>
      <c r="R524" s="429"/>
    </row>
    <row r="525" spans="1:18" ht="30" customHeight="1" x14ac:dyDescent="0.2">
      <c r="A525" s="690">
        <v>354</v>
      </c>
      <c r="B525" s="476" t="s">
        <v>1675</v>
      </c>
      <c r="C525" s="478"/>
      <c r="D525" s="477">
        <v>70000000</v>
      </c>
      <c r="E525" s="20">
        <v>0.04</v>
      </c>
      <c r="F525" s="477">
        <f>D525*E525</f>
        <v>2800000</v>
      </c>
      <c r="G525" s="477">
        <v>2800000</v>
      </c>
      <c r="H525" s="477" t="s">
        <v>1567</v>
      </c>
      <c r="I525" s="434">
        <v>885369253</v>
      </c>
      <c r="J525" s="434" t="s">
        <v>1676</v>
      </c>
      <c r="K525" s="477">
        <f>G525</f>
        <v>2800000</v>
      </c>
      <c r="L525" s="433">
        <f t="shared" si="37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90">
        <v>355</v>
      </c>
      <c r="B526" s="501" t="s">
        <v>1680</v>
      </c>
      <c r="C526" s="503"/>
      <c r="D526" s="1170">
        <v>115000000</v>
      </c>
      <c r="E526" s="1181">
        <v>0.05</v>
      </c>
      <c r="F526" s="1170">
        <f>D526*E526</f>
        <v>5750000</v>
      </c>
      <c r="G526" s="1170">
        <v>5000000</v>
      </c>
      <c r="H526" s="1170" t="s">
        <v>1567</v>
      </c>
      <c r="I526" s="434">
        <v>121954245813</v>
      </c>
      <c r="J526" s="518" t="s">
        <v>1681</v>
      </c>
      <c r="K526" s="1170">
        <f>G526</f>
        <v>5000000</v>
      </c>
      <c r="L526" s="1179">
        <f t="shared" si="37"/>
        <v>750000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90">
        <v>356</v>
      </c>
      <c r="B527" s="501" t="s">
        <v>1688</v>
      </c>
      <c r="C527" s="503"/>
      <c r="D527" s="504"/>
      <c r="E527" s="44"/>
      <c r="F527" s="504"/>
      <c r="G527" s="500">
        <v>2800000</v>
      </c>
      <c r="H527" s="500" t="s">
        <v>1567</v>
      </c>
      <c r="I527" s="434">
        <v>885445016</v>
      </c>
      <c r="J527" s="518" t="s">
        <v>1689</v>
      </c>
      <c r="K527" s="500">
        <f>G527</f>
        <v>2800000</v>
      </c>
      <c r="L527" s="440">
        <f t="shared" si="37"/>
        <v>-2800000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690">
        <v>357</v>
      </c>
      <c r="B528" s="501" t="s">
        <v>1690</v>
      </c>
      <c r="C528" s="503"/>
      <c r="D528" s="500">
        <v>70000000</v>
      </c>
      <c r="E528" s="44"/>
      <c r="F528" s="504"/>
      <c r="G528" s="500"/>
      <c r="H528" s="500"/>
      <c r="I528" s="434"/>
      <c r="J528" s="518"/>
      <c r="K528" s="500"/>
      <c r="L528" s="440"/>
      <c r="M528" s="428" t="s">
        <v>1691</v>
      </c>
      <c r="N528" s="429"/>
      <c r="O528" s="429"/>
      <c r="P528" s="429"/>
      <c r="Q528" s="429"/>
      <c r="R528" s="429"/>
    </row>
    <row r="529" spans="1:18" ht="30" customHeight="1" x14ac:dyDescent="0.2">
      <c r="A529" s="690">
        <v>358</v>
      </c>
      <c r="B529" s="501" t="s">
        <v>1695</v>
      </c>
      <c r="C529" s="503"/>
      <c r="D529" s="504"/>
      <c r="E529" s="44"/>
      <c r="F529" s="504"/>
      <c r="G529" s="500">
        <v>6000000</v>
      </c>
      <c r="H529" s="500" t="s">
        <v>1692</v>
      </c>
      <c r="I529" s="434">
        <v>885556634</v>
      </c>
      <c r="J529" s="518" t="s">
        <v>1696</v>
      </c>
      <c r="K529" s="500">
        <f t="shared" ref="K529:K543" si="38">G529</f>
        <v>6000000</v>
      </c>
      <c r="L529" s="440">
        <f t="shared" ref="L529:L543" si="39">F529-K529</f>
        <v>-6000000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531">
        <v>359</v>
      </c>
      <c r="B530" s="1528" t="s">
        <v>1697</v>
      </c>
      <c r="C530" s="1574"/>
      <c r="D530" s="1560"/>
      <c r="E530" s="1563"/>
      <c r="F530" s="1560"/>
      <c r="G530" s="500">
        <v>500000</v>
      </c>
      <c r="H530" s="500" t="s">
        <v>1692</v>
      </c>
      <c r="I530" s="434">
        <v>489571</v>
      </c>
      <c r="J530" s="518" t="s">
        <v>1698</v>
      </c>
      <c r="K530" s="1534">
        <f>G530+G531</f>
        <v>1500000</v>
      </c>
      <c r="L530" s="1689">
        <f t="shared" si="39"/>
        <v>-1500000</v>
      </c>
      <c r="M530" s="1687"/>
      <c r="N530" s="429"/>
      <c r="O530" s="429"/>
      <c r="P530" s="429"/>
      <c r="Q530" s="429"/>
      <c r="R530" s="429"/>
    </row>
    <row r="531" spans="1:18" ht="30" customHeight="1" x14ac:dyDescent="0.2">
      <c r="A531" s="1533"/>
      <c r="B531" s="1530"/>
      <c r="C531" s="1575"/>
      <c r="D531" s="1561"/>
      <c r="E531" s="1565"/>
      <c r="F531" s="1561"/>
      <c r="G531" s="738">
        <v>1000000</v>
      </c>
      <c r="H531" s="738" t="s">
        <v>2278</v>
      </c>
      <c r="I531" s="434">
        <v>122423409278</v>
      </c>
      <c r="J531" s="518" t="s">
        <v>1698</v>
      </c>
      <c r="K531" s="1535"/>
      <c r="L531" s="1690"/>
      <c r="M531" s="1688"/>
      <c r="N531" s="429"/>
      <c r="O531" s="429"/>
      <c r="P531" s="429"/>
      <c r="Q531" s="429"/>
      <c r="R531" s="429"/>
    </row>
    <row r="532" spans="1:18" ht="30" customHeight="1" x14ac:dyDescent="0.2">
      <c r="A532" s="690">
        <v>360</v>
      </c>
      <c r="B532" s="501" t="s">
        <v>1712</v>
      </c>
      <c r="C532" s="503"/>
      <c r="D532" s="658">
        <v>500000000</v>
      </c>
      <c r="E532" s="670">
        <f>F532/D532</f>
        <v>5.4199999999999998E-2</v>
      </c>
      <c r="F532" s="658">
        <v>27100000</v>
      </c>
      <c r="G532" s="658">
        <v>27100000</v>
      </c>
      <c r="H532" s="658" t="s">
        <v>1692</v>
      </c>
      <c r="I532" s="434">
        <v>1.4010406054200199E+19</v>
      </c>
      <c r="J532" s="518" t="s">
        <v>1709</v>
      </c>
      <c r="K532" s="658">
        <f t="shared" si="38"/>
        <v>27100000</v>
      </c>
      <c r="L532" s="669">
        <f t="shared" si="39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531">
        <v>361</v>
      </c>
      <c r="B533" s="1528" t="s">
        <v>1710</v>
      </c>
      <c r="C533" s="1574"/>
      <c r="D533" s="1534"/>
      <c r="E533" s="1544"/>
      <c r="F533" s="1534">
        <v>103600000</v>
      </c>
      <c r="G533" s="500">
        <v>15000000</v>
      </c>
      <c r="H533" s="500" t="s">
        <v>1692</v>
      </c>
      <c r="I533" s="434">
        <v>1.4010406054200199E+19</v>
      </c>
      <c r="J533" s="518" t="s">
        <v>1711</v>
      </c>
      <c r="K533" s="1534">
        <f>G533+G534+G535+G536+G537</f>
        <v>103600000</v>
      </c>
      <c r="L533" s="1687">
        <f>F533-K533</f>
        <v>0</v>
      </c>
      <c r="M533" s="907"/>
      <c r="N533" s="429"/>
      <c r="O533" s="429"/>
      <c r="P533" s="429"/>
      <c r="Q533" s="429"/>
      <c r="R533" s="429"/>
    </row>
    <row r="534" spans="1:18" ht="30" customHeight="1" x14ac:dyDescent="0.2">
      <c r="A534" s="1532"/>
      <c r="B534" s="1529"/>
      <c r="C534" s="1665"/>
      <c r="D534" s="1547"/>
      <c r="E534" s="1545"/>
      <c r="F534" s="1547"/>
      <c r="G534" s="691">
        <v>20000000</v>
      </c>
      <c r="H534" s="691" t="s">
        <v>2125</v>
      </c>
      <c r="I534" s="434">
        <v>1.40104150162812E+17</v>
      </c>
      <c r="J534" s="518" t="s">
        <v>1711</v>
      </c>
      <c r="K534" s="1547"/>
      <c r="L534" s="1711"/>
      <c r="M534" s="908"/>
      <c r="N534" s="429"/>
      <c r="O534" s="429"/>
      <c r="P534" s="429"/>
      <c r="Q534" s="429"/>
      <c r="R534" s="429"/>
    </row>
    <row r="535" spans="1:18" ht="30" customHeight="1" x14ac:dyDescent="0.2">
      <c r="A535" s="1532"/>
      <c r="B535" s="1529"/>
      <c r="C535" s="1665"/>
      <c r="D535" s="1547"/>
      <c r="E535" s="1545"/>
      <c r="F535" s="1547"/>
      <c r="G535" s="785">
        <v>18000000</v>
      </c>
      <c r="H535" s="785"/>
      <c r="I535" s="434"/>
      <c r="J535" s="518"/>
      <c r="K535" s="1547"/>
      <c r="L535" s="1711"/>
      <c r="M535" s="908"/>
      <c r="N535" s="429"/>
      <c r="O535" s="429"/>
      <c r="P535" s="429"/>
      <c r="Q535" s="429"/>
      <c r="R535" s="429"/>
    </row>
    <row r="536" spans="1:18" ht="30" customHeight="1" x14ac:dyDescent="0.2">
      <c r="A536" s="1532"/>
      <c r="B536" s="1529"/>
      <c r="C536" s="1665"/>
      <c r="D536" s="1547"/>
      <c r="E536" s="1545"/>
      <c r="F536" s="1547"/>
      <c r="G536" s="785">
        <v>40000000</v>
      </c>
      <c r="H536" s="785"/>
      <c r="I536" s="434"/>
      <c r="J536" s="518"/>
      <c r="K536" s="1547"/>
      <c r="L536" s="1711"/>
      <c r="M536" s="908"/>
      <c r="N536" s="429"/>
      <c r="O536" s="429"/>
      <c r="P536" s="429"/>
      <c r="Q536" s="429"/>
      <c r="R536" s="429"/>
    </row>
    <row r="537" spans="1:18" ht="30" customHeight="1" x14ac:dyDescent="0.2">
      <c r="A537" s="1532"/>
      <c r="B537" s="1529"/>
      <c r="C537" s="1665"/>
      <c r="D537" s="1547"/>
      <c r="E537" s="1545"/>
      <c r="F537" s="1547"/>
      <c r="G537" s="879">
        <v>10600000</v>
      </c>
      <c r="H537" s="879" t="s">
        <v>2397</v>
      </c>
      <c r="I537" s="434">
        <v>891695712</v>
      </c>
      <c r="J537" s="518" t="s">
        <v>2427</v>
      </c>
      <c r="K537" s="1535"/>
      <c r="L537" s="1688"/>
      <c r="M537" s="909" t="s">
        <v>2506</v>
      </c>
      <c r="N537" s="429"/>
      <c r="O537" s="429"/>
      <c r="P537" s="429"/>
      <c r="Q537" s="429"/>
      <c r="R537" s="429"/>
    </row>
    <row r="538" spans="1:18" ht="30" customHeight="1" x14ac:dyDescent="0.2">
      <c r="A538" s="1532"/>
      <c r="B538" s="1529"/>
      <c r="C538" s="1665"/>
      <c r="D538" s="1547"/>
      <c r="E538" s="1545"/>
      <c r="F538" s="1547"/>
      <c r="G538" s="981">
        <v>5000000</v>
      </c>
      <c r="H538" s="981" t="s">
        <v>2504</v>
      </c>
      <c r="I538" s="985">
        <v>942173</v>
      </c>
      <c r="J538" s="986" t="s">
        <v>2505</v>
      </c>
      <c r="K538" s="1699">
        <f>G538+G539</f>
        <v>10000000</v>
      </c>
      <c r="L538" s="1689"/>
      <c r="M538" s="428" t="s">
        <v>2523</v>
      </c>
      <c r="N538" s="429"/>
      <c r="O538" s="429"/>
      <c r="P538" s="429"/>
      <c r="Q538" s="429"/>
      <c r="R538" s="429"/>
    </row>
    <row r="539" spans="1:18" ht="30" customHeight="1" x14ac:dyDescent="0.2">
      <c r="A539" s="1533"/>
      <c r="B539" s="1530"/>
      <c r="C539" s="1575"/>
      <c r="D539" s="1535"/>
      <c r="E539" s="1546"/>
      <c r="F539" s="1535"/>
      <c r="G539" s="981">
        <v>5000000</v>
      </c>
      <c r="H539" s="981" t="s">
        <v>2064</v>
      </c>
      <c r="I539" s="985">
        <v>657945629243</v>
      </c>
      <c r="J539" s="986" t="s">
        <v>2605</v>
      </c>
      <c r="K539" s="1700"/>
      <c r="L539" s="1690"/>
      <c r="M539" s="428" t="s">
        <v>2606</v>
      </c>
      <c r="N539" s="429"/>
      <c r="O539" s="429"/>
      <c r="P539" s="429"/>
      <c r="Q539" s="429"/>
      <c r="R539" s="429"/>
    </row>
    <row r="540" spans="1:18" ht="30" customHeight="1" x14ac:dyDescent="0.2">
      <c r="A540" s="502">
        <v>362</v>
      </c>
      <c r="B540" s="501" t="s">
        <v>1717</v>
      </c>
      <c r="C540" s="503" t="s">
        <v>1751</v>
      </c>
      <c r="D540" s="500">
        <v>300000000</v>
      </c>
      <c r="E540" s="20">
        <v>4.4999999999999998E-2</v>
      </c>
      <c r="F540" s="500">
        <f>D540*E540</f>
        <v>13500000</v>
      </c>
      <c r="G540" s="500">
        <v>13500000</v>
      </c>
      <c r="H540" s="500" t="s">
        <v>1714</v>
      </c>
      <c r="I540" s="434">
        <v>1.4010407054200001E+19</v>
      </c>
      <c r="J540" s="518" t="s">
        <v>1718</v>
      </c>
      <c r="K540" s="500">
        <f t="shared" si="38"/>
        <v>13500000</v>
      </c>
      <c r="L540" s="433">
        <f t="shared" si="39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502">
        <v>363</v>
      </c>
      <c r="B541" s="501" t="s">
        <v>1739</v>
      </c>
      <c r="C541" s="503"/>
      <c r="D541" s="500"/>
      <c r="E541" s="20"/>
      <c r="F541" s="500"/>
      <c r="G541" s="500">
        <v>1060000</v>
      </c>
      <c r="H541" s="500" t="s">
        <v>1714</v>
      </c>
      <c r="I541" s="434">
        <v>456199</v>
      </c>
      <c r="J541" s="518" t="s">
        <v>1719</v>
      </c>
      <c r="K541" s="500">
        <f t="shared" si="38"/>
        <v>1060000</v>
      </c>
      <c r="L541" s="433">
        <f t="shared" si="39"/>
        <v>-1060000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90">
        <v>364</v>
      </c>
      <c r="B542" s="501" t="s">
        <v>1735</v>
      </c>
      <c r="C542" s="503"/>
      <c r="D542" s="504"/>
      <c r="E542" s="44"/>
      <c r="F542" s="504"/>
      <c r="G542" s="500">
        <v>6600000</v>
      </c>
      <c r="H542" s="500" t="s">
        <v>1714</v>
      </c>
      <c r="I542" s="434">
        <v>1.4010407054200001E+19</v>
      </c>
      <c r="J542" s="518" t="s">
        <v>1736</v>
      </c>
      <c r="K542" s="500">
        <f t="shared" si="38"/>
        <v>6600000</v>
      </c>
      <c r="L542" s="440">
        <f t="shared" si="39"/>
        <v>-6600000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690">
        <v>365</v>
      </c>
      <c r="B543" s="501" t="s">
        <v>1737</v>
      </c>
      <c r="C543" s="503"/>
      <c r="D543" s="504"/>
      <c r="E543" s="44"/>
      <c r="F543" s="504"/>
      <c r="G543" s="500">
        <v>19000000</v>
      </c>
      <c r="H543" s="500" t="s">
        <v>1714</v>
      </c>
      <c r="I543" s="434">
        <v>17114</v>
      </c>
      <c r="J543" s="518" t="s">
        <v>1738</v>
      </c>
      <c r="K543" s="500">
        <f t="shared" si="38"/>
        <v>19000000</v>
      </c>
      <c r="L543" s="440">
        <f t="shared" si="39"/>
        <v>-19000000</v>
      </c>
      <c r="M543" s="428" t="s">
        <v>2886</v>
      </c>
      <c r="N543" s="429"/>
      <c r="O543" s="429"/>
      <c r="P543" s="429"/>
      <c r="Q543" s="429"/>
      <c r="R543" s="429"/>
    </row>
    <row r="544" spans="1:18" ht="30" customHeight="1" x14ac:dyDescent="0.2">
      <c r="A544" s="690">
        <v>366</v>
      </c>
      <c r="B544" s="507" t="s">
        <v>1823</v>
      </c>
      <c r="C544" s="514" t="s">
        <v>1138</v>
      </c>
      <c r="D544" s="510">
        <v>70000000</v>
      </c>
      <c r="E544" s="519">
        <v>6.3E-2</v>
      </c>
      <c r="F544" s="510">
        <v>4400000</v>
      </c>
      <c r="G544" s="530">
        <v>8800000</v>
      </c>
      <c r="H544" s="530" t="s">
        <v>1805</v>
      </c>
      <c r="I544" s="434">
        <v>886869894</v>
      </c>
      <c r="J544" s="518" t="s">
        <v>1807</v>
      </c>
      <c r="K544" s="530">
        <f>G544</f>
        <v>8800000</v>
      </c>
      <c r="L544" s="433">
        <f>F544-K544</f>
        <v>-4400000</v>
      </c>
      <c r="M544" s="428" t="s">
        <v>1806</v>
      </c>
      <c r="N544" s="429"/>
      <c r="O544" s="429"/>
      <c r="P544" s="429"/>
      <c r="Q544" s="429"/>
      <c r="R544" s="429"/>
    </row>
    <row r="545" spans="1:18" ht="30" customHeight="1" x14ac:dyDescent="0.2">
      <c r="A545" s="690">
        <v>367</v>
      </c>
      <c r="B545" s="507" t="s">
        <v>1765</v>
      </c>
      <c r="C545" s="514"/>
      <c r="D545" s="512"/>
      <c r="E545" s="44"/>
      <c r="F545" s="512">
        <f>D545*E545</f>
        <v>0</v>
      </c>
      <c r="G545" s="510">
        <v>1250000</v>
      </c>
      <c r="H545" s="510" t="s">
        <v>1757</v>
      </c>
      <c r="I545" s="434">
        <v>122048261797</v>
      </c>
      <c r="J545" s="518" t="s">
        <v>1766</v>
      </c>
      <c r="K545" s="510">
        <f>G545</f>
        <v>1250000</v>
      </c>
      <c r="L545" s="440">
        <f>F545-K545</f>
        <v>-1250000</v>
      </c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90">
        <v>368</v>
      </c>
      <c r="B546" s="507" t="s">
        <v>1910</v>
      </c>
      <c r="C546" s="514"/>
      <c r="D546" s="510">
        <v>800000000</v>
      </c>
      <c r="E546" s="519">
        <v>7.0000000000000007E-2</v>
      </c>
      <c r="F546" s="510">
        <f>D546*E546</f>
        <v>56000000.000000007</v>
      </c>
      <c r="G546" s="510"/>
      <c r="H546" s="510"/>
      <c r="I546" s="434"/>
      <c r="J546" s="518"/>
      <c r="K546" s="510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690">
        <v>369</v>
      </c>
      <c r="B547" s="507" t="s">
        <v>1776</v>
      </c>
      <c r="C547" s="514" t="s">
        <v>1751</v>
      </c>
      <c r="D547" s="510">
        <v>250000000</v>
      </c>
      <c r="E547" s="519"/>
      <c r="F547" s="510"/>
      <c r="G547" s="510"/>
      <c r="H547" s="510"/>
      <c r="I547" s="434"/>
      <c r="J547" s="518"/>
      <c r="K547" s="510"/>
      <c r="L547" s="433"/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1531">
        <v>370</v>
      </c>
      <c r="B548" s="1528" t="s">
        <v>1800</v>
      </c>
      <c r="C548" s="522"/>
      <c r="D548" s="523"/>
      <c r="E548" s="44"/>
      <c r="F548" s="523">
        <f>D548*E548</f>
        <v>0</v>
      </c>
      <c r="G548" s="520">
        <v>10000000</v>
      </c>
      <c r="H548" s="520" t="s">
        <v>1757</v>
      </c>
      <c r="I548" s="434">
        <v>1.4010408054200101E+19</v>
      </c>
      <c r="J548" s="518" t="s">
        <v>2674</v>
      </c>
      <c r="K548" s="520">
        <f t="shared" ref="K548:K556" si="40">G548</f>
        <v>10000000</v>
      </c>
      <c r="L548" s="440">
        <f>F548-K548</f>
        <v>-10000000</v>
      </c>
      <c r="M548" s="1687"/>
      <c r="N548" s="429"/>
      <c r="O548" s="429"/>
      <c r="P548" s="429"/>
      <c r="Q548" s="429"/>
      <c r="R548" s="429"/>
    </row>
    <row r="549" spans="1:18" ht="30" customHeight="1" x14ac:dyDescent="0.2">
      <c r="A549" s="1533"/>
      <c r="B549" s="1530"/>
      <c r="C549" s="993"/>
      <c r="D549" s="992"/>
      <c r="E549" s="44"/>
      <c r="F549" s="992"/>
      <c r="G549" s="987">
        <v>10000000</v>
      </c>
      <c r="H549" s="987" t="s">
        <v>2064</v>
      </c>
      <c r="I549" s="434">
        <v>310488</v>
      </c>
      <c r="J549" s="518" t="s">
        <v>2627</v>
      </c>
      <c r="K549" s="987">
        <f>G549</f>
        <v>10000000</v>
      </c>
      <c r="L549" s="997">
        <f>F549-K549</f>
        <v>-10000000</v>
      </c>
      <c r="M549" s="1688"/>
      <c r="N549" s="429"/>
      <c r="O549" s="429"/>
      <c r="P549" s="429"/>
      <c r="Q549" s="429"/>
      <c r="R549" s="429"/>
    </row>
    <row r="550" spans="1:18" ht="30" customHeight="1" x14ac:dyDescent="0.2">
      <c r="A550" s="690">
        <v>371</v>
      </c>
      <c r="B550" s="521" t="s">
        <v>1802</v>
      </c>
      <c r="C550" s="522" t="s">
        <v>971</v>
      </c>
      <c r="D550" s="520">
        <v>50000000</v>
      </c>
      <c r="E550" s="527">
        <v>0.04</v>
      </c>
      <c r="F550" s="520">
        <f>D550*E550</f>
        <v>2000000</v>
      </c>
      <c r="G550" s="520">
        <v>2000000</v>
      </c>
      <c r="H550" s="520" t="s">
        <v>1757</v>
      </c>
      <c r="I550" s="434">
        <v>349729</v>
      </c>
      <c r="J550" s="518" t="s">
        <v>1803</v>
      </c>
      <c r="K550" s="520">
        <f t="shared" si="40"/>
        <v>2000000</v>
      </c>
      <c r="L550" s="433">
        <f>F550-K550</f>
        <v>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90">
        <v>372</v>
      </c>
      <c r="B551" s="521" t="s">
        <v>1810</v>
      </c>
      <c r="C551" s="522"/>
      <c r="D551" s="523"/>
      <c r="E551" s="44"/>
      <c r="F551" s="523"/>
      <c r="G551" s="520">
        <v>52250000</v>
      </c>
      <c r="H551" s="520" t="s">
        <v>1805</v>
      </c>
      <c r="I551" s="434">
        <v>1.4010409054200001E+19</v>
      </c>
      <c r="J551" s="518" t="s">
        <v>856</v>
      </c>
      <c r="K551" s="520">
        <f t="shared" si="40"/>
        <v>52250000</v>
      </c>
      <c r="L551" s="440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90">
        <v>373</v>
      </c>
      <c r="B552" s="521" t="s">
        <v>1829</v>
      </c>
      <c r="C552" s="522"/>
      <c r="D552" s="531">
        <v>10000000</v>
      </c>
      <c r="E552" s="536">
        <v>0.05</v>
      </c>
      <c r="F552" s="531">
        <f>D552*E552</f>
        <v>500000</v>
      </c>
      <c r="G552" s="520">
        <v>500000</v>
      </c>
      <c r="H552" s="520" t="s">
        <v>1805</v>
      </c>
      <c r="I552" s="434">
        <v>122106943211</v>
      </c>
      <c r="J552" s="518" t="s">
        <v>1830</v>
      </c>
      <c r="K552" s="520">
        <f t="shared" si="40"/>
        <v>500000</v>
      </c>
      <c r="L552" s="433">
        <f t="shared" ref="L552:L558" si="41">F552-K552</f>
        <v>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90">
        <v>374</v>
      </c>
      <c r="B553" s="532" t="s">
        <v>1831</v>
      </c>
      <c r="C553" s="534"/>
      <c r="D553" s="533"/>
      <c r="E553" s="44"/>
      <c r="F553" s="533"/>
      <c r="G553" s="531">
        <v>4500000</v>
      </c>
      <c r="H553" s="531" t="s">
        <v>1805</v>
      </c>
      <c r="I553" s="434">
        <v>656284506175</v>
      </c>
      <c r="J553" s="518" t="s">
        <v>1832</v>
      </c>
      <c r="K553" s="531">
        <f t="shared" si="40"/>
        <v>4500000</v>
      </c>
      <c r="L553" s="440">
        <f t="shared" si="41"/>
        <v>-4500000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90">
        <v>375</v>
      </c>
      <c r="B554" s="537" t="s">
        <v>1839</v>
      </c>
      <c r="C554" s="539"/>
      <c r="D554" s="538">
        <v>100000000</v>
      </c>
      <c r="E554" s="542">
        <v>0.05</v>
      </c>
      <c r="F554" s="538">
        <f>D554*E554</f>
        <v>5000000</v>
      </c>
      <c r="G554" s="538">
        <v>5000000</v>
      </c>
      <c r="H554" s="538" t="s">
        <v>1836</v>
      </c>
      <c r="I554" s="434">
        <v>600441</v>
      </c>
      <c r="J554" s="518" t="s">
        <v>1840</v>
      </c>
      <c r="K554" s="538">
        <f t="shared" si="40"/>
        <v>5000000</v>
      </c>
      <c r="L554" s="433">
        <f t="shared" si="41"/>
        <v>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90">
        <v>376</v>
      </c>
      <c r="B555" s="537" t="s">
        <v>1845</v>
      </c>
      <c r="C555" s="539"/>
      <c r="D555" s="540"/>
      <c r="E555" s="44"/>
      <c r="F555" s="540"/>
      <c r="G555" s="538">
        <v>3000000</v>
      </c>
      <c r="H555" s="538" t="s">
        <v>1846</v>
      </c>
      <c r="I555" s="434">
        <v>656285880246</v>
      </c>
      <c r="J555" s="518" t="s">
        <v>1847</v>
      </c>
      <c r="K555" s="538">
        <f t="shared" si="40"/>
        <v>3000000</v>
      </c>
      <c r="L555" s="440">
        <f t="shared" si="41"/>
        <v>-3000000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90">
        <v>377</v>
      </c>
      <c r="B556" s="544" t="s">
        <v>1860</v>
      </c>
      <c r="C556" s="551" t="s">
        <v>1751</v>
      </c>
      <c r="D556" s="546">
        <v>153000000</v>
      </c>
      <c r="E556" s="555">
        <v>7.0000000000000007E-2</v>
      </c>
      <c r="F556" s="546">
        <f>D556*E556</f>
        <v>10710000.000000002</v>
      </c>
      <c r="G556" s="546">
        <v>10710000</v>
      </c>
      <c r="H556" s="546" t="s">
        <v>2069</v>
      </c>
      <c r="I556" s="434">
        <v>1.4010414054201999E+19</v>
      </c>
      <c r="J556" s="518" t="s">
        <v>2077</v>
      </c>
      <c r="K556" s="546">
        <f t="shared" si="40"/>
        <v>10710000</v>
      </c>
      <c r="L556" s="669">
        <f t="shared" si="41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690">
        <v>378</v>
      </c>
      <c r="B557" s="572" t="s">
        <v>1907</v>
      </c>
      <c r="C557" s="579" t="s">
        <v>916</v>
      </c>
      <c r="D557" s="575">
        <v>300000000</v>
      </c>
      <c r="E557" s="586">
        <v>5.0999999999999997E-2</v>
      </c>
      <c r="F557" s="575">
        <v>15500000</v>
      </c>
      <c r="G557" s="575">
        <v>15500000</v>
      </c>
      <c r="H557" s="575" t="s">
        <v>1899</v>
      </c>
      <c r="I557" s="434">
        <v>1.40104120542003E+19</v>
      </c>
      <c r="J557" s="518" t="s">
        <v>1993</v>
      </c>
      <c r="K557" s="575">
        <f>G557</f>
        <v>15500000</v>
      </c>
      <c r="L557" s="609">
        <f t="shared" si="41"/>
        <v>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1531">
        <v>379</v>
      </c>
      <c r="B558" s="1528" t="s">
        <v>1866</v>
      </c>
      <c r="C558" s="1574"/>
      <c r="D558" s="1534">
        <v>50000000</v>
      </c>
      <c r="E558" s="1544">
        <v>0.04</v>
      </c>
      <c r="F558" s="1534">
        <f>D558*E558</f>
        <v>2000000</v>
      </c>
      <c r="G558" s="575">
        <v>1600000</v>
      </c>
      <c r="H558" s="575" t="s">
        <v>1899</v>
      </c>
      <c r="I558" s="434">
        <v>89505</v>
      </c>
      <c r="J558" s="518" t="s">
        <v>1955</v>
      </c>
      <c r="K558" s="1534">
        <f>G558+G559</f>
        <v>2000000</v>
      </c>
      <c r="L558" s="1687">
        <f t="shared" si="41"/>
        <v>0</v>
      </c>
      <c r="M558" s="1687"/>
      <c r="N558" s="429"/>
      <c r="O558" s="429"/>
      <c r="P558" s="429"/>
      <c r="Q558" s="429"/>
      <c r="R558" s="429"/>
    </row>
    <row r="559" spans="1:18" ht="30" customHeight="1" x14ac:dyDescent="0.2">
      <c r="A559" s="1533"/>
      <c r="B559" s="1530"/>
      <c r="C559" s="1575"/>
      <c r="D559" s="1535"/>
      <c r="E559" s="1546"/>
      <c r="F559" s="1535"/>
      <c r="G559" s="575">
        <v>400000</v>
      </c>
      <c r="H559" s="575" t="s">
        <v>2069</v>
      </c>
      <c r="I559" s="434">
        <v>656296949744</v>
      </c>
      <c r="J559" s="518" t="s">
        <v>2076</v>
      </c>
      <c r="K559" s="1535"/>
      <c r="L559" s="1688"/>
      <c r="M559" s="1688"/>
      <c r="N559" s="429"/>
      <c r="O559" s="429"/>
      <c r="P559" s="429"/>
      <c r="Q559" s="429"/>
      <c r="R559" s="429"/>
    </row>
    <row r="560" spans="1:18" ht="30" customHeight="1" x14ac:dyDescent="0.2">
      <c r="A560" s="571">
        <v>380</v>
      </c>
      <c r="B560" s="572" t="s">
        <v>1912</v>
      </c>
      <c r="C560" s="579" t="s">
        <v>1131</v>
      </c>
      <c r="D560" s="575">
        <v>10000000</v>
      </c>
      <c r="E560" s="586">
        <v>0.05</v>
      </c>
      <c r="F560" s="575">
        <f>D560*E560</f>
        <v>500000</v>
      </c>
      <c r="G560" s="575">
        <v>2000000</v>
      </c>
      <c r="H560" s="575" t="s">
        <v>1899</v>
      </c>
      <c r="I560" s="434">
        <v>122205638275</v>
      </c>
      <c r="J560" s="518" t="s">
        <v>1995</v>
      </c>
      <c r="K560" s="575">
        <f>G560</f>
        <v>2000000</v>
      </c>
      <c r="L560" s="609">
        <f>F560-K560</f>
        <v>-1500000</v>
      </c>
      <c r="M560" s="428" t="s">
        <v>1996</v>
      </c>
      <c r="N560" s="429"/>
      <c r="O560" s="429"/>
      <c r="P560" s="429"/>
      <c r="Q560" s="429"/>
      <c r="R560" s="429"/>
    </row>
    <row r="561" spans="1:18" ht="30" customHeight="1" x14ac:dyDescent="0.2">
      <c r="A561" s="571">
        <v>381</v>
      </c>
      <c r="B561" s="572" t="s">
        <v>1915</v>
      </c>
      <c r="C561" s="579" t="s">
        <v>916</v>
      </c>
      <c r="D561" s="575">
        <v>50000000</v>
      </c>
      <c r="E561" s="586">
        <v>0.05</v>
      </c>
      <c r="F561" s="575">
        <f>D561*E561</f>
        <v>2500000</v>
      </c>
      <c r="G561" s="575">
        <v>2500000</v>
      </c>
      <c r="H561" s="575" t="s">
        <v>1853</v>
      </c>
      <c r="I561" s="434">
        <v>525279</v>
      </c>
      <c r="J561" s="518" t="s">
        <v>1916</v>
      </c>
      <c r="K561" s="575">
        <f>G561</f>
        <v>2500000</v>
      </c>
      <c r="L561" s="43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1">
        <v>382</v>
      </c>
      <c r="B562" s="572" t="s">
        <v>1930</v>
      </c>
      <c r="C562" s="579" t="s">
        <v>265</v>
      </c>
      <c r="D562" s="575">
        <v>150000000</v>
      </c>
      <c r="E562" s="586"/>
      <c r="F562" s="575"/>
      <c r="G562" s="575"/>
      <c r="H562" s="575"/>
      <c r="I562" s="434"/>
      <c r="J562" s="518"/>
      <c r="K562" s="575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571">
        <v>383</v>
      </c>
      <c r="B563" s="572" t="s">
        <v>1941</v>
      </c>
      <c r="C563" s="579" t="s">
        <v>265</v>
      </c>
      <c r="D563" s="575">
        <v>10000000</v>
      </c>
      <c r="E563" s="586">
        <v>7.0000000000000007E-2</v>
      </c>
      <c r="F563" s="575">
        <f>D563*E563</f>
        <v>700000.00000000012</v>
      </c>
      <c r="G563" s="575"/>
      <c r="H563" s="575"/>
      <c r="I563" s="434"/>
      <c r="J563" s="518"/>
      <c r="K563" s="575"/>
      <c r="L563" s="433"/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673">
        <v>384</v>
      </c>
      <c r="B564" s="594" t="s">
        <v>1986</v>
      </c>
      <c r="C564" s="603" t="s">
        <v>265</v>
      </c>
      <c r="D564" s="597">
        <v>150000000</v>
      </c>
      <c r="E564" s="608">
        <v>7.0000000000000007E-2</v>
      </c>
      <c r="F564" s="597">
        <f>D564*E564</f>
        <v>10500000.000000002</v>
      </c>
      <c r="G564" s="597">
        <v>10500000</v>
      </c>
      <c r="H564" s="597" t="s">
        <v>2069</v>
      </c>
      <c r="I564" s="434">
        <v>104140804055964</v>
      </c>
      <c r="J564" s="518" t="s">
        <v>2085</v>
      </c>
      <c r="K564" s="597">
        <f>G564</f>
        <v>10500000</v>
      </c>
      <c r="L564" s="609">
        <f>F564-K564</f>
        <v>0</v>
      </c>
      <c r="M564" s="428"/>
      <c r="N564" s="429"/>
      <c r="O564" s="429"/>
      <c r="P564" s="429"/>
      <c r="Q564" s="429"/>
      <c r="R564" s="429"/>
    </row>
    <row r="565" spans="1:18" ht="30" customHeight="1" x14ac:dyDescent="0.2">
      <c r="A565" s="595">
        <v>385</v>
      </c>
      <c r="B565" s="594" t="s">
        <v>2002</v>
      </c>
      <c r="C565" s="603" t="s">
        <v>379</v>
      </c>
      <c r="D565" s="597">
        <v>12000000</v>
      </c>
      <c r="E565" s="608">
        <v>0.05</v>
      </c>
      <c r="F565" s="597">
        <f>D565*E565</f>
        <v>600000</v>
      </c>
      <c r="G565" s="597"/>
      <c r="H565" s="597"/>
      <c r="I565" s="434"/>
      <c r="J565" s="518"/>
      <c r="K565" s="597"/>
      <c r="L565" s="609"/>
      <c r="M565" s="428" t="s">
        <v>2003</v>
      </c>
      <c r="N565" s="429"/>
      <c r="O565" s="429"/>
      <c r="P565" s="429"/>
      <c r="Q565" s="429"/>
      <c r="R565" s="429"/>
    </row>
    <row r="566" spans="1:18" ht="30" customHeight="1" x14ac:dyDescent="0.2">
      <c r="A566" s="1531">
        <v>387</v>
      </c>
      <c r="B566" s="1528" t="s">
        <v>2048</v>
      </c>
      <c r="C566" s="1574"/>
      <c r="D566" s="1560"/>
      <c r="E566" s="1563"/>
      <c r="F566" s="1560"/>
      <c r="G566" s="647">
        <v>2400000</v>
      </c>
      <c r="H566" s="647" t="s">
        <v>2006</v>
      </c>
      <c r="I566" s="434">
        <v>888618690</v>
      </c>
      <c r="J566" s="518" t="s">
        <v>2049</v>
      </c>
      <c r="K566" s="647">
        <f>G566</f>
        <v>2400000</v>
      </c>
      <c r="L566" s="652">
        <f>F566-K566</f>
        <v>-2400000</v>
      </c>
      <c r="M566" s="428" t="s">
        <v>2393</v>
      </c>
      <c r="N566" s="429"/>
      <c r="O566" s="429"/>
      <c r="P566" s="429"/>
      <c r="Q566" s="429"/>
      <c r="R566" s="429"/>
    </row>
    <row r="567" spans="1:18" ht="30" customHeight="1" x14ac:dyDescent="0.2">
      <c r="A567" s="1533"/>
      <c r="B567" s="1530"/>
      <c r="C567" s="1575"/>
      <c r="D567" s="1561"/>
      <c r="E567" s="1565"/>
      <c r="F567" s="1561"/>
      <c r="G567" s="805">
        <v>2400000</v>
      </c>
      <c r="H567" s="805" t="s">
        <v>2345</v>
      </c>
      <c r="I567" s="434">
        <v>289768</v>
      </c>
      <c r="J567" s="518" t="s">
        <v>2392</v>
      </c>
      <c r="K567" s="805">
        <f>G567</f>
        <v>2400000</v>
      </c>
      <c r="L567" s="808"/>
      <c r="M567" s="428" t="s">
        <v>1380</v>
      </c>
      <c r="N567" s="429"/>
      <c r="O567" s="429"/>
      <c r="P567" s="429"/>
      <c r="Q567" s="429"/>
      <c r="R567" s="429"/>
    </row>
    <row r="568" spans="1:18" ht="30" customHeight="1" x14ac:dyDescent="0.2">
      <c r="A568" s="690">
        <v>388</v>
      </c>
      <c r="B568" s="653" t="s">
        <v>3244</v>
      </c>
      <c r="C568" s="1403" t="s">
        <v>1379</v>
      </c>
      <c r="D568" s="1397">
        <v>200000000</v>
      </c>
      <c r="E568" s="1415">
        <v>0.06</v>
      </c>
      <c r="F568" s="1397">
        <f>D568*E568</f>
        <v>12000000</v>
      </c>
      <c r="G568" s="658">
        <v>23000000</v>
      </c>
      <c r="H568" s="658" t="s">
        <v>2006</v>
      </c>
      <c r="I568" s="434">
        <v>104132024147435</v>
      </c>
      <c r="J568" s="518" t="s">
        <v>2068</v>
      </c>
      <c r="K568" s="658">
        <f>G568</f>
        <v>23000000</v>
      </c>
      <c r="L568" s="668">
        <f>F568-K568</f>
        <v>-11000000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690">
        <v>389</v>
      </c>
      <c r="B569" s="653" t="s">
        <v>2078</v>
      </c>
      <c r="C569" s="660"/>
      <c r="D569" s="658">
        <v>30000000</v>
      </c>
      <c r="E569" s="670">
        <v>0.05</v>
      </c>
      <c r="F569" s="658">
        <f>D569*E569</f>
        <v>1500000</v>
      </c>
      <c r="G569" s="658">
        <v>1500000</v>
      </c>
      <c r="H569" s="658" t="s">
        <v>2069</v>
      </c>
      <c r="I569" s="434">
        <v>153482</v>
      </c>
      <c r="J569" s="518" t="s">
        <v>2079</v>
      </c>
      <c r="K569" s="658">
        <f>G569</f>
        <v>1500000</v>
      </c>
      <c r="L569" s="669">
        <f>F569-K569</f>
        <v>0</v>
      </c>
      <c r="M569" s="428" t="s">
        <v>2080</v>
      </c>
      <c r="N569" s="429"/>
      <c r="O569" s="429"/>
      <c r="P569" s="429"/>
      <c r="Q569" s="429"/>
      <c r="R569" s="429"/>
    </row>
    <row r="570" spans="1:18" ht="30" customHeight="1" x14ac:dyDescent="0.2">
      <c r="A570" s="690">
        <v>390</v>
      </c>
      <c r="B570" s="675" t="s">
        <v>2127</v>
      </c>
      <c r="C570" s="682"/>
      <c r="D570" s="677">
        <v>5000000</v>
      </c>
      <c r="E570" s="683">
        <v>0.05</v>
      </c>
      <c r="F570" s="677">
        <f>D570*E570</f>
        <v>250000</v>
      </c>
      <c r="G570" s="677"/>
      <c r="H570" s="677"/>
      <c r="I570" s="434"/>
      <c r="J570" s="518"/>
      <c r="K570" s="677"/>
      <c r="L570" s="684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531">
        <v>391</v>
      </c>
      <c r="B571" s="1528" t="s">
        <v>2134</v>
      </c>
      <c r="C571" s="1574" t="s">
        <v>2135</v>
      </c>
      <c r="D571" s="677">
        <v>1158000000</v>
      </c>
      <c r="E571" s="683">
        <v>0.05</v>
      </c>
      <c r="F571" s="677">
        <v>58000000</v>
      </c>
      <c r="G571" s="677">
        <v>58000000</v>
      </c>
      <c r="H571" s="677" t="s">
        <v>2296</v>
      </c>
      <c r="I571" s="434">
        <v>78518</v>
      </c>
      <c r="J571" s="518" t="s">
        <v>2415</v>
      </c>
      <c r="K571" s="677">
        <f>G571</f>
        <v>58000000</v>
      </c>
      <c r="L571" s="684">
        <f>F571-K571</f>
        <v>0</v>
      </c>
      <c r="M571" s="1766" t="s">
        <v>2503</v>
      </c>
      <c r="N571" s="429"/>
      <c r="O571" s="429"/>
      <c r="P571" s="429"/>
      <c r="Q571" s="429"/>
      <c r="R571" s="429"/>
    </row>
    <row r="572" spans="1:18" ht="30" customHeight="1" x14ac:dyDescent="0.2">
      <c r="A572" s="1533"/>
      <c r="B572" s="1530"/>
      <c r="C572" s="1575"/>
      <c r="D572" s="1459" t="s">
        <v>2500</v>
      </c>
      <c r="E572" s="1460"/>
      <c r="F572" s="1461"/>
      <c r="G572" s="1459" t="s">
        <v>2502</v>
      </c>
      <c r="H572" s="1460"/>
      <c r="I572" s="1460"/>
      <c r="J572" s="1460"/>
      <c r="K572" s="1461"/>
      <c r="L572" s="875"/>
      <c r="M572" s="1767"/>
      <c r="N572" s="429"/>
      <c r="O572" s="429"/>
      <c r="P572" s="429"/>
      <c r="Q572" s="429"/>
      <c r="R572" s="429"/>
    </row>
    <row r="573" spans="1:18" ht="30" customHeight="1" x14ac:dyDescent="0.2">
      <c r="A573" s="702">
        <v>392</v>
      </c>
      <c r="B573" s="701" t="s">
        <v>2179</v>
      </c>
      <c r="C573" s="705" t="s">
        <v>1350</v>
      </c>
      <c r="D573" s="703">
        <v>50000000</v>
      </c>
      <c r="E573" s="710">
        <v>0.05</v>
      </c>
      <c r="F573" s="703">
        <f>D573*E573</f>
        <v>2500000</v>
      </c>
      <c r="G573" s="703"/>
      <c r="H573" s="703"/>
      <c r="I573" s="434"/>
      <c r="J573" s="518"/>
      <c r="K573" s="703"/>
      <c r="L573" s="709"/>
      <c r="M573" s="428" t="s">
        <v>2167</v>
      </c>
      <c r="N573" s="429"/>
      <c r="O573" s="429"/>
      <c r="P573" s="429"/>
      <c r="Q573" s="429"/>
      <c r="R573" s="429"/>
    </row>
    <row r="574" spans="1:18" ht="30" customHeight="1" x14ac:dyDescent="0.2">
      <c r="A574" s="702">
        <v>393</v>
      </c>
      <c r="B574" s="701" t="s">
        <v>2171</v>
      </c>
      <c r="C574" s="705"/>
      <c r="D574" s="704"/>
      <c r="E574" s="44"/>
      <c r="F574" s="704"/>
      <c r="G574" s="703">
        <v>1000000</v>
      </c>
      <c r="H574" s="703" t="s">
        <v>2136</v>
      </c>
      <c r="I574" s="434">
        <v>937493</v>
      </c>
      <c r="J574" s="518" t="s">
        <v>2172</v>
      </c>
      <c r="K574" s="703">
        <f>G574</f>
        <v>1000000</v>
      </c>
      <c r="L574" s="711">
        <f>F574-K574</f>
        <v>-1000000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702"/>
      <c r="B575" s="725" t="s">
        <v>2183</v>
      </c>
      <c r="C575" s="726" t="s">
        <v>1379</v>
      </c>
      <c r="D575" s="727">
        <v>600000000</v>
      </c>
      <c r="E575" s="728">
        <v>0.06</v>
      </c>
      <c r="F575" s="727">
        <f>D575*E575</f>
        <v>36000000</v>
      </c>
      <c r="G575" s="703"/>
      <c r="H575" s="703"/>
      <c r="I575" s="434"/>
      <c r="J575" s="518"/>
      <c r="K575" s="703"/>
      <c r="L575" s="709"/>
      <c r="M575" s="428" t="s">
        <v>2167</v>
      </c>
      <c r="N575" s="429"/>
      <c r="O575" s="429"/>
      <c r="P575" s="429"/>
      <c r="Q575" s="429"/>
      <c r="R575" s="429"/>
    </row>
    <row r="576" spans="1:18" ht="30" customHeight="1" x14ac:dyDescent="0.2">
      <c r="A576" s="702"/>
      <c r="B576" s="725" t="s">
        <v>2180</v>
      </c>
      <c r="C576" s="726" t="s">
        <v>1379</v>
      </c>
      <c r="D576" s="727">
        <v>310000000</v>
      </c>
      <c r="E576" s="728">
        <v>0.06</v>
      </c>
      <c r="F576" s="727">
        <f t="shared" ref="F576:F579" si="42">D576*E576</f>
        <v>18600000</v>
      </c>
      <c r="G576" s="703"/>
      <c r="H576" s="703"/>
      <c r="I576" s="434"/>
      <c r="J576" s="518"/>
      <c r="K576" s="703"/>
      <c r="L576" s="709"/>
      <c r="M576" s="428" t="s">
        <v>2167</v>
      </c>
      <c r="N576" s="429"/>
      <c r="O576" s="429"/>
      <c r="P576" s="429"/>
      <c r="Q576" s="429"/>
      <c r="R576" s="429"/>
    </row>
    <row r="577" spans="1:18" ht="30" customHeight="1" x14ac:dyDescent="0.2">
      <c r="A577" s="702"/>
      <c r="B577" s="725" t="s">
        <v>2184</v>
      </c>
      <c r="C577" s="726" t="s">
        <v>1379</v>
      </c>
      <c r="D577" s="727">
        <v>50000000</v>
      </c>
      <c r="E577" s="728">
        <v>0.06</v>
      </c>
      <c r="F577" s="727">
        <f t="shared" si="42"/>
        <v>3000000</v>
      </c>
      <c r="G577" s="703"/>
      <c r="H577" s="703"/>
      <c r="I577" s="434"/>
      <c r="J577" s="518"/>
      <c r="K577" s="703"/>
      <c r="L577" s="709"/>
      <c r="M577" s="428" t="s">
        <v>2167</v>
      </c>
      <c r="N577" s="429"/>
      <c r="O577" s="429"/>
      <c r="P577" s="429"/>
      <c r="Q577" s="429"/>
      <c r="R577" s="429"/>
    </row>
    <row r="578" spans="1:18" ht="30" customHeight="1" x14ac:dyDescent="0.2">
      <c r="A578" s="702"/>
      <c r="B578" s="725" t="s">
        <v>2181</v>
      </c>
      <c r="C578" s="726" t="s">
        <v>1379</v>
      </c>
      <c r="D578" s="727">
        <v>110000000</v>
      </c>
      <c r="E578" s="728">
        <v>0.06</v>
      </c>
      <c r="F578" s="727">
        <f t="shared" si="42"/>
        <v>6600000</v>
      </c>
      <c r="G578" s="703"/>
      <c r="H578" s="703"/>
      <c r="I578" s="434"/>
      <c r="J578" s="518"/>
      <c r="K578" s="703"/>
      <c r="L578" s="709"/>
      <c r="M578" s="428" t="s">
        <v>2167</v>
      </c>
      <c r="N578" s="429"/>
      <c r="O578" s="429"/>
      <c r="P578" s="429"/>
      <c r="Q578" s="429"/>
      <c r="R578" s="429"/>
    </row>
    <row r="579" spans="1:18" ht="30" customHeight="1" x14ac:dyDescent="0.2">
      <c r="A579" s="702"/>
      <c r="B579" s="725" t="s">
        <v>2182</v>
      </c>
      <c r="C579" s="726" t="s">
        <v>1379</v>
      </c>
      <c r="D579" s="727">
        <v>100000000</v>
      </c>
      <c r="E579" s="728">
        <v>0.06</v>
      </c>
      <c r="F579" s="727">
        <f t="shared" si="42"/>
        <v>6000000</v>
      </c>
      <c r="G579" s="703"/>
      <c r="H579" s="703"/>
      <c r="I579" s="434"/>
      <c r="J579" s="518"/>
      <c r="K579" s="703"/>
      <c r="L579" s="709"/>
      <c r="M579" s="428" t="s">
        <v>2167</v>
      </c>
      <c r="N579" s="429"/>
      <c r="O579" s="429"/>
      <c r="P579" s="429"/>
      <c r="Q579" s="429"/>
      <c r="R579" s="429"/>
    </row>
    <row r="580" spans="1:18" ht="30" customHeight="1" x14ac:dyDescent="0.2">
      <c r="A580" s="702"/>
      <c r="B580" s="725"/>
      <c r="C580" s="726"/>
      <c r="D580" s="727">
        <f>SUM(D575:D579)</f>
        <v>1170000000</v>
      </c>
      <c r="E580" s="728"/>
      <c r="F580" s="727">
        <f>SUM(F575:F579)</f>
        <v>70200000</v>
      </c>
      <c r="G580" s="703"/>
      <c r="H580" s="703"/>
      <c r="I580" s="434"/>
      <c r="J580" s="518"/>
      <c r="K580" s="703"/>
      <c r="L580" s="709"/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1531"/>
      <c r="B581" s="1528" t="s">
        <v>2200</v>
      </c>
      <c r="C581" s="1574"/>
      <c r="D581" s="1534">
        <v>200000000</v>
      </c>
      <c r="E581" s="1544">
        <v>7.0000000000000007E-2</v>
      </c>
      <c r="F581" s="1534">
        <f>D581*E581</f>
        <v>14000000.000000002</v>
      </c>
      <c r="G581" s="936">
        <v>10000000</v>
      </c>
      <c r="H581" s="936" t="s">
        <v>2185</v>
      </c>
      <c r="I581" s="434">
        <v>405529587082</v>
      </c>
      <c r="J581" s="518" t="s">
        <v>2201</v>
      </c>
      <c r="K581" s="1534">
        <f>G581+G582</f>
        <v>14000000</v>
      </c>
      <c r="L581" s="1687">
        <f>F581-K581</f>
        <v>0</v>
      </c>
      <c r="M581" s="1687"/>
      <c r="N581" s="429"/>
      <c r="O581" s="429"/>
      <c r="P581" s="429"/>
      <c r="Q581" s="429"/>
      <c r="R581" s="429"/>
    </row>
    <row r="582" spans="1:18" ht="30" customHeight="1" x14ac:dyDescent="0.2">
      <c r="A582" s="1533"/>
      <c r="B582" s="1530"/>
      <c r="C582" s="1575"/>
      <c r="D582" s="1535"/>
      <c r="E582" s="1546"/>
      <c r="F582" s="1535"/>
      <c r="G582" s="936">
        <v>4000000</v>
      </c>
      <c r="H582" s="936" t="s">
        <v>2579</v>
      </c>
      <c r="I582" s="434">
        <v>122758388084</v>
      </c>
      <c r="J582" s="518" t="s">
        <v>2593</v>
      </c>
      <c r="K582" s="1535"/>
      <c r="L582" s="1688"/>
      <c r="M582" s="1688"/>
      <c r="N582" s="429"/>
      <c r="O582" s="429"/>
      <c r="P582" s="429"/>
      <c r="Q582" s="429"/>
      <c r="R582" s="429"/>
    </row>
    <row r="583" spans="1:18" ht="30" customHeight="1" x14ac:dyDescent="0.2">
      <c r="A583" s="716"/>
      <c r="B583" s="715" t="s">
        <v>2220</v>
      </c>
      <c r="C583" s="719"/>
      <c r="D583" s="718"/>
      <c r="E583" s="44"/>
      <c r="F583" s="718"/>
      <c r="G583" s="717">
        <v>650000</v>
      </c>
      <c r="H583" s="717" t="s">
        <v>2203</v>
      </c>
      <c r="I583" s="434">
        <v>122386692351</v>
      </c>
      <c r="J583" s="518" t="s">
        <v>2221</v>
      </c>
      <c r="K583" s="717">
        <f>G583</f>
        <v>650000</v>
      </c>
      <c r="L583" s="723">
        <f>F583-K583</f>
        <v>-650000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7"/>
      <c r="B584" s="735" t="s">
        <v>2259</v>
      </c>
      <c r="C584" s="746"/>
      <c r="D584" s="738">
        <v>50000000</v>
      </c>
      <c r="E584" s="751">
        <v>0.04</v>
      </c>
      <c r="F584" s="738">
        <f>D584*E584</f>
        <v>2000000</v>
      </c>
      <c r="G584" s="738">
        <v>2000000</v>
      </c>
      <c r="H584" s="738" t="s">
        <v>2278</v>
      </c>
      <c r="I584" s="434">
        <v>122424700656</v>
      </c>
      <c r="J584" s="518" t="s">
        <v>2300</v>
      </c>
      <c r="K584" s="738">
        <f>G584</f>
        <v>2000000</v>
      </c>
      <c r="L584" s="750">
        <f>F584-G584</f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7"/>
      <c r="B585" s="735" t="s">
        <v>2260</v>
      </c>
      <c r="C585" s="746"/>
      <c r="D585" s="738">
        <v>100000000</v>
      </c>
      <c r="E585" s="751">
        <v>0.04</v>
      </c>
      <c r="F585" s="738">
        <f>D585*E585</f>
        <v>4000000</v>
      </c>
      <c r="G585" s="738"/>
      <c r="H585" s="738"/>
      <c r="I585" s="434"/>
      <c r="J585" s="518"/>
      <c r="K585" s="738"/>
      <c r="L585" s="7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7"/>
      <c r="B586" s="735" t="s">
        <v>2337</v>
      </c>
      <c r="C586" s="746" t="s">
        <v>1379</v>
      </c>
      <c r="D586" s="738">
        <v>150000000</v>
      </c>
      <c r="E586" s="751">
        <v>0.05</v>
      </c>
      <c r="F586" s="738">
        <f>D586*E586</f>
        <v>7500000</v>
      </c>
      <c r="G586" s="1726" t="s">
        <v>2338</v>
      </c>
      <c r="H586" s="1727"/>
      <c r="I586" s="1727"/>
      <c r="J586" s="1727"/>
      <c r="K586" s="1727"/>
      <c r="L586" s="1728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7"/>
      <c r="B587" s="735" t="s">
        <v>2339</v>
      </c>
      <c r="C587" s="746" t="s">
        <v>1379</v>
      </c>
      <c r="D587" s="738">
        <v>30000000</v>
      </c>
      <c r="E587" s="751">
        <v>0.05</v>
      </c>
      <c r="F587" s="738">
        <f>D587*E587</f>
        <v>1500000</v>
      </c>
      <c r="G587" s="1726" t="s">
        <v>2338</v>
      </c>
      <c r="H587" s="1727"/>
      <c r="I587" s="1727"/>
      <c r="J587" s="1727"/>
      <c r="K587" s="1727"/>
      <c r="L587" s="1728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737"/>
      <c r="B588" s="735" t="s">
        <v>2410</v>
      </c>
      <c r="C588" s="746" t="s">
        <v>1355</v>
      </c>
      <c r="D588" s="738">
        <v>600000000</v>
      </c>
      <c r="E588" s="751">
        <v>0.05</v>
      </c>
      <c r="F588" s="738">
        <f>D588*E588</f>
        <v>30000000</v>
      </c>
      <c r="G588" s="738"/>
      <c r="H588" s="738"/>
      <c r="I588" s="434"/>
      <c r="J588" s="518"/>
      <c r="K588" s="738"/>
      <c r="L588" s="750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830"/>
      <c r="B589" s="828" t="s">
        <v>2428</v>
      </c>
      <c r="C589" s="838"/>
      <c r="D589" s="833"/>
      <c r="E589" s="44"/>
      <c r="F589" s="833"/>
      <c r="G589" s="832">
        <v>1430000</v>
      </c>
      <c r="H589" s="832" t="s">
        <v>2397</v>
      </c>
      <c r="I589" s="434">
        <v>891721761</v>
      </c>
      <c r="J589" s="518" t="s">
        <v>2429</v>
      </c>
      <c r="K589" s="832">
        <f t="shared" ref="K589:K593" si="43">G589</f>
        <v>1430000</v>
      </c>
      <c r="L589" s="841"/>
      <c r="M589" s="428" t="s">
        <v>2210</v>
      </c>
      <c r="N589" s="429"/>
      <c r="O589" s="429"/>
      <c r="P589" s="429"/>
      <c r="Q589" s="429"/>
      <c r="R589" s="429"/>
    </row>
    <row r="590" spans="1:18" ht="30" customHeight="1" x14ac:dyDescent="0.2">
      <c r="A590" s="830"/>
      <c r="B590" s="834" t="s">
        <v>2439</v>
      </c>
      <c r="C590" s="846"/>
      <c r="D590" s="833"/>
      <c r="E590" s="44"/>
      <c r="F590" s="833"/>
      <c r="G590" s="833">
        <v>9000000</v>
      </c>
      <c r="H590" s="833" t="s">
        <v>2432</v>
      </c>
      <c r="I590" s="847">
        <v>892192819</v>
      </c>
      <c r="J590" s="848" t="s">
        <v>2440</v>
      </c>
      <c r="K590" s="833">
        <f t="shared" si="43"/>
        <v>9000000</v>
      </c>
      <c r="L590" s="841">
        <f>F590-K590</f>
        <v>-9000000</v>
      </c>
      <c r="M590" s="428" t="s">
        <v>2210</v>
      </c>
      <c r="N590" s="429"/>
      <c r="O590" s="429"/>
      <c r="P590" s="429"/>
      <c r="Q590" s="429"/>
      <c r="R590" s="429"/>
    </row>
    <row r="591" spans="1:18" ht="30" customHeight="1" x14ac:dyDescent="0.2">
      <c r="A591" s="854"/>
      <c r="B591" s="853" t="s">
        <v>2480</v>
      </c>
      <c r="C591" s="859"/>
      <c r="D591" s="858"/>
      <c r="E591" s="44"/>
      <c r="F591" s="858"/>
      <c r="G591" s="856">
        <v>2000000</v>
      </c>
      <c r="H591" s="856" t="s">
        <v>2481</v>
      </c>
      <c r="I591" s="434">
        <v>869814</v>
      </c>
      <c r="J591" s="518" t="s">
        <v>2482</v>
      </c>
      <c r="K591" s="856">
        <f t="shared" si="43"/>
        <v>2000000</v>
      </c>
      <c r="L591" s="865">
        <f>F591-K591</f>
        <v>-2000000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3"/>
      <c r="B592" s="882" t="s">
        <v>2521</v>
      </c>
      <c r="C592" s="886"/>
      <c r="D592" s="885"/>
      <c r="E592" s="44"/>
      <c r="F592" s="885"/>
      <c r="G592" s="879">
        <v>4290000</v>
      </c>
      <c r="H592" s="879" t="s">
        <v>2504</v>
      </c>
      <c r="I592" s="434">
        <v>939748</v>
      </c>
      <c r="J592" s="518" t="s">
        <v>2522</v>
      </c>
      <c r="K592" s="879">
        <f t="shared" si="43"/>
        <v>4290000</v>
      </c>
      <c r="L592" s="890">
        <f>F592-K592</f>
        <v>-4290000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883"/>
      <c r="B593" s="882" t="s">
        <v>2524</v>
      </c>
      <c r="C593" s="886"/>
      <c r="D593" s="885">
        <v>880000000</v>
      </c>
      <c r="E593" s="44"/>
      <c r="F593" s="885"/>
      <c r="G593" s="879">
        <v>40000000</v>
      </c>
      <c r="H593" s="879" t="s">
        <v>2504</v>
      </c>
      <c r="I593" s="434">
        <v>78505</v>
      </c>
      <c r="J593" s="518" t="s">
        <v>2525</v>
      </c>
      <c r="K593" s="879">
        <f t="shared" si="43"/>
        <v>40000000</v>
      </c>
      <c r="L593" s="890">
        <f>F593-K593</f>
        <v>-40000000</v>
      </c>
      <c r="M593" s="428" t="s">
        <v>2610</v>
      </c>
      <c r="N593" s="429"/>
      <c r="O593" s="429"/>
      <c r="P593" s="429"/>
      <c r="Q593" s="429"/>
      <c r="R593" s="429"/>
    </row>
    <row r="594" spans="1:18" ht="30" customHeight="1" x14ac:dyDescent="0.2">
      <c r="A594" s="883"/>
      <c r="B594" s="882" t="s">
        <v>2542</v>
      </c>
      <c r="C594" s="886"/>
      <c r="D594" s="885">
        <v>100000000</v>
      </c>
      <c r="E594" s="44"/>
      <c r="F594" s="885"/>
      <c r="G594" s="1459"/>
      <c r="H594" s="1460"/>
      <c r="I594" s="1460"/>
      <c r="J594" s="1460"/>
      <c r="K594" s="1461"/>
      <c r="L594" s="89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883"/>
      <c r="B595" s="882" t="s">
        <v>2544</v>
      </c>
      <c r="C595" s="886"/>
      <c r="D595" s="896">
        <v>20000000</v>
      </c>
      <c r="E595" s="905">
        <v>0.05</v>
      </c>
      <c r="F595" s="896">
        <f>D595*E595</f>
        <v>1000000</v>
      </c>
      <c r="G595" s="896"/>
      <c r="H595" s="896"/>
      <c r="I595" s="434"/>
      <c r="J595" s="518"/>
      <c r="K595" s="896"/>
      <c r="L595" s="90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531"/>
      <c r="B596" s="1528" t="s">
        <v>2609</v>
      </c>
      <c r="C596" s="1574" t="s">
        <v>916</v>
      </c>
      <c r="D596" s="965">
        <v>51000000</v>
      </c>
      <c r="E596" s="972">
        <v>0.06</v>
      </c>
      <c r="F596" s="965">
        <f>D596*E596</f>
        <v>3060000</v>
      </c>
      <c r="G596" s="1676" t="s">
        <v>2658</v>
      </c>
      <c r="H596" s="1677"/>
      <c r="I596" s="1677"/>
      <c r="J596" s="1677"/>
      <c r="K596" s="1677"/>
      <c r="L596" s="1678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533"/>
      <c r="B597" s="1530"/>
      <c r="C597" s="1575"/>
      <c r="D597" s="1014">
        <v>57000000</v>
      </c>
      <c r="E597" s="1020">
        <v>0.06</v>
      </c>
      <c r="F597" s="1014">
        <f>D597*E597</f>
        <v>3420000</v>
      </c>
      <c r="G597" s="1676" t="s">
        <v>2659</v>
      </c>
      <c r="H597" s="1677"/>
      <c r="I597" s="1677"/>
      <c r="J597" s="1677"/>
      <c r="K597" s="1678"/>
      <c r="L597" s="1017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3"/>
      <c r="B598" s="964" t="s">
        <v>2661</v>
      </c>
      <c r="C598" s="970" t="s">
        <v>1110</v>
      </c>
      <c r="D598" s="965">
        <v>80000000</v>
      </c>
      <c r="E598" s="972">
        <v>0.05</v>
      </c>
      <c r="F598" s="965">
        <f>D598*E598</f>
        <v>4000000</v>
      </c>
      <c r="G598" s="1694" t="s">
        <v>2336</v>
      </c>
      <c r="H598" s="1695"/>
      <c r="I598" s="1695"/>
      <c r="J598" s="1695"/>
      <c r="K598" s="1695"/>
      <c r="L598" s="1696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963"/>
      <c r="B599" s="964"/>
      <c r="C599" s="970"/>
      <c r="D599" s="965"/>
      <c r="E599" s="972"/>
      <c r="F599" s="965"/>
      <c r="G599" s="965"/>
      <c r="H599" s="965"/>
      <c r="I599" s="434"/>
      <c r="J599" s="518"/>
      <c r="K599" s="965"/>
      <c r="L599" s="971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4"/>
      <c r="B600" s="45"/>
      <c r="C600" s="380"/>
      <c r="D600" s="368"/>
      <c r="E600" s="20"/>
      <c r="F600" s="368"/>
      <c r="G600" s="368"/>
      <c r="H600" s="368"/>
      <c r="I600" s="374"/>
      <c r="J600" s="24"/>
      <c r="K600" s="368"/>
      <c r="L600" s="368"/>
      <c r="M600" s="45"/>
    </row>
  </sheetData>
  <mergeCells count="760">
    <mergeCell ref="M196:M197"/>
    <mergeCell ref="G248:G249"/>
    <mergeCell ref="K276:K277"/>
    <mergeCell ref="L276:L277"/>
    <mergeCell ref="M287:M288"/>
    <mergeCell ref="L248:L249"/>
    <mergeCell ref="L237:L238"/>
    <mergeCell ref="H248:K249"/>
    <mergeCell ref="H287:H288"/>
    <mergeCell ref="I287:I288"/>
    <mergeCell ref="J287:J288"/>
    <mergeCell ref="K287:K288"/>
    <mergeCell ref="L216:L231"/>
    <mergeCell ref="M207:M209"/>
    <mergeCell ref="L274:L275"/>
    <mergeCell ref="M274:M275"/>
    <mergeCell ref="M276:M277"/>
    <mergeCell ref="M224:M231"/>
    <mergeCell ref="M203:M204"/>
    <mergeCell ref="M237:M238"/>
    <mergeCell ref="L388:L391"/>
    <mergeCell ref="M341:M343"/>
    <mergeCell ref="K341:K342"/>
    <mergeCell ref="M381:M382"/>
    <mergeCell ref="G404:J404"/>
    <mergeCell ref="K425:K426"/>
    <mergeCell ref="L425:L426"/>
    <mergeCell ref="M375:O375"/>
    <mergeCell ref="G377:K377"/>
    <mergeCell ref="L381:L382"/>
    <mergeCell ref="K381:K382"/>
    <mergeCell ref="J381:J382"/>
    <mergeCell ref="H290:H291"/>
    <mergeCell ref="I290:I291"/>
    <mergeCell ref="G374:K374"/>
    <mergeCell ref="K297:K298"/>
    <mergeCell ref="D297:D298"/>
    <mergeCell ref="E297:E298"/>
    <mergeCell ref="F297:F298"/>
    <mergeCell ref="L297:L298"/>
    <mergeCell ref="M297:M298"/>
    <mergeCell ref="D376:F376"/>
    <mergeCell ref="D427:F427"/>
    <mergeCell ref="M384:M385"/>
    <mergeCell ref="G394:K394"/>
    <mergeCell ref="M406:M409"/>
    <mergeCell ref="K388:K391"/>
    <mergeCell ref="M388:M391"/>
    <mergeCell ref="M293:M295"/>
    <mergeCell ref="K291:K293"/>
    <mergeCell ref="L291:L293"/>
    <mergeCell ref="B297:B298"/>
    <mergeCell ref="C297:C298"/>
    <mergeCell ref="K331:K336"/>
    <mergeCell ref="L331:L336"/>
    <mergeCell ref="M312:M313"/>
    <mergeCell ref="K312:K313"/>
    <mergeCell ref="G301:K301"/>
    <mergeCell ref="M323:M324"/>
    <mergeCell ref="G572:K572"/>
    <mergeCell ref="M571:M572"/>
    <mergeCell ref="B388:B392"/>
    <mergeCell ref="C388:C392"/>
    <mergeCell ref="G392:K392"/>
    <mergeCell ref="A388:A392"/>
    <mergeCell ref="E140:K140"/>
    <mergeCell ref="E141:K141"/>
    <mergeCell ref="A138:A142"/>
    <mergeCell ref="B138:B142"/>
    <mergeCell ref="B357:B358"/>
    <mergeCell ref="C357:C358"/>
    <mergeCell ref="D357:D358"/>
    <mergeCell ref="E357:E358"/>
    <mergeCell ref="F357:F358"/>
    <mergeCell ref="B399:B405"/>
    <mergeCell ref="A399:A405"/>
    <mergeCell ref="G405:J405"/>
    <mergeCell ref="C399:C405"/>
    <mergeCell ref="A262:A263"/>
    <mergeCell ref="B262:B263"/>
    <mergeCell ref="G263:K263"/>
    <mergeCell ref="B571:B572"/>
    <mergeCell ref="A571:A572"/>
    <mergeCell ref="A41:A42"/>
    <mergeCell ref="B41:B42"/>
    <mergeCell ref="C41:C42"/>
    <mergeCell ref="D41:D42"/>
    <mergeCell ref="E41:E42"/>
    <mergeCell ref="F41:F42"/>
    <mergeCell ref="B340:B343"/>
    <mergeCell ref="A340:A343"/>
    <mergeCell ref="C340:C343"/>
    <mergeCell ref="D341:F342"/>
    <mergeCell ref="A88:A95"/>
    <mergeCell ref="B88:B95"/>
    <mergeCell ref="C88:C95"/>
    <mergeCell ref="D88:D95"/>
    <mergeCell ref="E88:E95"/>
    <mergeCell ref="F88:F95"/>
    <mergeCell ref="A196:A197"/>
    <mergeCell ref="B196:B197"/>
    <mergeCell ref="D196:D197"/>
    <mergeCell ref="A98:A99"/>
    <mergeCell ref="B103:B105"/>
    <mergeCell ref="A103:A105"/>
    <mergeCell ref="B113:B114"/>
    <mergeCell ref="C113:C114"/>
    <mergeCell ref="F566:F567"/>
    <mergeCell ref="A76:A80"/>
    <mergeCell ref="B76:B80"/>
    <mergeCell ref="C76:C80"/>
    <mergeCell ref="A312:A313"/>
    <mergeCell ref="B312:B313"/>
    <mergeCell ref="B300:B301"/>
    <mergeCell ref="A300:A301"/>
    <mergeCell ref="A329:A336"/>
    <mergeCell ref="A384:A385"/>
    <mergeCell ref="C312:C313"/>
    <mergeCell ref="E331:E336"/>
    <mergeCell ref="E419:E420"/>
    <mergeCell ref="E196:E197"/>
    <mergeCell ref="F196:F197"/>
    <mergeCell ref="B518:B519"/>
    <mergeCell ref="A518:A519"/>
    <mergeCell ref="A436:A438"/>
    <mergeCell ref="B436:B438"/>
    <mergeCell ref="B470:B471"/>
    <mergeCell ref="D419:D420"/>
    <mergeCell ref="B98:B99"/>
    <mergeCell ref="A566:A567"/>
    <mergeCell ref="B373:B374"/>
    <mergeCell ref="M25:M26"/>
    <mergeCell ref="G587:L587"/>
    <mergeCell ref="M441:M442"/>
    <mergeCell ref="A248:A251"/>
    <mergeCell ref="B248:B251"/>
    <mergeCell ref="G250:K251"/>
    <mergeCell ref="L250:L251"/>
    <mergeCell ref="M250:M251"/>
    <mergeCell ref="G586:L586"/>
    <mergeCell ref="M331:M336"/>
    <mergeCell ref="B359:B361"/>
    <mergeCell ref="A359:A361"/>
    <mergeCell ref="M359:M361"/>
    <mergeCell ref="B530:B531"/>
    <mergeCell ref="A530:A531"/>
    <mergeCell ref="C530:C531"/>
    <mergeCell ref="D530:D531"/>
    <mergeCell ref="E530:E531"/>
    <mergeCell ref="F530:F531"/>
    <mergeCell ref="K530:K531"/>
    <mergeCell ref="L530:L531"/>
    <mergeCell ref="M530:M531"/>
    <mergeCell ref="B419:B420"/>
    <mergeCell ref="C419:C420"/>
    <mergeCell ref="I144:I145"/>
    <mergeCell ref="F331:F336"/>
    <mergeCell ref="A373:A374"/>
    <mergeCell ref="C138:C142"/>
    <mergeCell ref="E142:K142"/>
    <mergeCell ref="D138:D139"/>
    <mergeCell ref="G269:K269"/>
    <mergeCell ref="B329:B336"/>
    <mergeCell ref="C329:C336"/>
    <mergeCell ref="D331:D336"/>
    <mergeCell ref="D181:D182"/>
    <mergeCell ref="K194:K195"/>
    <mergeCell ref="E237:E238"/>
    <mergeCell ref="D216:D231"/>
    <mergeCell ref="E216:E231"/>
    <mergeCell ref="D276:D277"/>
    <mergeCell ref="E276:E277"/>
    <mergeCell ref="K237:K238"/>
    <mergeCell ref="K146:K147"/>
    <mergeCell ref="C175:C176"/>
    <mergeCell ref="A161:A162"/>
    <mergeCell ref="B149:B150"/>
    <mergeCell ref="A149:A150"/>
    <mergeCell ref="J290:J291"/>
    <mergeCell ref="L194:L195"/>
    <mergeCell ref="A11:A12"/>
    <mergeCell ref="B11:B12"/>
    <mergeCell ref="C11:C12"/>
    <mergeCell ref="D11:D12"/>
    <mergeCell ref="E11:E12"/>
    <mergeCell ref="F11:F12"/>
    <mergeCell ref="K11:K12"/>
    <mergeCell ref="K41:K42"/>
    <mergeCell ref="A36:A37"/>
    <mergeCell ref="B36:B37"/>
    <mergeCell ref="C36:C37"/>
    <mergeCell ref="D36:D37"/>
    <mergeCell ref="E36:E37"/>
    <mergeCell ref="A15:A17"/>
    <mergeCell ref="B15:B17"/>
    <mergeCell ref="A25:A27"/>
    <mergeCell ref="K25:K26"/>
    <mergeCell ref="J25:J26"/>
    <mergeCell ref="H25:H26"/>
    <mergeCell ref="I25:I26"/>
    <mergeCell ref="G27:K27"/>
    <mergeCell ref="K36:K37"/>
    <mergeCell ref="H144:H145"/>
    <mergeCell ref="B25:B27"/>
    <mergeCell ref="C25:C27"/>
    <mergeCell ref="M15:M16"/>
    <mergeCell ref="L11:L12"/>
    <mergeCell ref="M11:M12"/>
    <mergeCell ref="L207:L209"/>
    <mergeCell ref="H76:H77"/>
    <mergeCell ref="M76:M80"/>
    <mergeCell ref="K79:K80"/>
    <mergeCell ref="L79:L80"/>
    <mergeCell ref="I76:I77"/>
    <mergeCell ref="M41:M42"/>
    <mergeCell ref="M54:M55"/>
    <mergeCell ref="M98:M99"/>
    <mergeCell ref="M43:M44"/>
    <mergeCell ref="L190:L191"/>
    <mergeCell ref="K207:K209"/>
    <mergeCell ref="K190:K191"/>
    <mergeCell ref="K144:K145"/>
    <mergeCell ref="M184:M185"/>
    <mergeCell ref="M149:M150"/>
    <mergeCell ref="M161:M162"/>
    <mergeCell ref="M144:M145"/>
    <mergeCell ref="M190:M191"/>
    <mergeCell ref="L144:L145"/>
    <mergeCell ref="M194:M195"/>
    <mergeCell ref="M28:M29"/>
    <mergeCell ref="K98:K99"/>
    <mergeCell ref="K132:K134"/>
    <mergeCell ref="L132:L134"/>
    <mergeCell ref="K123:K124"/>
    <mergeCell ref="L123:L124"/>
    <mergeCell ref="L98:L99"/>
    <mergeCell ref="M110:M111"/>
    <mergeCell ref="M132:M134"/>
    <mergeCell ref="K113:K114"/>
    <mergeCell ref="L113:L114"/>
    <mergeCell ref="M113:M114"/>
    <mergeCell ref="K90:K94"/>
    <mergeCell ref="L88:L94"/>
    <mergeCell ref="M81:M82"/>
    <mergeCell ref="M89:M94"/>
    <mergeCell ref="M146:M147"/>
    <mergeCell ref="M57:M59"/>
    <mergeCell ref="M138:M142"/>
    <mergeCell ref="L184:L185"/>
    <mergeCell ref="M123:M124"/>
    <mergeCell ref="M63:M64"/>
    <mergeCell ref="M61:M62"/>
    <mergeCell ref="B110:B111"/>
    <mergeCell ref="C110:C111"/>
    <mergeCell ref="B123:B124"/>
    <mergeCell ref="C123:C124"/>
    <mergeCell ref="L203:L204"/>
    <mergeCell ref="K203:K204"/>
    <mergeCell ref="G295:K295"/>
    <mergeCell ref="K216:K231"/>
    <mergeCell ref="H133:H134"/>
    <mergeCell ref="I133:I134"/>
    <mergeCell ref="G199:K199"/>
    <mergeCell ref="F216:F231"/>
    <mergeCell ref="K196:K197"/>
    <mergeCell ref="L196:L197"/>
    <mergeCell ref="F237:F238"/>
    <mergeCell ref="B184:B185"/>
    <mergeCell ref="I184:I185"/>
    <mergeCell ref="H184:H185"/>
    <mergeCell ref="G146:G147"/>
    <mergeCell ref="H146:H147"/>
    <mergeCell ref="I146:I147"/>
    <mergeCell ref="K138:K139"/>
    <mergeCell ref="H123:H124"/>
    <mergeCell ref="I123:I124"/>
    <mergeCell ref="L81:L82"/>
    <mergeCell ref="K85:K86"/>
    <mergeCell ref="G104:L104"/>
    <mergeCell ref="G99:J99"/>
    <mergeCell ref="I88:I89"/>
    <mergeCell ref="K63:K64"/>
    <mergeCell ref="L63:L64"/>
    <mergeCell ref="M65:M66"/>
    <mergeCell ref="I81:I82"/>
    <mergeCell ref="J76:J77"/>
    <mergeCell ref="K70:K71"/>
    <mergeCell ref="L70:L71"/>
    <mergeCell ref="M70:M71"/>
    <mergeCell ref="L83:L84"/>
    <mergeCell ref="L77:L78"/>
    <mergeCell ref="G72:K72"/>
    <mergeCell ref="H78:H79"/>
    <mergeCell ref="I78:I79"/>
    <mergeCell ref="J78:J79"/>
    <mergeCell ref="K77:K78"/>
    <mergeCell ref="K81:K82"/>
    <mergeCell ref="G105:L105"/>
    <mergeCell ref="L146:L147"/>
    <mergeCell ref="D190:D191"/>
    <mergeCell ref="E138:E139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J110:J111"/>
    <mergeCell ref="G123:G124"/>
    <mergeCell ref="J184:J185"/>
    <mergeCell ref="K184:K185"/>
    <mergeCell ref="J123:J124"/>
    <mergeCell ref="H54:H55"/>
    <mergeCell ref="D207:D209"/>
    <mergeCell ref="D237:D238"/>
    <mergeCell ref="B181:B182"/>
    <mergeCell ref="C181:C182"/>
    <mergeCell ref="B146:B147"/>
    <mergeCell ref="B144:B145"/>
    <mergeCell ref="C199:C200"/>
    <mergeCell ref="B199:B200"/>
    <mergeCell ref="B161:B162"/>
    <mergeCell ref="C161:C162"/>
    <mergeCell ref="C187:C188"/>
    <mergeCell ref="D187:D188"/>
    <mergeCell ref="C190:C191"/>
    <mergeCell ref="B193:B195"/>
    <mergeCell ref="C193:C195"/>
    <mergeCell ref="B190:B191"/>
    <mergeCell ref="D194:D195"/>
    <mergeCell ref="C151:C152"/>
    <mergeCell ref="B237:B238"/>
    <mergeCell ref="C237:C238"/>
    <mergeCell ref="B203:B204"/>
    <mergeCell ref="C206:C210"/>
    <mergeCell ref="B175:B176"/>
    <mergeCell ref="M498:M499"/>
    <mergeCell ref="M460:M461"/>
    <mergeCell ref="L416:L417"/>
    <mergeCell ref="J416:J417"/>
    <mergeCell ref="K416:K417"/>
    <mergeCell ref="M492:M493"/>
    <mergeCell ref="M456:M457"/>
    <mergeCell ref="M425:M426"/>
    <mergeCell ref="M419:M420"/>
    <mergeCell ref="G487:K487"/>
    <mergeCell ref="K460:K461"/>
    <mergeCell ref="L460:L461"/>
    <mergeCell ref="M437:M438"/>
    <mergeCell ref="H463:H464"/>
    <mergeCell ref="M463:M464"/>
    <mergeCell ref="L419:L420"/>
    <mergeCell ref="K454:K455"/>
    <mergeCell ref="I463:I464"/>
    <mergeCell ref="K470:K471"/>
    <mergeCell ref="K492:K493"/>
    <mergeCell ref="M429:M430"/>
    <mergeCell ref="M416:M417"/>
    <mergeCell ref="M431:M432"/>
    <mergeCell ref="M458:M459"/>
    <mergeCell ref="A429:A430"/>
    <mergeCell ref="B429:B430"/>
    <mergeCell ref="C429:C430"/>
    <mergeCell ref="A486:A487"/>
    <mergeCell ref="B486:B487"/>
    <mergeCell ref="C486:C487"/>
    <mergeCell ref="C498:C502"/>
    <mergeCell ref="C470:C471"/>
    <mergeCell ref="L503:L504"/>
    <mergeCell ref="L498:L499"/>
    <mergeCell ref="G501:K501"/>
    <mergeCell ref="G500:K500"/>
    <mergeCell ref="G502:K502"/>
    <mergeCell ref="H451:J451"/>
    <mergeCell ref="J463:J464"/>
    <mergeCell ref="G463:G464"/>
    <mergeCell ref="D437:D438"/>
    <mergeCell ref="E429:E430"/>
    <mergeCell ref="B416:B417"/>
    <mergeCell ref="M503:M504"/>
    <mergeCell ref="B216:B231"/>
    <mergeCell ref="C216:C231"/>
    <mergeCell ref="B375:B377"/>
    <mergeCell ref="A375:A377"/>
    <mergeCell ref="C375:C377"/>
    <mergeCell ref="A276:A277"/>
    <mergeCell ref="B323:B324"/>
    <mergeCell ref="D274:D275"/>
    <mergeCell ref="D429:D430"/>
    <mergeCell ref="J312:J313"/>
    <mergeCell ref="G381:G382"/>
    <mergeCell ref="H381:H382"/>
    <mergeCell ref="L341:L342"/>
    <mergeCell ref="L312:L313"/>
    <mergeCell ref="L287:L288"/>
    <mergeCell ref="I381:I382"/>
    <mergeCell ref="G287:G288"/>
    <mergeCell ref="C276:C277"/>
    <mergeCell ref="C290:C295"/>
    <mergeCell ref="C373:C374"/>
    <mergeCell ref="A425:A426"/>
    <mergeCell ref="A503:A506"/>
    <mergeCell ref="M36:M37"/>
    <mergeCell ref="E274:E275"/>
    <mergeCell ref="F274:F275"/>
    <mergeCell ref="K274:K275"/>
    <mergeCell ref="H62:H63"/>
    <mergeCell ref="I62:I63"/>
    <mergeCell ref="J62:J63"/>
    <mergeCell ref="K61:K62"/>
    <mergeCell ref="L61:L62"/>
    <mergeCell ref="G210:L210"/>
    <mergeCell ref="E190:E191"/>
    <mergeCell ref="F61:F62"/>
    <mergeCell ref="E61:E62"/>
    <mergeCell ref="E113:E114"/>
    <mergeCell ref="F113:F114"/>
    <mergeCell ref="E207:F209"/>
    <mergeCell ref="F190:F191"/>
    <mergeCell ref="E187:E188"/>
    <mergeCell ref="F187:F188"/>
    <mergeCell ref="E194:E195"/>
    <mergeCell ref="F194:F195"/>
    <mergeCell ref="E181:E182"/>
    <mergeCell ref="F181:F182"/>
    <mergeCell ref="G73:K73"/>
    <mergeCell ref="L25:L26"/>
    <mergeCell ref="G184:G185"/>
    <mergeCell ref="J133:J134"/>
    <mergeCell ref="J144:J145"/>
    <mergeCell ref="J146:J147"/>
    <mergeCell ref="G144:G145"/>
    <mergeCell ref="I110:I111"/>
    <mergeCell ref="L138:L139"/>
    <mergeCell ref="G133:G134"/>
    <mergeCell ref="L54:L55"/>
    <mergeCell ref="I54:I55"/>
    <mergeCell ref="J54:J55"/>
    <mergeCell ref="K54:K55"/>
    <mergeCell ref="K57:K59"/>
    <mergeCell ref="L57:L59"/>
    <mergeCell ref="J88:J89"/>
    <mergeCell ref="L36:L37"/>
    <mergeCell ref="G75:L75"/>
    <mergeCell ref="G135:K135"/>
    <mergeCell ref="I85:I86"/>
    <mergeCell ref="J85:J86"/>
    <mergeCell ref="G87:L87"/>
    <mergeCell ref="G81:G82"/>
    <mergeCell ref="H81:H82"/>
    <mergeCell ref="A184:A185"/>
    <mergeCell ref="A181:A182"/>
    <mergeCell ref="A193:A195"/>
    <mergeCell ref="A199:A200"/>
    <mergeCell ref="B276:B277"/>
    <mergeCell ref="A203:A204"/>
    <mergeCell ref="A287:A288"/>
    <mergeCell ref="A268:A269"/>
    <mergeCell ref="A290:A295"/>
    <mergeCell ref="B290:B295"/>
    <mergeCell ref="A237:A238"/>
    <mergeCell ref="B287:B288"/>
    <mergeCell ref="B268:B269"/>
    <mergeCell ref="A206:A210"/>
    <mergeCell ref="B206:B210"/>
    <mergeCell ref="B274:B275"/>
    <mergeCell ref="A274:A275"/>
    <mergeCell ref="A216:A231"/>
    <mergeCell ref="B187:B188"/>
    <mergeCell ref="A460:A461"/>
    <mergeCell ref="F384:F385"/>
    <mergeCell ref="A190:A191"/>
    <mergeCell ref="B384:B385"/>
    <mergeCell ref="C384:C385"/>
    <mergeCell ref="A187:A188"/>
    <mergeCell ref="F276:F277"/>
    <mergeCell ref="D384:D385"/>
    <mergeCell ref="B458:B459"/>
    <mergeCell ref="C458:C459"/>
    <mergeCell ref="B456:B457"/>
    <mergeCell ref="F450:F451"/>
    <mergeCell ref="A423:A424"/>
    <mergeCell ref="C423:C424"/>
    <mergeCell ref="C436:C438"/>
    <mergeCell ref="C456:C457"/>
    <mergeCell ref="C268:C269"/>
    <mergeCell ref="A323:A324"/>
    <mergeCell ref="A406:A410"/>
    <mergeCell ref="B406:B410"/>
    <mergeCell ref="B425:B427"/>
    <mergeCell ref="C425:C427"/>
    <mergeCell ref="C274:C275"/>
    <mergeCell ref="A175:A176"/>
    <mergeCell ref="A151:A152"/>
    <mergeCell ref="B151:B152"/>
    <mergeCell ref="A43:A44"/>
    <mergeCell ref="B43:B44"/>
    <mergeCell ref="A123:A124"/>
    <mergeCell ref="F138:F139"/>
    <mergeCell ref="B132:B136"/>
    <mergeCell ref="C132:C136"/>
    <mergeCell ref="A132:A136"/>
    <mergeCell ref="D113:D114"/>
    <mergeCell ref="D111:F111"/>
    <mergeCell ref="A85:A87"/>
    <mergeCell ref="C98:C99"/>
    <mergeCell ref="A110:A111"/>
    <mergeCell ref="C103:C104"/>
    <mergeCell ref="D108:D109"/>
    <mergeCell ref="E108:E109"/>
    <mergeCell ref="A146:A147"/>
    <mergeCell ref="A144:A145"/>
    <mergeCell ref="C144:C145"/>
    <mergeCell ref="C146:C147"/>
    <mergeCell ref="A113:A114"/>
    <mergeCell ref="B57:B59"/>
    <mergeCell ref="B72:B73"/>
    <mergeCell ref="A72:A73"/>
    <mergeCell ref="C72:C73"/>
    <mergeCell ref="A74:A75"/>
    <mergeCell ref="A57:A59"/>
    <mergeCell ref="C57:C59"/>
    <mergeCell ref="A69:A71"/>
    <mergeCell ref="B69:B71"/>
    <mergeCell ref="C69:C71"/>
    <mergeCell ref="A65:A66"/>
    <mergeCell ref="B65:B66"/>
    <mergeCell ref="C65:C66"/>
    <mergeCell ref="A60:A64"/>
    <mergeCell ref="B7:B9"/>
    <mergeCell ref="A7:A9"/>
    <mergeCell ref="C7:C9"/>
    <mergeCell ref="D8:F9"/>
    <mergeCell ref="K8:K9"/>
    <mergeCell ref="L8:L9"/>
    <mergeCell ref="A416:A417"/>
    <mergeCell ref="C416:C417"/>
    <mergeCell ref="G416:G417"/>
    <mergeCell ref="H416:H417"/>
    <mergeCell ref="I416:I417"/>
    <mergeCell ref="C60:C64"/>
    <mergeCell ref="D63:D64"/>
    <mergeCell ref="E63:E64"/>
    <mergeCell ref="F63:F64"/>
    <mergeCell ref="H110:H111"/>
    <mergeCell ref="D291:F294"/>
    <mergeCell ref="A297:A298"/>
    <mergeCell ref="L85:L86"/>
    <mergeCell ref="G85:G86"/>
    <mergeCell ref="H85:H86"/>
    <mergeCell ref="B85:B87"/>
    <mergeCell ref="D61:D62"/>
    <mergeCell ref="A34:A35"/>
    <mergeCell ref="F581:F582"/>
    <mergeCell ref="K581:K582"/>
    <mergeCell ref="A548:A549"/>
    <mergeCell ref="B548:B549"/>
    <mergeCell ref="A482:A483"/>
    <mergeCell ref="C482:C483"/>
    <mergeCell ref="A456:A457"/>
    <mergeCell ref="A470:A471"/>
    <mergeCell ref="A458:A459"/>
    <mergeCell ref="H498:K498"/>
    <mergeCell ref="K503:K505"/>
    <mergeCell ref="E521:F521"/>
    <mergeCell ref="B558:B559"/>
    <mergeCell ref="C518:C519"/>
    <mergeCell ref="D518:D519"/>
    <mergeCell ref="D503:D505"/>
    <mergeCell ref="E503:E505"/>
    <mergeCell ref="A558:A559"/>
    <mergeCell ref="D558:D559"/>
    <mergeCell ref="E507:E508"/>
    <mergeCell ref="F507:F508"/>
    <mergeCell ref="F533:F539"/>
    <mergeCell ref="A533:A539"/>
    <mergeCell ref="E566:E567"/>
    <mergeCell ref="B507:B509"/>
    <mergeCell ref="A478:A479"/>
    <mergeCell ref="B478:B479"/>
    <mergeCell ref="C478:C479"/>
    <mergeCell ref="A581:A582"/>
    <mergeCell ref="B581:B582"/>
    <mergeCell ref="C581:C582"/>
    <mergeCell ref="D581:D582"/>
    <mergeCell ref="B533:B539"/>
    <mergeCell ref="B503:B506"/>
    <mergeCell ref="C503:C506"/>
    <mergeCell ref="B498:B502"/>
    <mergeCell ref="A492:A493"/>
    <mergeCell ref="B492:B493"/>
    <mergeCell ref="A498:A502"/>
    <mergeCell ref="B566:B567"/>
    <mergeCell ref="C571:C572"/>
    <mergeCell ref="D572:F572"/>
    <mergeCell ref="C566:C567"/>
    <mergeCell ref="D566:D567"/>
    <mergeCell ref="C558:C559"/>
    <mergeCell ref="B482:B483"/>
    <mergeCell ref="C533:C539"/>
    <mergeCell ref="E581:E582"/>
    <mergeCell ref="D533:D539"/>
    <mergeCell ref="D507:D508"/>
    <mergeCell ref="K533:K537"/>
    <mergeCell ref="K558:K559"/>
    <mergeCell ref="D450:D451"/>
    <mergeCell ref="D458:D459"/>
    <mergeCell ref="D454:F455"/>
    <mergeCell ref="C450:C455"/>
    <mergeCell ref="K429:K430"/>
    <mergeCell ref="E518:E519"/>
    <mergeCell ref="M581:M582"/>
    <mergeCell ref="G452:J452"/>
    <mergeCell ref="L450:L451"/>
    <mergeCell ref="B460:B461"/>
    <mergeCell ref="E470:E471"/>
    <mergeCell ref="F470:F471"/>
    <mergeCell ref="C460:C461"/>
    <mergeCell ref="D460:D461"/>
    <mergeCell ref="L463:L464"/>
    <mergeCell ref="L492:L493"/>
    <mergeCell ref="M558:M559"/>
    <mergeCell ref="M470:M471"/>
    <mergeCell ref="K463:K464"/>
    <mergeCell ref="E458:E459"/>
    <mergeCell ref="F458:F459"/>
    <mergeCell ref="E460:F461"/>
    <mergeCell ref="K458:K459"/>
    <mergeCell ref="K450:K451"/>
    <mergeCell ref="E450:E451"/>
    <mergeCell ref="E533:E539"/>
    <mergeCell ref="L558:L559"/>
    <mergeCell ref="L454:L455"/>
    <mergeCell ref="G453:L453"/>
    <mergeCell ref="L533:L537"/>
    <mergeCell ref="M512:M513"/>
    <mergeCell ref="G343:K343"/>
    <mergeCell ref="L399:L400"/>
    <mergeCell ref="L429:L430"/>
    <mergeCell ref="A450:A455"/>
    <mergeCell ref="B450:B455"/>
    <mergeCell ref="G508:K508"/>
    <mergeCell ref="C507:C509"/>
    <mergeCell ref="G509:K509"/>
    <mergeCell ref="H441:K442"/>
    <mergeCell ref="L441:L442"/>
    <mergeCell ref="F429:F430"/>
    <mergeCell ref="G441:G442"/>
    <mergeCell ref="F419:F420"/>
    <mergeCell ref="H425:H427"/>
    <mergeCell ref="I425:I427"/>
    <mergeCell ref="J425:J427"/>
    <mergeCell ref="J437:J438"/>
    <mergeCell ref="K437:K438"/>
    <mergeCell ref="E437:F438"/>
    <mergeCell ref="G437:G438"/>
    <mergeCell ref="H437:H438"/>
    <mergeCell ref="I437:I438"/>
    <mergeCell ref="A507:A509"/>
    <mergeCell ref="G25:G26"/>
    <mergeCell ref="B60:B64"/>
    <mergeCell ref="E57:E59"/>
    <mergeCell ref="F57:F59"/>
    <mergeCell ref="F36:F37"/>
    <mergeCell ref="G598:L598"/>
    <mergeCell ref="D323:D324"/>
    <mergeCell ref="E323:E324"/>
    <mergeCell ref="F323:F324"/>
    <mergeCell ref="K323:K324"/>
    <mergeCell ref="L323:L324"/>
    <mergeCell ref="D388:D391"/>
    <mergeCell ref="E388:E391"/>
    <mergeCell ref="F388:F391"/>
    <mergeCell ref="E384:E385"/>
    <mergeCell ref="K399:K400"/>
    <mergeCell ref="D403:J403"/>
    <mergeCell ref="D409:E409"/>
    <mergeCell ref="D402:E402"/>
    <mergeCell ref="L581:L582"/>
    <mergeCell ref="K419:K420"/>
    <mergeCell ref="K538:K539"/>
    <mergeCell ref="G54:G55"/>
    <mergeCell ref="E79:F80"/>
    <mergeCell ref="C34:C35"/>
    <mergeCell ref="B34:B35"/>
    <mergeCell ref="D79:D80"/>
    <mergeCell ref="H88:H89"/>
    <mergeCell ref="D77:D78"/>
    <mergeCell ref="C43:C44"/>
    <mergeCell ref="G74:K74"/>
    <mergeCell ref="J81:J82"/>
    <mergeCell ref="D70:D71"/>
    <mergeCell ref="E70:E71"/>
    <mergeCell ref="F70:F71"/>
    <mergeCell ref="C81:C84"/>
    <mergeCell ref="G83:G84"/>
    <mergeCell ref="H83:H84"/>
    <mergeCell ref="I83:I84"/>
    <mergeCell ref="J83:J84"/>
    <mergeCell ref="K83:K84"/>
    <mergeCell ref="B74:B75"/>
    <mergeCell ref="D57:D59"/>
    <mergeCell ref="D35:F35"/>
    <mergeCell ref="E77:F78"/>
    <mergeCell ref="C85:C87"/>
    <mergeCell ref="K88:K89"/>
    <mergeCell ref="A81:A84"/>
    <mergeCell ref="B81:B84"/>
    <mergeCell ref="G594:K594"/>
    <mergeCell ref="A431:A432"/>
    <mergeCell ref="B431:B432"/>
    <mergeCell ref="C431:C432"/>
    <mergeCell ref="G432:K432"/>
    <mergeCell ref="F108:F109"/>
    <mergeCell ref="K108:K109"/>
    <mergeCell ref="A512:A513"/>
    <mergeCell ref="B512:B513"/>
    <mergeCell ref="C512:C513"/>
    <mergeCell ref="D512:D513"/>
    <mergeCell ref="E512:E513"/>
    <mergeCell ref="F512:F513"/>
    <mergeCell ref="G425:G426"/>
    <mergeCell ref="G424:L424"/>
    <mergeCell ref="D470:D471"/>
    <mergeCell ref="F503:F505"/>
    <mergeCell ref="L437:L438"/>
    <mergeCell ref="L458:L459"/>
    <mergeCell ref="M548:M549"/>
    <mergeCell ref="A108:A109"/>
    <mergeCell ref="B108:B109"/>
    <mergeCell ref="C108:C109"/>
    <mergeCell ref="L538:L539"/>
    <mergeCell ref="F518:F519"/>
    <mergeCell ref="E558:E559"/>
    <mergeCell ref="F558:F559"/>
    <mergeCell ref="G596:L596"/>
    <mergeCell ref="B596:B597"/>
    <mergeCell ref="C596:C597"/>
    <mergeCell ref="G597:K597"/>
    <mergeCell ref="A596:A597"/>
    <mergeCell ref="B423:B424"/>
    <mergeCell ref="C406:C410"/>
    <mergeCell ref="L108:L109"/>
    <mergeCell ref="L470:L471"/>
    <mergeCell ref="A116:A117"/>
    <mergeCell ref="B116:B117"/>
    <mergeCell ref="C116:C117"/>
    <mergeCell ref="D116:D117"/>
    <mergeCell ref="E116:E117"/>
    <mergeCell ref="L431:L432"/>
    <mergeCell ref="F116:F117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0"/>
  <sheetViews>
    <sheetView rightToLeft="1" tabSelected="1" zoomScale="60" zoomScaleNormal="60" workbookViewId="0">
      <pane ySplit="1" topLeftCell="A616" activePane="bottomLeft" state="frozen"/>
      <selection activeCell="B1" sqref="B1"/>
      <selection pane="bottomLeft" activeCell="A629" sqref="A629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1531">
        <v>1</v>
      </c>
      <c r="B2" s="1528" t="s">
        <v>1590</v>
      </c>
      <c r="C2" s="1574" t="s">
        <v>380</v>
      </c>
      <c r="D2" s="1534">
        <v>600000000</v>
      </c>
      <c r="E2" s="1544">
        <v>0.06</v>
      </c>
      <c r="F2" s="1534">
        <f>D2*E2</f>
        <v>36000000</v>
      </c>
      <c r="G2" s="1034">
        <v>16000000</v>
      </c>
      <c r="H2" s="1034" t="s">
        <v>3025</v>
      </c>
      <c r="I2" s="1054" t="s">
        <v>3114</v>
      </c>
      <c r="J2" s="24" t="s">
        <v>1921</v>
      </c>
      <c r="K2" s="1534">
        <f>G2+G3</f>
        <v>36000000</v>
      </c>
      <c r="L2" s="1534">
        <f t="shared" ref="L2:L11" si="0">F2-K2</f>
        <v>0</v>
      </c>
      <c r="M2" s="1583"/>
    </row>
    <row r="3" spans="1:13" ht="30" customHeight="1" x14ac:dyDescent="0.2">
      <c r="A3" s="1533"/>
      <c r="B3" s="1530"/>
      <c r="C3" s="1575"/>
      <c r="D3" s="1535"/>
      <c r="E3" s="1546"/>
      <c r="F3" s="1535"/>
      <c r="G3" s="1336">
        <v>20000000</v>
      </c>
      <c r="H3" s="1336" t="s">
        <v>3046</v>
      </c>
      <c r="I3" s="1342" t="s">
        <v>3169</v>
      </c>
      <c r="J3" s="24" t="s">
        <v>1921</v>
      </c>
      <c r="K3" s="1535"/>
      <c r="L3" s="1535"/>
      <c r="M3" s="1584"/>
    </row>
    <row r="4" spans="1:13" ht="30" customHeight="1" x14ac:dyDescent="0.2">
      <c r="A4" s="1075">
        <v>2</v>
      </c>
      <c r="B4" s="22" t="s">
        <v>287</v>
      </c>
      <c r="C4" s="1052"/>
      <c r="D4" s="1034">
        <v>300000000</v>
      </c>
      <c r="E4" s="1070">
        <v>0.05</v>
      </c>
      <c r="F4" s="1034">
        <f>D4*E4</f>
        <v>15000000</v>
      </c>
      <c r="G4" s="1034">
        <v>15000000</v>
      </c>
      <c r="H4" s="1034" t="s">
        <v>2950</v>
      </c>
      <c r="I4" s="1054" t="s">
        <v>2968</v>
      </c>
      <c r="J4" s="24" t="s">
        <v>1892</v>
      </c>
      <c r="K4" s="1034">
        <f t="shared" ref="K4:K11" si="1">G4</f>
        <v>15000000</v>
      </c>
      <c r="L4" s="1034">
        <f t="shared" si="0"/>
        <v>0</v>
      </c>
      <c r="M4" s="1077"/>
    </row>
    <row r="5" spans="1:13" ht="30" customHeight="1" x14ac:dyDescent="0.2">
      <c r="A5" s="1075">
        <v>3</v>
      </c>
      <c r="B5" s="22" t="s">
        <v>290</v>
      </c>
      <c r="C5" s="1052" t="s">
        <v>367</v>
      </c>
      <c r="D5" s="1034">
        <v>36000000</v>
      </c>
      <c r="E5" s="1070">
        <v>7.0000000000000007E-2</v>
      </c>
      <c r="F5" s="1034">
        <v>2500000</v>
      </c>
      <c r="G5" s="1034">
        <v>2500000</v>
      </c>
      <c r="H5" s="1034" t="s">
        <v>2041</v>
      </c>
      <c r="I5" s="1054" t="s">
        <v>2997</v>
      </c>
      <c r="J5" s="28" t="s">
        <v>2998</v>
      </c>
      <c r="K5" s="1034">
        <f t="shared" si="1"/>
        <v>2500000</v>
      </c>
      <c r="L5" s="1034">
        <f t="shared" si="0"/>
        <v>0</v>
      </c>
      <c r="M5" s="1077"/>
    </row>
    <row r="6" spans="1:13" ht="30" customHeight="1" x14ac:dyDescent="0.2">
      <c r="A6" s="1075">
        <v>4</v>
      </c>
      <c r="B6" s="22" t="s">
        <v>315</v>
      </c>
      <c r="C6" s="1052"/>
      <c r="D6" s="1034">
        <v>535000000</v>
      </c>
      <c r="E6" s="1070">
        <v>5.7000000000000002E-2</v>
      </c>
      <c r="F6" s="1034">
        <v>30000000</v>
      </c>
      <c r="G6" s="1034">
        <v>30000000</v>
      </c>
      <c r="H6" s="1034" t="s">
        <v>2851</v>
      </c>
      <c r="I6" s="1054" t="s">
        <v>2864</v>
      </c>
      <c r="J6" s="28" t="s">
        <v>2865</v>
      </c>
      <c r="K6" s="1034">
        <f t="shared" si="1"/>
        <v>30000000</v>
      </c>
      <c r="L6" s="1034">
        <f t="shared" si="0"/>
        <v>0</v>
      </c>
      <c r="M6" s="1077"/>
    </row>
    <row r="7" spans="1:13" ht="30" customHeight="1" x14ac:dyDescent="0.2">
      <c r="A7" s="1075">
        <v>5</v>
      </c>
      <c r="B7" s="22" t="s">
        <v>323</v>
      </c>
      <c r="C7" s="1052" t="s">
        <v>380</v>
      </c>
      <c r="D7" s="1034">
        <v>20000000</v>
      </c>
      <c r="E7" s="1070">
        <v>7.0000000000000007E-2</v>
      </c>
      <c r="F7" s="1034">
        <v>1400000</v>
      </c>
      <c r="G7" s="1034">
        <v>1400000</v>
      </c>
      <c r="H7" s="1034" t="s">
        <v>2835</v>
      </c>
      <c r="I7" s="1054" t="s">
        <v>2899</v>
      </c>
      <c r="J7" s="28" t="s">
        <v>1957</v>
      </c>
      <c r="K7" s="1034">
        <f t="shared" si="1"/>
        <v>1400000</v>
      </c>
      <c r="L7" s="1034">
        <f t="shared" si="0"/>
        <v>0</v>
      </c>
      <c r="M7" s="33" t="s">
        <v>326</v>
      </c>
    </row>
    <row r="8" spans="1:13" ht="30" customHeight="1" x14ac:dyDescent="0.2">
      <c r="A8" s="1028">
        <v>6</v>
      </c>
      <c r="B8" s="1076" t="s">
        <v>416</v>
      </c>
      <c r="C8" s="1051"/>
      <c r="D8" s="1034">
        <v>15000000</v>
      </c>
      <c r="E8" s="1070">
        <v>0.05</v>
      </c>
      <c r="F8" s="1034">
        <f>D8*E8</f>
        <v>750000</v>
      </c>
      <c r="G8" s="1034"/>
      <c r="H8" s="1034"/>
      <c r="I8" s="1054"/>
      <c r="J8" s="28"/>
      <c r="K8" s="1034">
        <f t="shared" si="1"/>
        <v>0</v>
      </c>
      <c r="L8" s="1034">
        <f t="shared" si="0"/>
        <v>750000</v>
      </c>
      <c r="M8" s="686"/>
    </row>
    <row r="9" spans="1:13" ht="30" customHeight="1" x14ac:dyDescent="0.2">
      <c r="A9" s="1028">
        <v>7</v>
      </c>
      <c r="B9" s="1076" t="s">
        <v>104</v>
      </c>
      <c r="C9" s="1051" t="s">
        <v>916</v>
      </c>
      <c r="D9" s="1034">
        <v>45000000</v>
      </c>
      <c r="E9" s="1070">
        <v>0.05</v>
      </c>
      <c r="F9" s="1034">
        <f>D9*E9</f>
        <v>2250000</v>
      </c>
      <c r="G9" s="1034">
        <v>2250000</v>
      </c>
      <c r="H9" s="1034" t="s">
        <v>2699</v>
      </c>
      <c r="I9" s="1054" t="s">
        <v>2701</v>
      </c>
      <c r="J9" s="30" t="s">
        <v>418</v>
      </c>
      <c r="K9" s="1034">
        <f t="shared" si="1"/>
        <v>2250000</v>
      </c>
      <c r="L9" s="1034">
        <f t="shared" si="0"/>
        <v>0</v>
      </c>
      <c r="M9" s="794"/>
    </row>
    <row r="10" spans="1:13" ht="30" customHeight="1" x14ac:dyDescent="0.2">
      <c r="A10" s="1028">
        <v>8</v>
      </c>
      <c r="B10" s="22" t="s">
        <v>356</v>
      </c>
      <c r="C10" s="421" t="s">
        <v>1347</v>
      </c>
      <c r="D10" s="1053">
        <v>400000000</v>
      </c>
      <c r="E10" s="1070">
        <v>4.4999999999999998E-2</v>
      </c>
      <c r="F10" s="1053">
        <f>D10*E10</f>
        <v>18000000</v>
      </c>
      <c r="G10" s="1053">
        <v>18000000</v>
      </c>
      <c r="H10" s="1034" t="s">
        <v>3046</v>
      </c>
      <c r="I10" s="1065" t="s">
        <v>3140</v>
      </c>
      <c r="J10" s="28" t="s">
        <v>2166</v>
      </c>
      <c r="K10" s="1034">
        <f t="shared" si="1"/>
        <v>18000000</v>
      </c>
      <c r="L10" s="1053">
        <f t="shared" si="0"/>
        <v>0</v>
      </c>
      <c r="M10" s="1035"/>
    </row>
    <row r="11" spans="1:13" ht="30" customHeight="1" x14ac:dyDescent="0.2">
      <c r="A11" s="1075">
        <v>9</v>
      </c>
      <c r="B11" s="1077" t="s">
        <v>387</v>
      </c>
      <c r="C11" s="1052" t="s">
        <v>379</v>
      </c>
      <c r="D11" s="1034">
        <v>10000000</v>
      </c>
      <c r="E11" s="1031">
        <v>0.05</v>
      </c>
      <c r="F11" s="1034">
        <f>D11*E11</f>
        <v>500000</v>
      </c>
      <c r="G11" s="1034">
        <v>500000</v>
      </c>
      <c r="H11" s="1034" t="s">
        <v>2950</v>
      </c>
      <c r="I11" s="1054" t="s">
        <v>2965</v>
      </c>
      <c r="J11" s="28" t="s">
        <v>1031</v>
      </c>
      <c r="K11" s="1034">
        <f t="shared" si="1"/>
        <v>500000</v>
      </c>
      <c r="L11" s="1034">
        <f t="shared" si="0"/>
        <v>0</v>
      </c>
      <c r="M11" s="33"/>
    </row>
    <row r="12" spans="1:13" ht="30" customHeight="1" x14ac:dyDescent="0.2">
      <c r="A12" s="1075">
        <v>10</v>
      </c>
      <c r="B12" s="1076" t="s">
        <v>1029</v>
      </c>
      <c r="C12" s="1069" t="s">
        <v>1914</v>
      </c>
      <c r="D12" s="1034">
        <v>180000000</v>
      </c>
      <c r="E12" s="1070">
        <v>5.5E-2</v>
      </c>
      <c r="F12" s="1034">
        <v>10000000</v>
      </c>
      <c r="G12" s="1034"/>
      <c r="H12" s="1034"/>
      <c r="I12" s="1054"/>
      <c r="J12" s="28"/>
      <c r="K12" s="1034">
        <f>G12</f>
        <v>0</v>
      </c>
      <c r="L12" s="1034">
        <f>F12-K12</f>
        <v>10000000</v>
      </c>
      <c r="M12" s="192"/>
    </row>
    <row r="13" spans="1:13" ht="30" customHeight="1" x14ac:dyDescent="0.2">
      <c r="A13" s="1531">
        <v>11</v>
      </c>
      <c r="B13" s="1752" t="s">
        <v>402</v>
      </c>
      <c r="C13" s="1052" t="s">
        <v>367</v>
      </c>
      <c r="D13" s="1053">
        <v>15000000</v>
      </c>
      <c r="E13" s="1070">
        <v>7.0000000000000007E-2</v>
      </c>
      <c r="F13" s="1053">
        <f>D13*E13</f>
        <v>1050000</v>
      </c>
      <c r="G13" s="1034">
        <v>1050000</v>
      </c>
      <c r="H13" s="1034" t="s">
        <v>3066</v>
      </c>
      <c r="I13" s="1054" t="s">
        <v>3071</v>
      </c>
      <c r="J13" s="30" t="s">
        <v>3072</v>
      </c>
      <c r="K13" s="1534">
        <f>G13+G14</f>
        <v>1050000</v>
      </c>
      <c r="L13" s="1534">
        <f>(F13+F14)-K13</f>
        <v>250000</v>
      </c>
      <c r="M13" s="1538"/>
    </row>
    <row r="14" spans="1:13" ht="30" customHeight="1" x14ac:dyDescent="0.2">
      <c r="A14" s="1532"/>
      <c r="B14" s="1752"/>
      <c r="C14" s="1052" t="s">
        <v>1110</v>
      </c>
      <c r="D14" s="1053">
        <v>5000000</v>
      </c>
      <c r="E14" s="1070">
        <v>0.05</v>
      </c>
      <c r="F14" s="1053">
        <f>D14*E14</f>
        <v>250000</v>
      </c>
      <c r="G14" s="1034"/>
      <c r="H14" s="1034"/>
      <c r="I14" s="1054"/>
      <c r="J14" s="57"/>
      <c r="K14" s="1535"/>
      <c r="L14" s="1535"/>
      <c r="M14" s="1539"/>
    </row>
    <row r="15" spans="1:13" ht="30" customHeight="1" x14ac:dyDescent="0.2">
      <c r="A15" s="1029">
        <v>12</v>
      </c>
      <c r="B15" s="1027" t="s">
        <v>408</v>
      </c>
      <c r="C15" s="1052" t="s">
        <v>411</v>
      </c>
      <c r="D15" s="1034">
        <v>75000000</v>
      </c>
      <c r="E15" s="1031"/>
      <c r="F15" s="1034">
        <v>3750000</v>
      </c>
      <c r="G15" s="1034">
        <v>3750000</v>
      </c>
      <c r="H15" s="1034" t="s">
        <v>2342</v>
      </c>
      <c r="I15" s="1054" t="s">
        <v>2760</v>
      </c>
      <c r="J15" s="57" t="s">
        <v>410</v>
      </c>
      <c r="K15" s="1034">
        <f>G15</f>
        <v>3750000</v>
      </c>
      <c r="L15" s="1034">
        <f>F15-K15</f>
        <v>0</v>
      </c>
      <c r="M15" s="1037"/>
    </row>
    <row r="16" spans="1:13" ht="30" customHeight="1" x14ac:dyDescent="0.2">
      <c r="A16" s="1531">
        <v>13</v>
      </c>
      <c r="B16" s="1528" t="s">
        <v>429</v>
      </c>
      <c r="C16" s="1574" t="s">
        <v>367</v>
      </c>
      <c r="D16" s="1034">
        <v>80000000</v>
      </c>
      <c r="E16" s="1243">
        <f>F16/D16</f>
        <v>0.06</v>
      </c>
      <c r="F16" s="1034">
        <v>4800000</v>
      </c>
      <c r="G16" s="1459" t="s">
        <v>2541</v>
      </c>
      <c r="H16" s="1460"/>
      <c r="I16" s="1460"/>
      <c r="J16" s="1461"/>
      <c r="K16" s="1034" t="str">
        <f>G16</f>
        <v>به اصل مبلغ اضافه شد.</v>
      </c>
      <c r="L16" s="1034" t="e">
        <f>F16-K16</f>
        <v>#VALUE!</v>
      </c>
      <c r="M16" s="1037"/>
    </row>
    <row r="17" spans="1:13" ht="30" customHeight="1" x14ac:dyDescent="0.2">
      <c r="A17" s="1532"/>
      <c r="B17" s="1529"/>
      <c r="C17" s="1665"/>
      <c r="D17" s="1534"/>
      <c r="E17" s="1544"/>
      <c r="F17" s="1534"/>
      <c r="G17" s="1631" t="s">
        <v>2877</v>
      </c>
      <c r="H17" s="1704"/>
      <c r="I17" s="1704"/>
      <c r="J17" s="1632"/>
      <c r="K17" s="1240"/>
      <c r="L17" s="1240"/>
      <c r="M17" s="1241"/>
    </row>
    <row r="18" spans="1:13" ht="30" customHeight="1" x14ac:dyDescent="0.2">
      <c r="A18" s="1532"/>
      <c r="B18" s="1529"/>
      <c r="C18" s="1665"/>
      <c r="D18" s="1535"/>
      <c r="E18" s="1546"/>
      <c r="F18" s="1535"/>
      <c r="G18" s="1633"/>
      <c r="H18" s="1705"/>
      <c r="I18" s="1705"/>
      <c r="J18" s="1634"/>
      <c r="K18" s="1240"/>
      <c r="L18" s="1240"/>
      <c r="M18" s="1241"/>
    </row>
    <row r="19" spans="1:13" ht="30" customHeight="1" x14ac:dyDescent="0.2">
      <c r="A19" s="1532"/>
      <c r="B19" s="1529"/>
      <c r="C19" s="1665"/>
      <c r="D19" s="1240">
        <v>80000000</v>
      </c>
      <c r="E19" s="1243">
        <v>0.06</v>
      </c>
      <c r="F19" s="1240">
        <f t="shared" ref="F19:F24" si="2">D19*E19</f>
        <v>4800000</v>
      </c>
      <c r="G19" s="1801" t="s">
        <v>2878</v>
      </c>
      <c r="H19" s="1802"/>
      <c r="I19" s="1802"/>
      <c r="J19" s="1803"/>
      <c r="K19" s="1240"/>
      <c r="L19" s="1240"/>
      <c r="M19" s="1241"/>
    </row>
    <row r="20" spans="1:13" ht="30" customHeight="1" x14ac:dyDescent="0.2">
      <c r="A20" s="1533"/>
      <c r="B20" s="1530"/>
      <c r="C20" s="1575"/>
      <c r="D20" s="1240">
        <v>100000000</v>
      </c>
      <c r="E20" s="1243">
        <v>7.0000000000000007E-2</v>
      </c>
      <c r="F20" s="1240">
        <f t="shared" si="2"/>
        <v>7000000.0000000009</v>
      </c>
      <c r="G20" s="1804"/>
      <c r="H20" s="1805"/>
      <c r="I20" s="1805"/>
      <c r="J20" s="1806"/>
      <c r="K20" s="1240"/>
      <c r="L20" s="1240"/>
      <c r="M20" s="1241"/>
    </row>
    <row r="21" spans="1:13" ht="30" customHeight="1" x14ac:dyDescent="0.2">
      <c r="A21" s="1029">
        <v>14</v>
      </c>
      <c r="B21" s="1027" t="s">
        <v>437</v>
      </c>
      <c r="C21" s="1052" t="s">
        <v>1356</v>
      </c>
      <c r="D21" s="1034">
        <v>150000000</v>
      </c>
      <c r="E21" s="1031">
        <v>0.04</v>
      </c>
      <c r="F21" s="1034">
        <f t="shared" si="2"/>
        <v>6000000</v>
      </c>
      <c r="G21" s="1034">
        <v>6000000</v>
      </c>
      <c r="H21" s="1034" t="s">
        <v>3117</v>
      </c>
      <c r="I21" s="1054" t="s">
        <v>3134</v>
      </c>
      <c r="J21" s="69" t="s">
        <v>439</v>
      </c>
      <c r="K21" s="1034">
        <f>G21</f>
        <v>6000000</v>
      </c>
      <c r="L21" s="1034">
        <f>F21-K21</f>
        <v>0</v>
      </c>
      <c r="M21" s="1037"/>
    </row>
    <row r="22" spans="1:13" ht="30" customHeight="1" x14ac:dyDescent="0.2">
      <c r="A22" s="1029">
        <v>15</v>
      </c>
      <c r="B22" s="1027" t="s">
        <v>445</v>
      </c>
      <c r="C22" s="1052"/>
      <c r="D22" s="1034">
        <v>13000000</v>
      </c>
      <c r="E22" s="1031">
        <v>0.05</v>
      </c>
      <c r="F22" s="1034">
        <f t="shared" si="2"/>
        <v>650000</v>
      </c>
      <c r="G22" s="1034">
        <v>650000</v>
      </c>
      <c r="H22" s="1034" t="s">
        <v>3066</v>
      </c>
      <c r="I22" s="1054" t="s">
        <v>3067</v>
      </c>
      <c r="J22" s="69" t="s">
        <v>2223</v>
      </c>
      <c r="K22" s="1034">
        <f>G22</f>
        <v>650000</v>
      </c>
      <c r="L22" s="1034">
        <f t="shared" ref="L22:L26" si="3">F22-K22</f>
        <v>0</v>
      </c>
      <c r="M22" s="1037"/>
    </row>
    <row r="23" spans="1:13" ht="30" customHeight="1" x14ac:dyDescent="0.2">
      <c r="A23" s="1029">
        <v>16</v>
      </c>
      <c r="B23" s="1528" t="s">
        <v>498</v>
      </c>
      <c r="C23" s="1574"/>
      <c r="D23" s="1111">
        <v>80000000</v>
      </c>
      <c r="E23" s="1115">
        <v>0.04</v>
      </c>
      <c r="F23" s="1111">
        <f t="shared" si="2"/>
        <v>3200000</v>
      </c>
      <c r="G23" s="1034">
        <v>3200000</v>
      </c>
      <c r="H23" s="1534" t="s">
        <v>2699</v>
      </c>
      <c r="I23" s="1670" t="s">
        <v>2705</v>
      </c>
      <c r="J23" s="1681" t="s">
        <v>2706</v>
      </c>
      <c r="K23" s="1534">
        <f>G23+G24</f>
        <v>6400000</v>
      </c>
      <c r="L23" s="1534">
        <f>(F23+F24)-K23</f>
        <v>0</v>
      </c>
      <c r="M23" s="1113"/>
    </row>
    <row r="24" spans="1:13" ht="30" customHeight="1" x14ac:dyDescent="0.2">
      <c r="A24" s="1110"/>
      <c r="B24" s="1530"/>
      <c r="C24" s="1575"/>
      <c r="D24" s="1111">
        <v>80000000</v>
      </c>
      <c r="E24" s="1115">
        <v>0.04</v>
      </c>
      <c r="F24" s="1111">
        <f t="shared" si="2"/>
        <v>3200000</v>
      </c>
      <c r="G24" s="1112">
        <v>3200000</v>
      </c>
      <c r="H24" s="1535"/>
      <c r="I24" s="1672"/>
      <c r="J24" s="1682"/>
      <c r="K24" s="1535"/>
      <c r="L24" s="1535"/>
      <c r="M24" s="1114"/>
    </row>
    <row r="25" spans="1:13" ht="30" customHeight="1" x14ac:dyDescent="0.2">
      <c r="A25" s="1029">
        <v>17</v>
      </c>
      <c r="B25" s="1027" t="s">
        <v>768</v>
      </c>
      <c r="C25" s="1052" t="s">
        <v>1345</v>
      </c>
      <c r="D25" s="1034">
        <v>100000000</v>
      </c>
      <c r="E25" s="1031">
        <v>0.06</v>
      </c>
      <c r="F25" s="1034">
        <f t="shared" ref="F25:F26" si="4">D25*E25</f>
        <v>6000000</v>
      </c>
      <c r="G25" s="1034"/>
      <c r="H25" s="1034"/>
      <c r="I25" s="1054"/>
      <c r="J25" s="69"/>
      <c r="K25" s="1034">
        <f>G25</f>
        <v>0</v>
      </c>
      <c r="L25" s="1034">
        <f t="shared" si="3"/>
        <v>6000000</v>
      </c>
      <c r="M25" s="1037"/>
    </row>
    <row r="26" spans="1:13" ht="30" customHeight="1" x14ac:dyDescent="0.2">
      <c r="A26" s="1029">
        <v>18</v>
      </c>
      <c r="B26" s="1027" t="s">
        <v>567</v>
      </c>
      <c r="C26" s="1052" t="s">
        <v>1356</v>
      </c>
      <c r="D26" s="1034">
        <v>50000000</v>
      </c>
      <c r="E26" s="1031">
        <v>0.05</v>
      </c>
      <c r="F26" s="1034">
        <f t="shared" si="4"/>
        <v>2500000</v>
      </c>
      <c r="G26" s="1034">
        <v>2500000</v>
      </c>
      <c r="H26" s="1034" t="s">
        <v>3117</v>
      </c>
      <c r="I26" s="1054" t="s">
        <v>3125</v>
      </c>
      <c r="J26" s="69" t="s">
        <v>3126</v>
      </c>
      <c r="K26" s="1034">
        <f>G26</f>
        <v>2500000</v>
      </c>
      <c r="L26" s="1034">
        <f t="shared" si="3"/>
        <v>0</v>
      </c>
      <c r="M26" s="1037"/>
    </row>
    <row r="27" spans="1:13" ht="30" customHeight="1" x14ac:dyDescent="0.2">
      <c r="A27" s="1531">
        <v>19</v>
      </c>
      <c r="B27" s="1528" t="s">
        <v>574</v>
      </c>
      <c r="C27" s="1574"/>
      <c r="D27" s="1042">
        <v>5000000</v>
      </c>
      <c r="E27" s="1044"/>
      <c r="F27" s="1042">
        <v>200000</v>
      </c>
      <c r="G27" s="1534"/>
      <c r="H27" s="1534"/>
      <c r="I27" s="1670"/>
      <c r="J27" s="1681"/>
      <c r="K27" s="1534"/>
      <c r="L27" s="1534">
        <f>(F27+F28)-K27</f>
        <v>300000</v>
      </c>
      <c r="M27" s="1538" t="s">
        <v>1256</v>
      </c>
    </row>
    <row r="28" spans="1:13" ht="30" customHeight="1" x14ac:dyDescent="0.2">
      <c r="A28" s="1532"/>
      <c r="B28" s="1529"/>
      <c r="C28" s="1665"/>
      <c r="D28" s="1042">
        <v>2500000</v>
      </c>
      <c r="E28" s="1044"/>
      <c r="F28" s="1042">
        <v>100000</v>
      </c>
      <c r="G28" s="1535"/>
      <c r="H28" s="1535"/>
      <c r="I28" s="1672"/>
      <c r="J28" s="1682"/>
      <c r="K28" s="1535"/>
      <c r="L28" s="1535"/>
      <c r="M28" s="1539"/>
    </row>
    <row r="29" spans="1:13" ht="30" customHeight="1" x14ac:dyDescent="0.2">
      <c r="A29" s="1532"/>
      <c r="B29" s="1529"/>
      <c r="C29" s="1665"/>
      <c r="D29" s="1042">
        <v>50000000</v>
      </c>
      <c r="E29" s="1044"/>
      <c r="F29" s="1042"/>
      <c r="G29" s="1726" t="s">
        <v>2126</v>
      </c>
      <c r="H29" s="1727"/>
      <c r="I29" s="1727"/>
      <c r="J29" s="1727"/>
      <c r="K29" s="1728"/>
      <c r="L29" s="1033"/>
      <c r="M29" s="1036"/>
    </row>
    <row r="30" spans="1:13" ht="30" customHeight="1" x14ac:dyDescent="0.2">
      <c r="A30" s="1533"/>
      <c r="B30" s="1530"/>
      <c r="C30" s="1575"/>
      <c r="D30" s="1328">
        <v>15000000</v>
      </c>
      <c r="E30" s="1329"/>
      <c r="F30" s="1328"/>
      <c r="G30" s="1726" t="s">
        <v>3062</v>
      </c>
      <c r="H30" s="1727"/>
      <c r="I30" s="1727"/>
      <c r="J30" s="1727"/>
      <c r="K30" s="1728"/>
      <c r="L30" s="1324"/>
      <c r="M30" s="1326"/>
    </row>
    <row r="31" spans="1:13" ht="28.5" customHeight="1" x14ac:dyDescent="0.2">
      <c r="A31" s="1029">
        <v>20</v>
      </c>
      <c r="B31" s="1027" t="s">
        <v>621</v>
      </c>
      <c r="C31" s="1052"/>
      <c r="D31" s="1034">
        <v>32000000</v>
      </c>
      <c r="E31" s="1031">
        <v>0.05</v>
      </c>
      <c r="F31" s="1034">
        <v>1600000</v>
      </c>
      <c r="G31" s="1534"/>
      <c r="H31" s="1534"/>
      <c r="I31" s="1670"/>
      <c r="J31" s="1681"/>
      <c r="K31" s="1534">
        <f>(D31+D32)+(F31+F32)</f>
        <v>44050000</v>
      </c>
      <c r="L31" s="1534">
        <f>G31-K31</f>
        <v>-44050000</v>
      </c>
      <c r="M31" s="1737"/>
    </row>
    <row r="32" spans="1:13" ht="30" customHeight="1" x14ac:dyDescent="0.2">
      <c r="A32" s="1029">
        <v>21</v>
      </c>
      <c r="B32" s="1027" t="s">
        <v>1643</v>
      </c>
      <c r="C32" s="1052"/>
      <c r="D32" s="1034">
        <v>10000000</v>
      </c>
      <c r="E32" s="1031">
        <v>4.4999999999999998E-2</v>
      </c>
      <c r="F32" s="1034">
        <f>D32*E32</f>
        <v>450000</v>
      </c>
      <c r="G32" s="1535"/>
      <c r="H32" s="1535"/>
      <c r="I32" s="1672"/>
      <c r="J32" s="1682"/>
      <c r="K32" s="1535"/>
      <c r="L32" s="1535"/>
      <c r="M32" s="1738"/>
    </row>
    <row r="33" spans="1:13" ht="30" customHeight="1" x14ac:dyDescent="0.2">
      <c r="A33" s="1029">
        <v>22</v>
      </c>
      <c r="B33" s="22" t="s">
        <v>674</v>
      </c>
      <c r="C33" s="421"/>
      <c r="D33" s="1034">
        <v>300000000</v>
      </c>
      <c r="E33" s="1031">
        <v>0.05</v>
      </c>
      <c r="F33" s="1034">
        <f>D33*E33</f>
        <v>15000000</v>
      </c>
      <c r="G33" s="1034">
        <v>15000000</v>
      </c>
      <c r="H33" s="1034" t="s">
        <v>3117</v>
      </c>
      <c r="I33" s="1054" t="s">
        <v>3123</v>
      </c>
      <c r="J33" s="69" t="s">
        <v>2299</v>
      </c>
      <c r="K33" s="1053">
        <f>G33</f>
        <v>15000000</v>
      </c>
      <c r="L33" s="1053">
        <f>F33-K33</f>
        <v>0</v>
      </c>
      <c r="M33" s="53"/>
    </row>
    <row r="34" spans="1:13" ht="30" customHeight="1" x14ac:dyDescent="0.2">
      <c r="A34" s="1029">
        <v>23</v>
      </c>
      <c r="B34" s="1074" t="s">
        <v>2252</v>
      </c>
      <c r="C34" s="1069"/>
      <c r="D34" s="1034">
        <v>150000000</v>
      </c>
      <c r="E34" s="1031">
        <v>7.0000000000000007E-2</v>
      </c>
      <c r="F34" s="1034">
        <f>D34*E34</f>
        <v>10500000.000000002</v>
      </c>
      <c r="G34" s="1034">
        <v>5000000</v>
      </c>
      <c r="H34" s="1047" t="s">
        <v>3235</v>
      </c>
      <c r="I34" s="1056">
        <v>653751</v>
      </c>
      <c r="J34" s="69" t="s">
        <v>3246</v>
      </c>
      <c r="K34" s="1053">
        <f>G34</f>
        <v>5000000</v>
      </c>
      <c r="L34" s="1053">
        <f>F34-G34</f>
        <v>5500000.0000000019</v>
      </c>
      <c r="M34" s="1039" t="s">
        <v>2251</v>
      </c>
    </row>
    <row r="35" spans="1:13" ht="30" customHeight="1" x14ac:dyDescent="0.2">
      <c r="A35" s="1029">
        <v>24</v>
      </c>
      <c r="B35" s="1027" t="s">
        <v>722</v>
      </c>
      <c r="C35" s="1052"/>
      <c r="D35" s="1034">
        <v>40000000</v>
      </c>
      <c r="E35" s="1031">
        <v>0.05</v>
      </c>
      <c r="F35" s="1034">
        <f>D35*E35</f>
        <v>2000000</v>
      </c>
      <c r="G35" s="1034"/>
      <c r="H35" s="1047"/>
      <c r="I35" s="1056"/>
      <c r="J35" s="69"/>
      <c r="K35" s="1034"/>
      <c r="L35" s="1034">
        <f>F35-K35</f>
        <v>2000000</v>
      </c>
      <c r="M35" s="1039" t="s">
        <v>2599</v>
      </c>
    </row>
    <row r="36" spans="1:13" ht="30" customHeight="1" x14ac:dyDescent="0.2">
      <c r="A36" s="1029">
        <v>25</v>
      </c>
      <c r="B36" s="1027" t="s">
        <v>738</v>
      </c>
      <c r="C36" s="1052" t="s">
        <v>1352</v>
      </c>
      <c r="D36" s="1034">
        <v>35000000</v>
      </c>
      <c r="E36" s="1031">
        <v>5.8000000000000003E-2</v>
      </c>
      <c r="F36" s="1034">
        <v>2000000</v>
      </c>
      <c r="G36" s="1034"/>
      <c r="H36" s="1047"/>
      <c r="I36" s="1056"/>
      <c r="J36" s="69"/>
      <c r="K36" s="1034"/>
      <c r="L36" s="1034">
        <f>F36-G36</f>
        <v>2000000</v>
      </c>
      <c r="M36" s="1039"/>
    </row>
    <row r="37" spans="1:13" ht="30" customHeight="1" x14ac:dyDescent="0.2">
      <c r="A37" s="1716">
        <v>26</v>
      </c>
      <c r="B37" s="1528" t="s">
        <v>828</v>
      </c>
      <c r="C37" s="1574" t="s">
        <v>1822</v>
      </c>
      <c r="D37" s="1034">
        <v>500000000</v>
      </c>
      <c r="E37" s="1031">
        <v>4.4999999999999998E-2</v>
      </c>
      <c r="F37" s="1034">
        <f>D37*E37</f>
        <v>22500000</v>
      </c>
      <c r="G37" s="247">
        <v>22500000</v>
      </c>
      <c r="H37" s="1053" t="s">
        <v>2859</v>
      </c>
      <c r="I37" s="687">
        <v>464435</v>
      </c>
      <c r="J37" s="688" t="s">
        <v>3215</v>
      </c>
      <c r="K37" s="1060">
        <f t="shared" ref="K37:K49" si="5">G37</f>
        <v>22500000</v>
      </c>
      <c r="L37" s="1053">
        <f>F37-K37</f>
        <v>0</v>
      </c>
      <c r="M37" s="686" t="s">
        <v>3216</v>
      </c>
    </row>
    <row r="38" spans="1:13" ht="30" customHeight="1" x14ac:dyDescent="0.2">
      <c r="A38" s="1716"/>
      <c r="B38" s="1529"/>
      <c r="C38" s="1665"/>
      <c r="D38" s="1820" t="s">
        <v>2662</v>
      </c>
      <c r="E38" s="1820"/>
      <c r="F38" s="1820"/>
      <c r="G38" s="247"/>
      <c r="H38" s="1053"/>
      <c r="I38" s="687"/>
      <c r="J38" s="688"/>
      <c r="K38" s="1060">
        <f t="shared" si="5"/>
        <v>0</v>
      </c>
      <c r="L38" s="1053">
        <f>500000000-50000000</f>
        <v>450000000</v>
      </c>
      <c r="M38" s="33" t="s">
        <v>2110</v>
      </c>
    </row>
    <row r="39" spans="1:13" ht="30" customHeight="1" x14ac:dyDescent="0.2">
      <c r="A39" s="1028">
        <v>27</v>
      </c>
      <c r="B39" s="1076" t="s">
        <v>832</v>
      </c>
      <c r="C39" s="385" t="s">
        <v>1355</v>
      </c>
      <c r="D39" s="1032">
        <v>500000000</v>
      </c>
      <c r="E39" s="1030">
        <v>7.0000000000000007E-2</v>
      </c>
      <c r="F39" s="1032">
        <f>D39*E39</f>
        <v>35000000</v>
      </c>
      <c r="G39" s="1034">
        <v>35000000</v>
      </c>
      <c r="H39" s="1047" t="s">
        <v>3156</v>
      </c>
      <c r="I39" s="1056">
        <v>105201344381569</v>
      </c>
      <c r="J39" s="69" t="s">
        <v>2426</v>
      </c>
      <c r="K39" s="1032">
        <f t="shared" si="5"/>
        <v>35000000</v>
      </c>
      <c r="L39" s="1032">
        <f>F39-K39</f>
        <v>0</v>
      </c>
      <c r="M39" s="1035"/>
    </row>
    <row r="40" spans="1:13" ht="30" customHeight="1" x14ac:dyDescent="0.2">
      <c r="A40" s="1532">
        <v>28</v>
      </c>
      <c r="B40" s="1583" t="s">
        <v>845</v>
      </c>
      <c r="C40" s="1574" t="s">
        <v>1355</v>
      </c>
      <c r="D40" s="1341">
        <v>600000000</v>
      </c>
      <c r="E40" s="1344">
        <v>0.05</v>
      </c>
      <c r="F40" s="1341">
        <f>D40*E40</f>
        <v>30000000</v>
      </c>
      <c r="G40" s="1034">
        <v>30000000</v>
      </c>
      <c r="H40" s="1047" t="s">
        <v>3154</v>
      </c>
      <c r="I40" s="1056">
        <v>377476</v>
      </c>
      <c r="J40" s="69" t="s">
        <v>3186</v>
      </c>
      <c r="K40" s="1053">
        <f t="shared" si="5"/>
        <v>30000000</v>
      </c>
      <c r="L40" s="1053">
        <f>F40-K40</f>
        <v>0</v>
      </c>
      <c r="M40" s="1369" t="s">
        <v>3187</v>
      </c>
    </row>
    <row r="41" spans="1:13" ht="30" customHeight="1" x14ac:dyDescent="0.2">
      <c r="A41" s="1532"/>
      <c r="B41" s="1717"/>
      <c r="C41" s="1665"/>
      <c r="D41" s="1405"/>
      <c r="E41" s="1404"/>
      <c r="F41" s="1406"/>
      <c r="G41" s="1676" t="s">
        <v>3221</v>
      </c>
      <c r="H41" s="1677"/>
      <c r="I41" s="1677"/>
      <c r="J41" s="1677"/>
      <c r="K41" s="1678"/>
      <c r="L41" s="1396"/>
      <c r="M41" s="1417"/>
    </row>
    <row r="42" spans="1:13" ht="30" customHeight="1" x14ac:dyDescent="0.2">
      <c r="A42" s="1532"/>
      <c r="B42" s="1717"/>
      <c r="C42" s="1665"/>
      <c r="D42" s="1408">
        <v>750000000</v>
      </c>
      <c r="E42" s="1415"/>
      <c r="F42" s="1408"/>
      <c r="G42" s="1407"/>
      <c r="H42" s="1414"/>
      <c r="I42" s="1414"/>
      <c r="J42" s="1414"/>
      <c r="K42" s="1406"/>
      <c r="L42" s="1396"/>
      <c r="M42" s="1417"/>
    </row>
    <row r="43" spans="1:13" ht="30" customHeight="1" x14ac:dyDescent="0.2">
      <c r="A43" s="1532"/>
      <c r="B43" s="1717"/>
      <c r="C43" s="1665"/>
      <c r="D43" s="1631" t="s">
        <v>3222</v>
      </c>
      <c r="E43" s="1704"/>
      <c r="F43" s="1632"/>
      <c r="G43" s="1367">
        <v>35000000</v>
      </c>
      <c r="H43" s="1375" t="s">
        <v>3156</v>
      </c>
      <c r="I43" s="1379">
        <v>183433</v>
      </c>
      <c r="J43" s="69" t="s">
        <v>3195</v>
      </c>
      <c r="K43" s="1534">
        <f>G43+G44</f>
        <v>50000000</v>
      </c>
      <c r="L43" s="1534">
        <f>50000000-K43</f>
        <v>0</v>
      </c>
      <c r="M43" s="1538"/>
    </row>
    <row r="44" spans="1:13" ht="30" customHeight="1" x14ac:dyDescent="0.2">
      <c r="A44" s="1532"/>
      <c r="B44" s="1717"/>
      <c r="C44" s="1665"/>
      <c r="D44" s="1633"/>
      <c r="E44" s="1705"/>
      <c r="F44" s="1634"/>
      <c r="G44" s="1367">
        <v>15000000</v>
      </c>
      <c r="H44" s="1375" t="s">
        <v>3156</v>
      </c>
      <c r="I44" s="1379">
        <v>1.40105200182504E+17</v>
      </c>
      <c r="J44" s="69" t="s">
        <v>846</v>
      </c>
      <c r="K44" s="1535"/>
      <c r="L44" s="1535"/>
      <c r="M44" s="1539"/>
    </row>
    <row r="45" spans="1:13" ht="30" customHeight="1" x14ac:dyDescent="0.2">
      <c r="A45" s="1533"/>
      <c r="B45" s="1584"/>
      <c r="C45" s="1575"/>
      <c r="D45" s="1408">
        <v>700000000</v>
      </c>
      <c r="E45" s="1415">
        <v>0.06</v>
      </c>
      <c r="F45" s="1408">
        <f>D45*E45</f>
        <v>42000000</v>
      </c>
      <c r="G45" s="1726" t="s">
        <v>2831</v>
      </c>
      <c r="H45" s="1727"/>
      <c r="I45" s="1727"/>
      <c r="J45" s="1727"/>
      <c r="K45" s="1728"/>
      <c r="L45" s="1397"/>
      <c r="M45" s="1399"/>
    </row>
    <row r="46" spans="1:13" ht="30" customHeight="1" x14ac:dyDescent="0.2">
      <c r="A46" s="1029">
        <v>29</v>
      </c>
      <c r="B46" s="1074" t="s">
        <v>865</v>
      </c>
      <c r="C46" s="1069" t="s">
        <v>1379</v>
      </c>
      <c r="D46" s="1034">
        <v>42000000</v>
      </c>
      <c r="E46" s="1031">
        <v>7.0000000000000007E-2</v>
      </c>
      <c r="F46" s="1034">
        <f>D46*E46</f>
        <v>2940000.0000000005</v>
      </c>
      <c r="G46" s="1034"/>
      <c r="H46" s="1047"/>
      <c r="I46" s="1056"/>
      <c r="J46" s="69"/>
      <c r="K46" s="1034">
        <f t="shared" si="5"/>
        <v>0</v>
      </c>
      <c r="L46" s="1034">
        <f>F46-K46</f>
        <v>2940000.0000000005</v>
      </c>
      <c r="M46" s="1039"/>
    </row>
    <row r="47" spans="1:13" ht="30" customHeight="1" x14ac:dyDescent="0.2">
      <c r="A47" s="1029">
        <v>30</v>
      </c>
      <c r="B47" s="1027" t="s">
        <v>870</v>
      </c>
      <c r="C47" s="1052"/>
      <c r="D47" s="1034">
        <v>20000000</v>
      </c>
      <c r="E47" s="1031">
        <v>0.04</v>
      </c>
      <c r="F47" s="1034">
        <f>D47*E47</f>
        <v>800000</v>
      </c>
      <c r="G47" s="1034">
        <v>1000000</v>
      </c>
      <c r="H47" s="1047" t="s">
        <v>3253</v>
      </c>
      <c r="I47" s="1056">
        <v>799393</v>
      </c>
      <c r="J47" s="69" t="s">
        <v>3257</v>
      </c>
      <c r="K47" s="1034">
        <f t="shared" si="5"/>
        <v>1000000</v>
      </c>
      <c r="L47" s="1034">
        <f>F47-K47</f>
        <v>-200000</v>
      </c>
      <c r="M47" s="1039"/>
    </row>
    <row r="48" spans="1:13" ht="30" customHeight="1" x14ac:dyDescent="0.2">
      <c r="A48" s="1028">
        <v>31</v>
      </c>
      <c r="B48" s="1076" t="s">
        <v>944</v>
      </c>
      <c r="C48" s="385"/>
      <c r="D48" s="1053">
        <v>100000000</v>
      </c>
      <c r="E48" s="1070">
        <v>7.0000000000000007E-2</v>
      </c>
      <c r="F48" s="1053">
        <f>D48*E48</f>
        <v>7000000.0000000009</v>
      </c>
      <c r="G48" s="1034"/>
      <c r="H48" s="1047"/>
      <c r="I48" s="1056"/>
      <c r="J48" s="69"/>
      <c r="K48" s="1032">
        <f t="shared" si="5"/>
        <v>0</v>
      </c>
      <c r="L48" s="1032">
        <f>F48-K48</f>
        <v>7000000.0000000009</v>
      </c>
      <c r="M48" s="1035"/>
    </row>
    <row r="49" spans="1:13" ht="30" customHeight="1" x14ac:dyDescent="0.2">
      <c r="A49" s="1531">
        <v>32</v>
      </c>
      <c r="B49" s="1583" t="s">
        <v>1011</v>
      </c>
      <c r="C49" s="1574" t="s">
        <v>1379</v>
      </c>
      <c r="D49" s="1034">
        <v>100000000</v>
      </c>
      <c r="E49" s="1031">
        <v>0.05</v>
      </c>
      <c r="F49" s="1034">
        <f t="shared" ref="F49:F50" si="6">D49*E49</f>
        <v>5000000</v>
      </c>
      <c r="G49" s="1534"/>
      <c r="H49" s="1534"/>
      <c r="I49" s="1679"/>
      <c r="J49" s="1681"/>
      <c r="K49" s="1534">
        <f t="shared" si="5"/>
        <v>0</v>
      </c>
      <c r="L49" s="1534">
        <f>(F49+F50)-K49</f>
        <v>7450000</v>
      </c>
      <c r="M49" s="1540"/>
    </row>
    <row r="50" spans="1:13" ht="30" customHeight="1" x14ac:dyDescent="0.2">
      <c r="A50" s="1532"/>
      <c r="B50" s="1717"/>
      <c r="C50" s="1575"/>
      <c r="D50" s="1034">
        <v>35000000</v>
      </c>
      <c r="E50" s="1031">
        <v>7.0000000000000007E-2</v>
      </c>
      <c r="F50" s="1034">
        <f t="shared" si="6"/>
        <v>2450000.0000000005</v>
      </c>
      <c r="G50" s="1535"/>
      <c r="H50" s="1535"/>
      <c r="I50" s="1680"/>
      <c r="J50" s="1682"/>
      <c r="K50" s="1535"/>
      <c r="L50" s="1535"/>
      <c r="M50" s="1541"/>
    </row>
    <row r="51" spans="1:13" ht="30" customHeight="1" x14ac:dyDescent="0.2">
      <c r="A51" s="1029">
        <v>33</v>
      </c>
      <c r="B51" s="1074" t="s">
        <v>1022</v>
      </c>
      <c r="C51" s="1052" t="s">
        <v>1343</v>
      </c>
      <c r="D51" s="1034">
        <v>63580000</v>
      </c>
      <c r="E51" s="1031">
        <v>7.0000000000000007E-2</v>
      </c>
      <c r="F51" s="1034">
        <v>4450000</v>
      </c>
      <c r="G51" s="1034">
        <v>4450000</v>
      </c>
      <c r="H51" s="1034" t="s">
        <v>3066</v>
      </c>
      <c r="I51" s="1054" t="s">
        <v>3093</v>
      </c>
      <c r="J51" s="69" t="s">
        <v>2291</v>
      </c>
      <c r="K51" s="1034">
        <f>G51</f>
        <v>4450000</v>
      </c>
      <c r="L51" s="1034">
        <f>F51-K51</f>
        <v>0</v>
      </c>
      <c r="M51" s="1039"/>
    </row>
    <row r="52" spans="1:13" ht="30" customHeight="1" x14ac:dyDescent="0.2">
      <c r="A52" s="1029">
        <v>34</v>
      </c>
      <c r="B52" s="1026" t="s">
        <v>1141</v>
      </c>
      <c r="C52" s="1052"/>
      <c r="D52" s="1034">
        <v>20000000</v>
      </c>
      <c r="E52" s="1031">
        <v>0.04</v>
      </c>
      <c r="F52" s="1034">
        <f>D52*E52</f>
        <v>800000</v>
      </c>
      <c r="G52" s="1034"/>
      <c r="H52" s="1034"/>
      <c r="I52" s="1054"/>
      <c r="J52" s="69"/>
      <c r="K52" s="1034">
        <f>G52</f>
        <v>0</v>
      </c>
      <c r="L52" s="1034">
        <f>F52-K52</f>
        <v>800000</v>
      </c>
      <c r="M52" s="1039"/>
    </row>
    <row r="53" spans="1:13" ht="30" customHeight="1" x14ac:dyDescent="0.2">
      <c r="A53" s="1029">
        <v>35</v>
      </c>
      <c r="B53" s="1074" t="s">
        <v>1188</v>
      </c>
      <c r="C53" s="1052" t="s">
        <v>1175</v>
      </c>
      <c r="D53" s="1034">
        <v>150000000</v>
      </c>
      <c r="E53" s="1031">
        <v>0.06</v>
      </c>
      <c r="F53" s="1034">
        <f>D53*E53</f>
        <v>9000000</v>
      </c>
      <c r="G53" s="1034"/>
      <c r="H53" s="1034"/>
      <c r="I53" s="1054"/>
      <c r="J53" s="69"/>
      <c r="K53" s="1034"/>
      <c r="L53" s="1034">
        <f>F53-K53</f>
        <v>9000000</v>
      </c>
      <c r="M53" s="1039"/>
    </row>
    <row r="54" spans="1:13" ht="30" customHeight="1" x14ac:dyDescent="0.2">
      <c r="A54" s="1029">
        <v>36</v>
      </c>
      <c r="B54" s="1025" t="s">
        <v>1194</v>
      </c>
      <c r="C54" s="1052" t="s">
        <v>1112</v>
      </c>
      <c r="D54" s="1034">
        <v>50000000</v>
      </c>
      <c r="E54" s="1031">
        <v>7.0000000000000007E-2</v>
      </c>
      <c r="F54" s="1034">
        <f>D54*E54</f>
        <v>3500000.0000000005</v>
      </c>
      <c r="G54" s="1294">
        <v>3500000</v>
      </c>
      <c r="H54" s="1294" t="s">
        <v>2699</v>
      </c>
      <c r="I54" s="1302" t="s">
        <v>2712</v>
      </c>
      <c r="J54" s="70" t="s">
        <v>2713</v>
      </c>
      <c r="K54" s="1294">
        <f>G54</f>
        <v>3500000</v>
      </c>
      <c r="L54" s="1034">
        <f>F54-K54</f>
        <v>0</v>
      </c>
      <c r="M54" s="1039" t="s">
        <v>3056</v>
      </c>
    </row>
    <row r="55" spans="1:13" ht="30" customHeight="1" x14ac:dyDescent="0.2">
      <c r="A55" s="1029">
        <v>37</v>
      </c>
      <c r="B55" s="1025" t="s">
        <v>1270</v>
      </c>
      <c r="C55" s="1052"/>
      <c r="D55" s="1034">
        <v>140000000</v>
      </c>
      <c r="E55" s="1031">
        <v>0.05</v>
      </c>
      <c r="F55" s="1034">
        <f>D55*E55</f>
        <v>7000000</v>
      </c>
      <c r="G55" s="1034"/>
      <c r="H55" s="1034"/>
      <c r="I55" s="1054"/>
      <c r="J55" s="69"/>
      <c r="K55" s="1034"/>
      <c r="L55" s="1034"/>
      <c r="M55" s="1039" t="s">
        <v>2412</v>
      </c>
    </row>
    <row r="56" spans="1:13" ht="30" customHeight="1" x14ac:dyDescent="0.2">
      <c r="A56" s="1029">
        <v>38</v>
      </c>
      <c r="B56" s="1025" t="s">
        <v>1303</v>
      </c>
      <c r="C56" s="1052"/>
      <c r="D56" s="315"/>
      <c r="E56" s="316"/>
      <c r="F56" s="315"/>
      <c r="G56" s="1034"/>
      <c r="H56" s="1034"/>
      <c r="I56" s="1054"/>
      <c r="J56" s="69"/>
      <c r="K56" s="1034"/>
      <c r="L56" s="1042">
        <f>F56-K56</f>
        <v>0</v>
      </c>
      <c r="M56" s="1039"/>
    </row>
    <row r="57" spans="1:13" ht="30" customHeight="1" x14ac:dyDescent="0.2">
      <c r="A57" s="1029">
        <v>39</v>
      </c>
      <c r="B57" s="1025" t="s">
        <v>1262</v>
      </c>
      <c r="C57" s="1052"/>
      <c r="D57" s="315"/>
      <c r="E57" s="316"/>
      <c r="F57" s="315"/>
      <c r="G57" s="1034"/>
      <c r="H57" s="1034"/>
      <c r="I57" s="1054"/>
      <c r="J57" s="69"/>
      <c r="K57" s="1034"/>
      <c r="L57" s="1042">
        <f>F57-K57</f>
        <v>0</v>
      </c>
      <c r="M57" s="1039"/>
    </row>
    <row r="58" spans="1:13" ht="30" customHeight="1" x14ac:dyDescent="0.2">
      <c r="A58" s="1029">
        <v>40</v>
      </c>
      <c r="B58" s="1025" t="s">
        <v>1315</v>
      </c>
      <c r="C58" s="1052" t="s">
        <v>1345</v>
      </c>
      <c r="D58" s="242">
        <v>16000000</v>
      </c>
      <c r="E58" s="317">
        <v>0.05</v>
      </c>
      <c r="F58" s="242">
        <f>D58*E58</f>
        <v>800000</v>
      </c>
      <c r="G58" s="1034"/>
      <c r="H58" s="1034"/>
      <c r="I58" s="1054"/>
      <c r="J58" s="69"/>
      <c r="K58" s="1034">
        <f>G58</f>
        <v>0</v>
      </c>
      <c r="L58" s="1034">
        <f>F58-K58</f>
        <v>800000</v>
      </c>
      <c r="M58" s="1039"/>
    </row>
    <row r="59" spans="1:13" ht="30" customHeight="1" x14ac:dyDescent="0.2">
      <c r="A59" s="1029">
        <v>41</v>
      </c>
      <c r="B59" s="1025" t="s">
        <v>1338</v>
      </c>
      <c r="C59" s="1052"/>
      <c r="D59" s="315"/>
      <c r="E59" s="316"/>
      <c r="F59" s="315"/>
      <c r="G59" s="1034"/>
      <c r="H59" s="1034"/>
      <c r="I59" s="1065"/>
      <c r="J59" s="69"/>
      <c r="K59" s="1034"/>
      <c r="L59" s="1042">
        <f>F59-K59</f>
        <v>0</v>
      </c>
      <c r="M59" s="1039"/>
    </row>
    <row r="60" spans="1:13" ht="30" customHeight="1" x14ac:dyDescent="0.2">
      <c r="A60" s="1029">
        <v>42</v>
      </c>
      <c r="B60" s="1076" t="s">
        <v>186</v>
      </c>
      <c r="C60" s="1052"/>
      <c r="D60" s="1034">
        <v>60000000</v>
      </c>
      <c r="E60" s="1070">
        <v>0.05</v>
      </c>
      <c r="F60" s="1034">
        <f t="shared" ref="F60:F162" si="7">D60*E60</f>
        <v>3000000</v>
      </c>
      <c r="G60" s="1534">
        <v>3500000</v>
      </c>
      <c r="H60" s="1534" t="s">
        <v>2950</v>
      </c>
      <c r="I60" s="1670" t="s">
        <v>2966</v>
      </c>
      <c r="J60" s="1673" t="s">
        <v>2967</v>
      </c>
      <c r="K60" s="1534">
        <f>G60</f>
        <v>3500000</v>
      </c>
      <c r="L60" s="1534">
        <f>(F60+F61)-K60</f>
        <v>0</v>
      </c>
      <c r="M60" s="1583"/>
    </row>
    <row r="61" spans="1:13" ht="30" customHeight="1" x14ac:dyDescent="0.2">
      <c r="A61" s="1029">
        <v>43</v>
      </c>
      <c r="B61" s="1074" t="s">
        <v>1109</v>
      </c>
      <c r="C61" s="1052"/>
      <c r="D61" s="1034">
        <v>10000000</v>
      </c>
      <c r="E61" s="1070">
        <v>0.05</v>
      </c>
      <c r="F61" s="1034">
        <f>D61*E61</f>
        <v>500000</v>
      </c>
      <c r="G61" s="1535"/>
      <c r="H61" s="1535"/>
      <c r="I61" s="1672"/>
      <c r="J61" s="1675"/>
      <c r="K61" s="1535"/>
      <c r="L61" s="1535"/>
      <c r="M61" s="1584"/>
    </row>
    <row r="62" spans="1:13" ht="30" customHeight="1" x14ac:dyDescent="0.2">
      <c r="A62" s="1029">
        <v>44</v>
      </c>
      <c r="B62" s="1074" t="s">
        <v>187</v>
      </c>
      <c r="C62" s="1052" t="s">
        <v>916</v>
      </c>
      <c r="D62" s="1034">
        <v>150000000</v>
      </c>
      <c r="E62" s="1070">
        <v>0.05</v>
      </c>
      <c r="F62" s="1034">
        <f t="shared" si="7"/>
        <v>7500000</v>
      </c>
      <c r="G62" s="1034">
        <v>7500000</v>
      </c>
      <c r="H62" s="1034" t="s">
        <v>2835</v>
      </c>
      <c r="I62" s="1065" t="s">
        <v>2837</v>
      </c>
      <c r="J62" s="1053" t="s">
        <v>1412</v>
      </c>
      <c r="K62" s="1034">
        <f t="shared" ref="K62:K69" si="8">G62</f>
        <v>7500000</v>
      </c>
      <c r="L62" s="1034">
        <f t="shared" ref="L62:L163" si="9">F62-K62</f>
        <v>0</v>
      </c>
      <c r="M62" s="1074"/>
    </row>
    <row r="63" spans="1:13" ht="30" customHeight="1" x14ac:dyDescent="0.2">
      <c r="A63" s="1531">
        <v>45</v>
      </c>
      <c r="B63" s="1528" t="s">
        <v>188</v>
      </c>
      <c r="C63" s="1574" t="s">
        <v>1351</v>
      </c>
      <c r="D63" s="1534">
        <v>1190000000</v>
      </c>
      <c r="E63" s="1544">
        <v>7.0000000000000007E-2</v>
      </c>
      <c r="F63" s="1534">
        <f t="shared" si="7"/>
        <v>83300000.000000015</v>
      </c>
      <c r="G63" s="1034">
        <v>70000000</v>
      </c>
      <c r="H63" s="1034" t="s">
        <v>2780</v>
      </c>
      <c r="I63" s="1071" t="s">
        <v>2782</v>
      </c>
      <c r="J63" s="24" t="s">
        <v>2783</v>
      </c>
      <c r="K63" s="1534">
        <f>G63+G64</f>
        <v>83300000</v>
      </c>
      <c r="L63" s="1534">
        <f>F63-K63</f>
        <v>0</v>
      </c>
      <c r="M63" s="1583"/>
    </row>
    <row r="64" spans="1:13" ht="30" customHeight="1" x14ac:dyDescent="0.2">
      <c r="A64" s="1533"/>
      <c r="B64" s="1530"/>
      <c r="C64" s="1575"/>
      <c r="D64" s="1535"/>
      <c r="E64" s="1546"/>
      <c r="F64" s="1535"/>
      <c r="G64" s="1170">
        <v>13300000</v>
      </c>
      <c r="H64" s="1170" t="s">
        <v>2835</v>
      </c>
      <c r="I64" s="1186" t="s">
        <v>2841</v>
      </c>
      <c r="J64" s="24" t="s">
        <v>2842</v>
      </c>
      <c r="K64" s="1535"/>
      <c r="L64" s="1535"/>
      <c r="M64" s="1584"/>
    </row>
    <row r="65" spans="1:13" ht="30" customHeight="1" x14ac:dyDescent="0.2">
      <c r="A65" s="1531">
        <v>46</v>
      </c>
      <c r="B65" s="1528" t="s">
        <v>189</v>
      </c>
      <c r="C65" s="1574" t="s">
        <v>1112</v>
      </c>
      <c r="D65" s="1534">
        <v>1200000000</v>
      </c>
      <c r="E65" s="1544">
        <v>0.08</v>
      </c>
      <c r="F65" s="1534">
        <f>D65*E65</f>
        <v>96000000</v>
      </c>
      <c r="G65" s="1034">
        <v>30000000</v>
      </c>
      <c r="H65" s="1034" t="s">
        <v>3023</v>
      </c>
      <c r="I65" s="1054" t="s">
        <v>3100</v>
      </c>
      <c r="J65" s="24" t="s">
        <v>1106</v>
      </c>
      <c r="K65" s="1053">
        <f t="shared" si="8"/>
        <v>30000000</v>
      </c>
      <c r="L65" s="1053">
        <f>F65-K65</f>
        <v>66000000</v>
      </c>
      <c r="M65" s="431" t="s">
        <v>2983</v>
      </c>
    </row>
    <row r="66" spans="1:13" ht="30" customHeight="1" x14ac:dyDescent="0.2">
      <c r="A66" s="1533"/>
      <c r="B66" s="1530"/>
      <c r="C66" s="1575"/>
      <c r="D66" s="1535"/>
      <c r="E66" s="1546"/>
      <c r="F66" s="1535"/>
      <c r="G66" s="1367">
        <v>16500000</v>
      </c>
      <c r="H66" s="1367" t="s">
        <v>3156</v>
      </c>
      <c r="I66" s="1378" t="s">
        <v>3203</v>
      </c>
      <c r="J66" s="24" t="s">
        <v>1106</v>
      </c>
      <c r="K66" s="1367">
        <f>G66</f>
        <v>16500000</v>
      </c>
      <c r="L66" s="1367"/>
      <c r="M66" s="1387"/>
    </row>
    <row r="67" spans="1:13" ht="30" customHeight="1" x14ac:dyDescent="0.2">
      <c r="A67" s="1028">
        <v>47</v>
      </c>
      <c r="B67" s="1076" t="s">
        <v>190</v>
      </c>
      <c r="C67" s="1069" t="s">
        <v>1110</v>
      </c>
      <c r="D67" s="1034">
        <v>20000000</v>
      </c>
      <c r="E67" s="1031">
        <v>0.05</v>
      </c>
      <c r="F67" s="1034">
        <f t="shared" si="7"/>
        <v>1000000</v>
      </c>
      <c r="G67" s="1034"/>
      <c r="H67" s="1034"/>
      <c r="I67" s="1054"/>
      <c r="J67" s="1054"/>
      <c r="K67" s="1034">
        <f t="shared" si="8"/>
        <v>0</v>
      </c>
      <c r="L67" s="1034">
        <f t="shared" si="9"/>
        <v>1000000</v>
      </c>
      <c r="M67" s="1049"/>
    </row>
    <row r="68" spans="1:13" ht="30" customHeight="1" x14ac:dyDescent="0.2">
      <c r="A68" s="1029">
        <v>48</v>
      </c>
      <c r="B68" s="1074" t="s">
        <v>1713</v>
      </c>
      <c r="C68" s="1052" t="s">
        <v>1112</v>
      </c>
      <c r="D68" s="1034">
        <v>100000000</v>
      </c>
      <c r="E68" s="1070">
        <v>0.05</v>
      </c>
      <c r="F68" s="1034">
        <f t="shared" si="7"/>
        <v>5000000</v>
      </c>
      <c r="G68" s="1034">
        <v>5000000</v>
      </c>
      <c r="H68" s="1034" t="s">
        <v>2780</v>
      </c>
      <c r="I68" s="1054" t="s">
        <v>2800</v>
      </c>
      <c r="J68" s="24" t="s">
        <v>1080</v>
      </c>
      <c r="K68" s="1034">
        <f t="shared" si="8"/>
        <v>5000000</v>
      </c>
      <c r="L68" s="1034">
        <f t="shared" si="9"/>
        <v>0</v>
      </c>
      <c r="M68" s="1074"/>
    </row>
    <row r="69" spans="1:13" ht="30" customHeight="1" x14ac:dyDescent="0.2">
      <c r="A69" s="1029">
        <v>49</v>
      </c>
      <c r="B69" s="1074" t="s">
        <v>192</v>
      </c>
      <c r="C69" s="1052" t="s">
        <v>1351</v>
      </c>
      <c r="D69" s="1034">
        <v>230000000</v>
      </c>
      <c r="E69" s="1070">
        <v>0.05</v>
      </c>
      <c r="F69" s="1034">
        <f t="shared" si="7"/>
        <v>11500000</v>
      </c>
      <c r="G69" s="1034">
        <v>11500000</v>
      </c>
      <c r="H69" s="1034" t="s">
        <v>2835</v>
      </c>
      <c r="I69" s="1065" t="s">
        <v>2895</v>
      </c>
      <c r="J69" s="24" t="s">
        <v>1082</v>
      </c>
      <c r="K69" s="1034">
        <f t="shared" si="8"/>
        <v>11500000</v>
      </c>
      <c r="L69" s="1034">
        <f t="shared" si="9"/>
        <v>0</v>
      </c>
      <c r="M69" s="1074"/>
    </row>
    <row r="70" spans="1:13" ht="30" customHeight="1" x14ac:dyDescent="0.2">
      <c r="A70" s="1028">
        <v>50</v>
      </c>
      <c r="B70" s="1076" t="s">
        <v>193</v>
      </c>
      <c r="C70" s="1051" t="s">
        <v>916</v>
      </c>
      <c r="D70" s="1034">
        <v>350000000</v>
      </c>
      <c r="E70" s="1070">
        <v>0.05</v>
      </c>
      <c r="F70" s="1034">
        <f t="shared" si="7"/>
        <v>17500000</v>
      </c>
      <c r="G70" s="1817" t="s">
        <v>2663</v>
      </c>
      <c r="H70" s="1818"/>
      <c r="I70" s="1818"/>
      <c r="J70" s="1818"/>
      <c r="K70" s="1818"/>
      <c r="L70" s="1819"/>
      <c r="M70" s="103"/>
    </row>
    <row r="71" spans="1:13" ht="30" customHeight="1" x14ac:dyDescent="0.2">
      <c r="A71" s="1531">
        <v>51</v>
      </c>
      <c r="B71" s="1528" t="s">
        <v>194</v>
      </c>
      <c r="C71" s="1574" t="s">
        <v>916</v>
      </c>
      <c r="D71" s="1534">
        <v>260000000</v>
      </c>
      <c r="E71" s="1544">
        <f>F71/D71</f>
        <v>5.5769230769230772E-2</v>
      </c>
      <c r="F71" s="1534">
        <v>14500000</v>
      </c>
      <c r="G71" s="1801" t="s">
        <v>2569</v>
      </c>
      <c r="H71" s="1802"/>
      <c r="I71" s="1802"/>
      <c r="J71" s="1802"/>
      <c r="K71" s="1802"/>
      <c r="L71" s="1803"/>
      <c r="M71" s="1025" t="s">
        <v>2607</v>
      </c>
    </row>
    <row r="72" spans="1:13" ht="30" customHeight="1" x14ac:dyDescent="0.2">
      <c r="A72" s="1533"/>
      <c r="B72" s="1530"/>
      <c r="C72" s="1575"/>
      <c r="D72" s="1535"/>
      <c r="E72" s="1546"/>
      <c r="F72" s="1535"/>
      <c r="G72" s="1804"/>
      <c r="H72" s="1805"/>
      <c r="I72" s="1805"/>
      <c r="J72" s="1805"/>
      <c r="K72" s="1805"/>
      <c r="L72" s="1806"/>
      <c r="M72" s="1027" t="s">
        <v>2570</v>
      </c>
    </row>
    <row r="73" spans="1:13" ht="30" customHeight="1" x14ac:dyDescent="0.2">
      <c r="A73" s="1531">
        <v>52</v>
      </c>
      <c r="B73" s="1528" t="s">
        <v>195</v>
      </c>
      <c r="C73" s="1574" t="s">
        <v>1353</v>
      </c>
      <c r="D73" s="1294">
        <v>60000000</v>
      </c>
      <c r="E73" s="1305">
        <f>F73/D73</f>
        <v>7.0000000000000007E-2</v>
      </c>
      <c r="F73" s="1294">
        <v>4200000</v>
      </c>
      <c r="G73" s="1459" t="s">
        <v>2151</v>
      </c>
      <c r="H73" s="1460"/>
      <c r="I73" s="1460"/>
      <c r="J73" s="1460"/>
      <c r="K73" s="1461"/>
      <c r="L73" s="1294">
        <f t="shared" si="9"/>
        <v>4200000</v>
      </c>
      <c r="M73" s="1074" t="s">
        <v>1589</v>
      </c>
    </row>
    <row r="74" spans="1:13" ht="30" customHeight="1" x14ac:dyDescent="0.2">
      <c r="A74" s="1532"/>
      <c r="B74" s="1529"/>
      <c r="C74" s="1665"/>
      <c r="D74" s="1294">
        <v>20000000</v>
      </c>
      <c r="E74" s="1305"/>
      <c r="F74" s="1294"/>
      <c r="G74" s="1676" t="s">
        <v>2152</v>
      </c>
      <c r="H74" s="1677"/>
      <c r="I74" s="1677"/>
      <c r="J74" s="1677"/>
      <c r="K74" s="1677"/>
      <c r="L74" s="1678"/>
      <c r="M74" s="1074"/>
    </row>
    <row r="75" spans="1:13" ht="30" customHeight="1" x14ac:dyDescent="0.2">
      <c r="A75" s="1532"/>
      <c r="B75" s="1529"/>
      <c r="C75" s="1665"/>
      <c r="D75" s="1225">
        <v>80000000</v>
      </c>
      <c r="E75" s="1227">
        <v>7.0000000000000007E-2</v>
      </c>
      <c r="F75" s="1225">
        <f>D75*E75</f>
        <v>5600000.0000000009</v>
      </c>
      <c r="G75" s="1261">
        <v>5600000</v>
      </c>
      <c r="H75" s="1259" t="s">
        <v>2950</v>
      </c>
      <c r="I75" s="1263" t="s">
        <v>2957</v>
      </c>
      <c r="J75" s="1262" t="s">
        <v>1088</v>
      </c>
      <c r="K75" s="1224">
        <f>G75</f>
        <v>5600000</v>
      </c>
      <c r="L75" s="1226">
        <f>F75-K75</f>
        <v>0</v>
      </c>
      <c r="M75" s="823" t="s">
        <v>2857</v>
      </c>
    </row>
    <row r="76" spans="1:13" ht="30" customHeight="1" x14ac:dyDescent="0.2">
      <c r="A76" s="1533"/>
      <c r="B76" s="1530"/>
      <c r="C76" s="1575"/>
      <c r="D76" s="1294">
        <v>90000000</v>
      </c>
      <c r="E76" s="1305">
        <v>7.0000000000000007E-2</v>
      </c>
      <c r="F76" s="1294">
        <f>D76*E76</f>
        <v>6300000.0000000009</v>
      </c>
      <c r="G76" s="1833" t="s">
        <v>3032</v>
      </c>
      <c r="H76" s="1834"/>
      <c r="I76" s="1834"/>
      <c r="J76" s="1834"/>
      <c r="K76" s="1835"/>
      <c r="L76" s="1301"/>
      <c r="M76" s="823" t="s">
        <v>3031</v>
      </c>
    </row>
    <row r="77" spans="1:13" ht="30" customHeight="1" x14ac:dyDescent="0.2">
      <c r="A77" s="1531">
        <v>53</v>
      </c>
      <c r="B77" s="1583" t="s">
        <v>196</v>
      </c>
      <c r="C77" s="1574" t="s">
        <v>1350</v>
      </c>
      <c r="D77" s="1534">
        <v>350000000</v>
      </c>
      <c r="E77" s="1544">
        <v>7.0000000000000007E-2</v>
      </c>
      <c r="F77" s="1534">
        <f t="shared" si="7"/>
        <v>24500000.000000004</v>
      </c>
      <c r="G77" s="1376">
        <v>20000000</v>
      </c>
      <c r="H77" s="1366" t="s">
        <v>3046</v>
      </c>
      <c r="I77" s="1377" t="s">
        <v>3173</v>
      </c>
      <c r="J77" s="1374" t="s">
        <v>714</v>
      </c>
      <c r="K77" s="1534">
        <f>G77+G78</f>
        <v>24500000</v>
      </c>
      <c r="L77" s="1534">
        <f>F77-K77</f>
        <v>0</v>
      </c>
      <c r="M77" s="823"/>
    </row>
    <row r="78" spans="1:13" ht="30" customHeight="1" x14ac:dyDescent="0.2">
      <c r="A78" s="1532"/>
      <c r="B78" s="1717"/>
      <c r="C78" s="1665"/>
      <c r="D78" s="1535"/>
      <c r="E78" s="1546"/>
      <c r="F78" s="1535"/>
      <c r="G78" s="1376">
        <v>4500000</v>
      </c>
      <c r="H78" s="1366" t="s">
        <v>3156</v>
      </c>
      <c r="I78" s="1377" t="s">
        <v>3196</v>
      </c>
      <c r="J78" s="1374" t="s">
        <v>286</v>
      </c>
      <c r="K78" s="1535"/>
      <c r="L78" s="1535"/>
      <c r="M78" s="569"/>
    </row>
    <row r="79" spans="1:13" ht="30" customHeight="1" x14ac:dyDescent="0.2">
      <c r="A79" s="1533"/>
      <c r="B79" s="1584"/>
      <c r="C79" s="1575"/>
      <c r="D79" s="1367"/>
      <c r="E79" s="1370"/>
      <c r="F79" s="1367"/>
      <c r="G79" s="1371">
        <v>2000000</v>
      </c>
      <c r="H79" s="1366" t="s">
        <v>3156</v>
      </c>
      <c r="I79" s="1377" t="s">
        <v>3198</v>
      </c>
      <c r="J79" s="1374" t="s">
        <v>286</v>
      </c>
      <c r="K79" s="1366"/>
      <c r="L79" s="1366"/>
      <c r="M79" s="823" t="s">
        <v>3197</v>
      </c>
    </row>
    <row r="80" spans="1:13" ht="30" customHeight="1" x14ac:dyDescent="0.2">
      <c r="A80" s="1531">
        <v>54</v>
      </c>
      <c r="B80" s="1528" t="s">
        <v>1090</v>
      </c>
      <c r="C80" s="1574"/>
      <c r="D80" s="1034">
        <v>35000000</v>
      </c>
      <c r="E80" s="1031">
        <v>7.1999999999999995E-2</v>
      </c>
      <c r="F80" s="1034">
        <v>2500000</v>
      </c>
      <c r="G80" s="1809"/>
      <c r="H80" s="1809"/>
      <c r="I80" s="1811"/>
      <c r="J80" s="1813"/>
      <c r="K80" s="1809">
        <f>G80</f>
        <v>0</v>
      </c>
      <c r="L80" s="1809">
        <f>(F80+F81)-K80</f>
        <v>3500000</v>
      </c>
      <c r="M80" s="1583"/>
    </row>
    <row r="81" spans="1:13" ht="30" customHeight="1" x14ac:dyDescent="0.2">
      <c r="A81" s="1532"/>
      <c r="B81" s="1530"/>
      <c r="C81" s="1575"/>
      <c r="D81" s="1034">
        <v>13000000</v>
      </c>
      <c r="E81" s="1070">
        <v>7.6999999999999999E-2</v>
      </c>
      <c r="F81" s="1034">
        <v>1000000</v>
      </c>
      <c r="G81" s="1810"/>
      <c r="H81" s="1810"/>
      <c r="I81" s="1812"/>
      <c r="J81" s="1814"/>
      <c r="K81" s="1810"/>
      <c r="L81" s="1810"/>
      <c r="M81" s="1584"/>
    </row>
    <row r="82" spans="1:13" ht="30" customHeight="1" x14ac:dyDescent="0.2">
      <c r="A82" s="1531">
        <v>55</v>
      </c>
      <c r="B82" s="1528" t="s">
        <v>1296</v>
      </c>
      <c r="C82" s="1574" t="s">
        <v>1351</v>
      </c>
      <c r="D82" s="1053">
        <v>175000000</v>
      </c>
      <c r="E82" s="1070">
        <v>0.52</v>
      </c>
      <c r="F82" s="1053">
        <v>9000000</v>
      </c>
      <c r="G82" s="1663">
        <v>17400000</v>
      </c>
      <c r="H82" s="1663" t="s">
        <v>2699</v>
      </c>
      <c r="I82" s="1724" t="s">
        <v>2718</v>
      </c>
      <c r="J82" s="1725" t="s">
        <v>1093</v>
      </c>
      <c r="K82" s="1663">
        <f>G82</f>
        <v>17400000</v>
      </c>
      <c r="L82" s="1663">
        <f>(F82+F83+F84)-K82</f>
        <v>850000</v>
      </c>
      <c r="M82" s="192" t="s">
        <v>2056</v>
      </c>
    </row>
    <row r="83" spans="1:13" ht="30" customHeight="1" x14ac:dyDescent="0.2">
      <c r="A83" s="1532"/>
      <c r="B83" s="1529"/>
      <c r="C83" s="1665"/>
      <c r="D83" s="1032">
        <f>85000000+20000000</f>
        <v>105000000</v>
      </c>
      <c r="E83" s="1030">
        <v>7.0000000000000007E-2</v>
      </c>
      <c r="F83" s="1032">
        <v>7500000</v>
      </c>
      <c r="G83" s="1663"/>
      <c r="H83" s="1663"/>
      <c r="I83" s="1724"/>
      <c r="J83" s="1725"/>
      <c r="K83" s="1663"/>
      <c r="L83" s="1663"/>
      <c r="M83" s="192" t="s">
        <v>2057</v>
      </c>
    </row>
    <row r="84" spans="1:13" ht="30" customHeight="1" x14ac:dyDescent="0.2">
      <c r="A84" s="1533"/>
      <c r="B84" s="1530"/>
      <c r="C84" s="1575"/>
      <c r="D84" s="1053">
        <v>35000000</v>
      </c>
      <c r="E84" s="1070">
        <v>0.05</v>
      </c>
      <c r="F84" s="1053">
        <f>D84*E84</f>
        <v>1750000</v>
      </c>
      <c r="G84" s="1663"/>
      <c r="H84" s="1663"/>
      <c r="I84" s="1724"/>
      <c r="J84" s="1725"/>
      <c r="K84" s="1663"/>
      <c r="L84" s="1663"/>
      <c r="M84" s="1039" t="s">
        <v>2664</v>
      </c>
    </row>
    <row r="85" spans="1:13" ht="30" customHeight="1" x14ac:dyDescent="0.2">
      <c r="A85" s="1531">
        <v>56</v>
      </c>
      <c r="B85" s="1528" t="s">
        <v>36</v>
      </c>
      <c r="C85" s="1574" t="s">
        <v>1351</v>
      </c>
      <c r="D85" s="1534">
        <v>3284000000</v>
      </c>
      <c r="E85" s="1544">
        <v>7.0000000000000007E-2</v>
      </c>
      <c r="F85" s="1534">
        <v>229880000</v>
      </c>
      <c r="G85" s="1053">
        <v>2140000</v>
      </c>
      <c r="H85" s="1534" t="s">
        <v>2835</v>
      </c>
      <c r="I85" s="1733" t="s">
        <v>2836</v>
      </c>
      <c r="J85" s="1579" t="s">
        <v>696</v>
      </c>
      <c r="K85" s="240">
        <f>G85</f>
        <v>2140000</v>
      </c>
      <c r="L85" s="1203">
        <f>تیر!L88-مرداد!G85</f>
        <v>0</v>
      </c>
      <c r="M85" s="103" t="s">
        <v>2834</v>
      </c>
    </row>
    <row r="86" spans="1:13" ht="30" customHeight="1" x14ac:dyDescent="0.2">
      <c r="A86" s="1532"/>
      <c r="B86" s="1529"/>
      <c r="C86" s="1665"/>
      <c r="D86" s="1547"/>
      <c r="E86" s="1545"/>
      <c r="F86" s="1547"/>
      <c r="G86" s="1034">
        <v>29880000</v>
      </c>
      <c r="H86" s="1535"/>
      <c r="I86" s="1734"/>
      <c r="J86" s="1580"/>
      <c r="K86" s="1663">
        <f>G86+G87+G88+G89+G90+G91+G92</f>
        <v>179880000</v>
      </c>
      <c r="L86" s="1663">
        <f>F85-K86</f>
        <v>50000000</v>
      </c>
      <c r="M86" s="1740"/>
    </row>
    <row r="87" spans="1:13" ht="30" customHeight="1" x14ac:dyDescent="0.2">
      <c r="A87" s="1532"/>
      <c r="B87" s="1529"/>
      <c r="C87" s="1665"/>
      <c r="D87" s="1547"/>
      <c r="E87" s="1545"/>
      <c r="F87" s="1547"/>
      <c r="G87" s="1034">
        <v>50000000</v>
      </c>
      <c r="H87" s="1034" t="s">
        <v>2859</v>
      </c>
      <c r="I87" s="1054" t="s">
        <v>2944</v>
      </c>
      <c r="J87" s="24" t="s">
        <v>696</v>
      </c>
      <c r="K87" s="1663"/>
      <c r="L87" s="1663"/>
      <c r="M87" s="1741"/>
    </row>
    <row r="88" spans="1:13" ht="30" customHeight="1" x14ac:dyDescent="0.2">
      <c r="A88" s="1532"/>
      <c r="B88" s="1529"/>
      <c r="C88" s="1665"/>
      <c r="D88" s="1547"/>
      <c r="E88" s="1545"/>
      <c r="F88" s="1547"/>
      <c r="G88" s="1034">
        <v>20000000</v>
      </c>
      <c r="H88" s="1034" t="s">
        <v>3066</v>
      </c>
      <c r="I88" s="1054" t="s">
        <v>3091</v>
      </c>
      <c r="J88" s="24" t="s">
        <v>696</v>
      </c>
      <c r="K88" s="1663"/>
      <c r="L88" s="1663"/>
      <c r="M88" s="1741"/>
    </row>
    <row r="89" spans="1:13" ht="30" customHeight="1" x14ac:dyDescent="0.2">
      <c r="A89" s="1532"/>
      <c r="B89" s="1529"/>
      <c r="C89" s="1665"/>
      <c r="D89" s="1547"/>
      <c r="E89" s="1545"/>
      <c r="F89" s="1547"/>
      <c r="G89" s="1034">
        <v>30000000</v>
      </c>
      <c r="H89" s="1034" t="s">
        <v>3066</v>
      </c>
      <c r="I89" s="1054" t="s">
        <v>3092</v>
      </c>
      <c r="J89" s="24" t="s">
        <v>696</v>
      </c>
      <c r="K89" s="1663"/>
      <c r="L89" s="1663"/>
      <c r="M89" s="1741"/>
    </row>
    <row r="90" spans="1:13" ht="30" customHeight="1" x14ac:dyDescent="0.2">
      <c r="A90" s="1532"/>
      <c r="B90" s="1529"/>
      <c r="C90" s="1665"/>
      <c r="D90" s="1547"/>
      <c r="E90" s="1545"/>
      <c r="F90" s="1547"/>
      <c r="G90" s="1034">
        <v>50000000</v>
      </c>
      <c r="H90" s="1034" t="s">
        <v>3046</v>
      </c>
      <c r="I90" s="1054" t="s">
        <v>3168</v>
      </c>
      <c r="J90" s="24" t="s">
        <v>696</v>
      </c>
      <c r="K90" s="1663"/>
      <c r="L90" s="1663"/>
      <c r="M90" s="1741"/>
    </row>
    <row r="91" spans="1:13" ht="30" customHeight="1" x14ac:dyDescent="0.2">
      <c r="A91" s="1532"/>
      <c r="B91" s="1529"/>
      <c r="C91" s="1665"/>
      <c r="D91" s="1547"/>
      <c r="E91" s="1545"/>
      <c r="F91" s="1547"/>
      <c r="G91" s="1034"/>
      <c r="H91" s="1034"/>
      <c r="I91" s="1065"/>
      <c r="J91" s="24"/>
      <c r="K91" s="1663"/>
      <c r="L91" s="1663"/>
      <c r="M91" s="1742"/>
    </row>
    <row r="92" spans="1:13" ht="30" customHeight="1" x14ac:dyDescent="0.2">
      <c r="A92" s="1533"/>
      <c r="B92" s="1530"/>
      <c r="C92" s="1575"/>
      <c r="D92" s="1535"/>
      <c r="E92" s="1546"/>
      <c r="F92" s="1535"/>
      <c r="G92" s="1034"/>
      <c r="H92" s="1034"/>
      <c r="I92" s="1065"/>
      <c r="J92" s="24"/>
      <c r="K92" s="1034"/>
      <c r="L92" s="1034"/>
      <c r="M92" s="1068"/>
    </row>
    <row r="93" spans="1:13" ht="30" customHeight="1" x14ac:dyDescent="0.2">
      <c r="A93" s="1028">
        <v>57</v>
      </c>
      <c r="B93" s="1027" t="s">
        <v>1107</v>
      </c>
      <c r="C93" s="1052" t="s">
        <v>1354</v>
      </c>
      <c r="D93" s="1034">
        <v>317000000</v>
      </c>
      <c r="E93" s="1031">
        <v>7.0000000000000007E-2</v>
      </c>
      <c r="F93" s="1034">
        <f>D93*E93</f>
        <v>22190000.000000004</v>
      </c>
      <c r="G93" s="1034"/>
      <c r="H93" s="1034"/>
      <c r="I93" s="1065"/>
      <c r="J93" s="24"/>
      <c r="K93" s="1034">
        <f>G93</f>
        <v>0</v>
      </c>
      <c r="L93" s="1034">
        <f>F93-K93</f>
        <v>22190000.000000004</v>
      </c>
      <c r="M93" s="1050"/>
    </row>
    <row r="94" spans="1:13" ht="30" customHeight="1" x14ac:dyDescent="0.2">
      <c r="A94" s="1028">
        <v>58</v>
      </c>
      <c r="B94" s="1074" t="s">
        <v>1094</v>
      </c>
      <c r="C94" s="1052" t="s">
        <v>916</v>
      </c>
      <c r="D94" s="1034">
        <v>11000000</v>
      </c>
      <c r="E94" s="1070">
        <v>5.5E-2</v>
      </c>
      <c r="F94" s="1034">
        <v>600000</v>
      </c>
      <c r="G94" s="1034">
        <v>600000</v>
      </c>
      <c r="H94" s="1034" t="s">
        <v>2950</v>
      </c>
      <c r="I94" s="1054" t="s">
        <v>2964</v>
      </c>
      <c r="J94" s="88" t="s">
        <v>1096</v>
      </c>
      <c r="K94" s="1034">
        <f>G94</f>
        <v>600000</v>
      </c>
      <c r="L94" s="1034">
        <f t="shared" si="9"/>
        <v>0</v>
      </c>
      <c r="M94" s="1074"/>
    </row>
    <row r="95" spans="1:13" ht="30" customHeight="1" x14ac:dyDescent="0.2">
      <c r="A95" s="1531">
        <v>59</v>
      </c>
      <c r="B95" s="1528" t="s">
        <v>197</v>
      </c>
      <c r="C95" s="1574" t="s">
        <v>1351</v>
      </c>
      <c r="D95" s="1034">
        <v>90000000</v>
      </c>
      <c r="E95" s="1070">
        <v>0.05</v>
      </c>
      <c r="F95" s="1034">
        <f t="shared" si="7"/>
        <v>4500000</v>
      </c>
      <c r="G95" s="1663">
        <v>5200000</v>
      </c>
      <c r="H95" s="1663" t="s">
        <v>2699</v>
      </c>
      <c r="I95" s="1815" t="s">
        <v>2710</v>
      </c>
      <c r="J95" s="1816" t="s">
        <v>2711</v>
      </c>
      <c r="K95" s="1534">
        <f>G95</f>
        <v>5200000</v>
      </c>
      <c r="L95" s="1534">
        <f>(F95+F96)-K95</f>
        <v>0</v>
      </c>
      <c r="M95" s="1540"/>
    </row>
    <row r="96" spans="1:13" ht="30" customHeight="1" x14ac:dyDescent="0.2">
      <c r="A96" s="1533"/>
      <c r="B96" s="1530"/>
      <c r="C96" s="1575"/>
      <c r="D96" s="1034">
        <v>10000000</v>
      </c>
      <c r="E96" s="1070">
        <v>7.0000000000000007E-2</v>
      </c>
      <c r="F96" s="1034">
        <f t="shared" si="7"/>
        <v>700000.00000000012</v>
      </c>
      <c r="G96" s="1663"/>
      <c r="H96" s="1663"/>
      <c r="I96" s="1815"/>
      <c r="J96" s="1816"/>
      <c r="K96" s="1535"/>
      <c r="L96" s="1535"/>
      <c r="M96" s="1541"/>
    </row>
    <row r="97" spans="1:13" ht="30" customHeight="1" x14ac:dyDescent="0.2">
      <c r="A97" s="1075">
        <v>60</v>
      </c>
      <c r="B97" s="1074" t="s">
        <v>1592</v>
      </c>
      <c r="C97" s="1052"/>
      <c r="D97" s="1042"/>
      <c r="E97" s="44"/>
      <c r="F97" s="1042">
        <f t="shared" si="7"/>
        <v>0</v>
      </c>
      <c r="G97" s="1034"/>
      <c r="H97" s="1034"/>
      <c r="I97" s="1054"/>
      <c r="J97" s="24"/>
      <c r="K97" s="1034">
        <f>G97</f>
        <v>0</v>
      </c>
      <c r="L97" s="1042">
        <f t="shared" si="9"/>
        <v>0</v>
      </c>
      <c r="M97" s="1074" t="s">
        <v>2660</v>
      </c>
    </row>
    <row r="98" spans="1:13" ht="30" customHeight="1" x14ac:dyDescent="0.2">
      <c r="A98" s="1029">
        <v>61</v>
      </c>
      <c r="B98" s="1074" t="s">
        <v>199</v>
      </c>
      <c r="C98" s="1052"/>
      <c r="D98" s="1034">
        <v>100000000</v>
      </c>
      <c r="E98" s="1070">
        <v>7.0000000000000007E-2</v>
      </c>
      <c r="F98" s="1034">
        <f t="shared" si="7"/>
        <v>7000000.0000000009</v>
      </c>
      <c r="G98" s="1034">
        <v>7000000</v>
      </c>
      <c r="H98" s="1034" t="s">
        <v>2342</v>
      </c>
      <c r="I98" s="1065" t="s">
        <v>2776</v>
      </c>
      <c r="J98" s="24" t="s">
        <v>2777</v>
      </c>
      <c r="K98" s="1034">
        <f>G98</f>
        <v>7000000</v>
      </c>
      <c r="L98" s="1034">
        <f t="shared" si="9"/>
        <v>0</v>
      </c>
      <c r="M98" s="1074"/>
    </row>
    <row r="99" spans="1:13" ht="30" customHeight="1" x14ac:dyDescent="0.2">
      <c r="A99" s="1075">
        <v>62</v>
      </c>
      <c r="B99" s="1074" t="s">
        <v>200</v>
      </c>
      <c r="C99" s="1052"/>
      <c r="D99" s="1331">
        <v>125000000</v>
      </c>
      <c r="E99" s="1334">
        <v>5.1999999999999998E-2</v>
      </c>
      <c r="F99" s="1331">
        <f t="shared" si="7"/>
        <v>6500000</v>
      </c>
      <c r="G99" s="1331">
        <v>6500000</v>
      </c>
      <c r="H99" s="1331" t="s">
        <v>3066</v>
      </c>
      <c r="I99" s="1335" t="s">
        <v>3087</v>
      </c>
      <c r="J99" s="310" t="s">
        <v>2589</v>
      </c>
      <c r="K99" s="1331">
        <f>G99</f>
        <v>6500000</v>
      </c>
      <c r="L99" s="1331">
        <f t="shared" si="9"/>
        <v>0</v>
      </c>
      <c r="M99" s="103" t="s">
        <v>3088</v>
      </c>
    </row>
    <row r="100" spans="1:13" ht="30" customHeight="1" x14ac:dyDescent="0.2">
      <c r="A100" s="1531">
        <v>63</v>
      </c>
      <c r="B100" s="1528" t="s">
        <v>201</v>
      </c>
      <c r="C100" s="1574"/>
      <c r="D100" s="1534">
        <v>1600000000</v>
      </c>
      <c r="E100" s="1544">
        <v>6.5000000000000002E-2</v>
      </c>
      <c r="F100" s="1534">
        <f>D100*E100</f>
        <v>104000000</v>
      </c>
      <c r="G100" s="247">
        <v>20000000</v>
      </c>
      <c r="H100" s="1134" t="s">
        <v>2723</v>
      </c>
      <c r="I100" s="1135" t="s">
        <v>2727</v>
      </c>
      <c r="J100" s="1134" t="s">
        <v>2726</v>
      </c>
      <c r="K100" s="1534">
        <f>G100+G101</f>
        <v>24000000</v>
      </c>
      <c r="L100" s="1534">
        <f>24000000-K100</f>
        <v>0</v>
      </c>
      <c r="M100" s="1540" t="s">
        <v>2657</v>
      </c>
    </row>
    <row r="101" spans="1:13" ht="30" customHeight="1" x14ac:dyDescent="0.2">
      <c r="A101" s="1533"/>
      <c r="B101" s="1530"/>
      <c r="C101" s="1575"/>
      <c r="D101" s="1535"/>
      <c r="E101" s="1546"/>
      <c r="F101" s="1535"/>
      <c r="G101" s="1129">
        <v>4000000</v>
      </c>
      <c r="H101" s="1129" t="s">
        <v>2723</v>
      </c>
      <c r="I101" s="1129">
        <v>277218</v>
      </c>
      <c r="J101" s="1131" t="s">
        <v>2728</v>
      </c>
      <c r="K101" s="1535"/>
      <c r="L101" s="1535"/>
      <c r="M101" s="1541"/>
    </row>
    <row r="102" spans="1:13" ht="30" customHeight="1" x14ac:dyDescent="0.2">
      <c r="A102" s="1075">
        <v>64</v>
      </c>
      <c r="B102" s="1027" t="s">
        <v>1409</v>
      </c>
      <c r="C102" s="1052" t="s">
        <v>916</v>
      </c>
      <c r="D102" s="1034">
        <v>200000000</v>
      </c>
      <c r="E102" s="1031">
        <v>5.0999999999999997E-2</v>
      </c>
      <c r="F102" s="1034">
        <f t="shared" si="7"/>
        <v>10200000</v>
      </c>
      <c r="G102" s="1034">
        <v>10200000</v>
      </c>
      <c r="H102" s="1034" t="s">
        <v>2835</v>
      </c>
      <c r="I102" s="1065" t="s">
        <v>2845</v>
      </c>
      <c r="J102" s="24" t="s">
        <v>1408</v>
      </c>
      <c r="K102" s="1034">
        <f>G102</f>
        <v>10200000</v>
      </c>
      <c r="L102" s="1034">
        <f t="shared" si="9"/>
        <v>0</v>
      </c>
      <c r="M102" s="103" t="s">
        <v>1410</v>
      </c>
    </row>
    <row r="103" spans="1:13" ht="30" customHeight="1" x14ac:dyDescent="0.2">
      <c r="A103" s="1029">
        <v>65</v>
      </c>
      <c r="B103" s="1074" t="s">
        <v>203</v>
      </c>
      <c r="C103" s="1052"/>
      <c r="D103" s="1034">
        <v>500000000</v>
      </c>
      <c r="E103" s="1070">
        <v>0.04</v>
      </c>
      <c r="F103" s="1034">
        <f t="shared" si="7"/>
        <v>20000000</v>
      </c>
      <c r="G103" s="1034"/>
      <c r="H103" s="1034"/>
      <c r="I103" s="1054"/>
      <c r="J103" s="24"/>
      <c r="K103" s="1034"/>
      <c r="L103" s="1034">
        <f t="shared" si="9"/>
        <v>20000000</v>
      </c>
      <c r="M103" s="1074" t="s">
        <v>1616</v>
      </c>
    </row>
    <row r="104" spans="1:13" ht="30" customHeight="1" x14ac:dyDescent="0.2">
      <c r="A104" s="426">
        <v>66</v>
      </c>
      <c r="B104" s="1076" t="s">
        <v>204</v>
      </c>
      <c r="C104" s="1069"/>
      <c r="D104" s="1046"/>
      <c r="E104" s="44"/>
      <c r="F104" s="1046">
        <f t="shared" si="7"/>
        <v>0</v>
      </c>
      <c r="G104" s="1053"/>
      <c r="H104" s="1053"/>
      <c r="I104" s="423"/>
      <c r="J104" s="1073"/>
      <c r="K104" s="1053">
        <f>F104</f>
        <v>0</v>
      </c>
      <c r="L104" s="1046">
        <f>F104-K104</f>
        <v>0</v>
      </c>
      <c r="M104" s="103" t="s">
        <v>2665</v>
      </c>
    </row>
    <row r="105" spans="1:13" ht="30" customHeight="1" x14ac:dyDescent="0.2">
      <c r="A105" s="1075">
        <v>68</v>
      </c>
      <c r="B105" s="1074" t="s">
        <v>205</v>
      </c>
      <c r="C105" s="1052" t="s">
        <v>1351</v>
      </c>
      <c r="D105" s="1034">
        <v>150000000</v>
      </c>
      <c r="E105" s="1070">
        <v>0.05</v>
      </c>
      <c r="F105" s="1034">
        <f t="shared" si="7"/>
        <v>7500000</v>
      </c>
      <c r="G105" s="1034">
        <v>7500000</v>
      </c>
      <c r="H105" s="1034" t="s">
        <v>2678</v>
      </c>
      <c r="I105" s="1054" t="s">
        <v>2683</v>
      </c>
      <c r="J105" s="70" t="s">
        <v>2684</v>
      </c>
      <c r="K105" s="1034">
        <f>G105</f>
        <v>7500000</v>
      </c>
      <c r="L105" s="1034">
        <f>F105-K105</f>
        <v>0</v>
      </c>
      <c r="M105" s="1074"/>
    </row>
    <row r="106" spans="1:13" ht="30" customHeight="1" x14ac:dyDescent="0.2">
      <c r="A106" s="1028">
        <v>69</v>
      </c>
      <c r="B106" s="1076" t="s">
        <v>206</v>
      </c>
      <c r="C106" s="1069" t="s">
        <v>916</v>
      </c>
      <c r="D106" s="1053">
        <v>280000000</v>
      </c>
      <c r="E106" s="1070">
        <f>F106/D106</f>
        <v>7.0000000000000007E-2</v>
      </c>
      <c r="F106" s="1053">
        <v>19600000</v>
      </c>
      <c r="G106" s="1053">
        <v>19600000</v>
      </c>
      <c r="H106" s="1053" t="s">
        <v>2835</v>
      </c>
      <c r="I106" s="1072" t="s">
        <v>2889</v>
      </c>
      <c r="J106" s="1073" t="s">
        <v>2890</v>
      </c>
      <c r="K106" s="1053">
        <f>G106</f>
        <v>19600000</v>
      </c>
      <c r="L106" s="1053">
        <f>F106-K106</f>
        <v>0</v>
      </c>
      <c r="M106" s="1067"/>
    </row>
    <row r="107" spans="1:13" ht="30" customHeight="1" x14ac:dyDescent="0.2">
      <c r="A107" s="1075">
        <v>70</v>
      </c>
      <c r="B107" s="1074" t="s">
        <v>207</v>
      </c>
      <c r="C107" s="1052" t="s">
        <v>916</v>
      </c>
      <c r="D107" s="1034">
        <v>100000000</v>
      </c>
      <c r="E107" s="1031">
        <v>0.04</v>
      </c>
      <c r="F107" s="1034">
        <f t="shared" si="7"/>
        <v>4000000</v>
      </c>
      <c r="G107" s="1034">
        <v>4000000</v>
      </c>
      <c r="H107" s="1034" t="s">
        <v>2678</v>
      </c>
      <c r="I107" s="1054" t="s">
        <v>2691</v>
      </c>
      <c r="J107" s="1059" t="s">
        <v>1458</v>
      </c>
      <c r="K107" s="1034">
        <f>G107</f>
        <v>4000000</v>
      </c>
      <c r="L107" s="1034">
        <f t="shared" si="9"/>
        <v>0</v>
      </c>
      <c r="M107" s="1074"/>
    </row>
    <row r="108" spans="1:13" ht="30" customHeight="1" x14ac:dyDescent="0.2">
      <c r="A108" s="1028">
        <v>71</v>
      </c>
      <c r="B108" s="1074" t="s">
        <v>208</v>
      </c>
      <c r="C108" s="1069" t="s">
        <v>971</v>
      </c>
      <c r="D108" s="1053">
        <v>20000000</v>
      </c>
      <c r="E108" s="1070">
        <v>0.05</v>
      </c>
      <c r="F108" s="1053">
        <f t="shared" si="7"/>
        <v>1000000</v>
      </c>
      <c r="G108" s="1053">
        <v>1000000</v>
      </c>
      <c r="H108" s="1053" t="s">
        <v>1478</v>
      </c>
      <c r="I108" s="424" t="s">
        <v>1479</v>
      </c>
      <c r="J108" s="1073" t="s">
        <v>1480</v>
      </c>
      <c r="K108" s="1053">
        <f>G108</f>
        <v>1000000</v>
      </c>
      <c r="L108" s="1053">
        <f t="shared" si="9"/>
        <v>0</v>
      </c>
      <c r="M108" s="1538"/>
    </row>
    <row r="109" spans="1:13" ht="30" customHeight="1" x14ac:dyDescent="0.2">
      <c r="A109" s="1238"/>
      <c r="B109" s="1237"/>
      <c r="C109" s="1246"/>
      <c r="D109" s="1240">
        <v>30000000</v>
      </c>
      <c r="E109" s="1243"/>
      <c r="F109" s="1240"/>
      <c r="G109" s="1726" t="s">
        <v>2911</v>
      </c>
      <c r="H109" s="1727"/>
      <c r="I109" s="1727"/>
      <c r="J109" s="1727"/>
      <c r="K109" s="1728"/>
      <c r="L109" s="1240"/>
      <c r="M109" s="1539"/>
    </row>
    <row r="110" spans="1:13" ht="30" customHeight="1" x14ac:dyDescent="0.2">
      <c r="A110" s="1531">
        <v>72</v>
      </c>
      <c r="B110" s="1528" t="s">
        <v>1053</v>
      </c>
      <c r="C110" s="1574"/>
      <c r="D110" s="1534">
        <v>1685000000</v>
      </c>
      <c r="E110" s="1544">
        <v>0.06</v>
      </c>
      <c r="F110" s="1534">
        <f t="shared" si="7"/>
        <v>101100000</v>
      </c>
      <c r="G110" s="1034">
        <v>50000000</v>
      </c>
      <c r="H110" s="1034" t="s">
        <v>3156</v>
      </c>
      <c r="I110" s="1061" t="s">
        <v>3218</v>
      </c>
      <c r="J110" s="24" t="s">
        <v>3219</v>
      </c>
      <c r="K110" s="1534">
        <f>G110+G111</f>
        <v>100000000</v>
      </c>
      <c r="L110" s="1534">
        <f t="shared" si="9"/>
        <v>1100000</v>
      </c>
      <c r="M110" s="1583"/>
    </row>
    <row r="111" spans="1:13" ht="30" customHeight="1" x14ac:dyDescent="0.2">
      <c r="A111" s="1533"/>
      <c r="B111" s="1530"/>
      <c r="C111" s="1575"/>
      <c r="D111" s="1535"/>
      <c r="E111" s="1546"/>
      <c r="F111" s="1535"/>
      <c r="G111" s="1397">
        <v>50000000</v>
      </c>
      <c r="H111" s="1397" t="s">
        <v>3235</v>
      </c>
      <c r="I111" s="1409" t="s">
        <v>3250</v>
      </c>
      <c r="J111" s="24" t="s">
        <v>3219</v>
      </c>
      <c r="K111" s="1535"/>
      <c r="L111" s="1535"/>
      <c r="M111" s="1584"/>
    </row>
    <row r="112" spans="1:13" ht="30" customHeight="1" x14ac:dyDescent="0.2">
      <c r="A112" s="1029">
        <v>73</v>
      </c>
      <c r="B112" s="1074" t="s">
        <v>209</v>
      </c>
      <c r="C112" s="1052" t="s">
        <v>1349</v>
      </c>
      <c r="D112" s="1034">
        <v>20000000</v>
      </c>
      <c r="E112" s="1070">
        <v>0.05</v>
      </c>
      <c r="F112" s="1034">
        <f t="shared" si="7"/>
        <v>1000000</v>
      </c>
      <c r="G112" s="1034">
        <v>1000000</v>
      </c>
      <c r="H112" s="1034" t="s">
        <v>2723</v>
      </c>
      <c r="I112" s="1054" t="s">
        <v>2732</v>
      </c>
      <c r="J112" s="24" t="s">
        <v>973</v>
      </c>
      <c r="K112" s="1034">
        <f>G112</f>
        <v>1000000</v>
      </c>
      <c r="L112" s="1034">
        <f t="shared" si="9"/>
        <v>0</v>
      </c>
      <c r="M112" s="1074"/>
    </row>
    <row r="113" spans="1:13" ht="30" customHeight="1" x14ac:dyDescent="0.2">
      <c r="A113" s="1075">
        <v>74</v>
      </c>
      <c r="B113" s="1074" t="s">
        <v>210</v>
      </c>
      <c r="C113" s="1052" t="s">
        <v>916</v>
      </c>
      <c r="D113" s="1034">
        <v>125000000</v>
      </c>
      <c r="E113" s="1070">
        <v>0.04</v>
      </c>
      <c r="F113" s="1034">
        <f t="shared" si="7"/>
        <v>5000000</v>
      </c>
      <c r="G113" s="1034">
        <v>5000000</v>
      </c>
      <c r="H113" s="1034" t="s">
        <v>2678</v>
      </c>
      <c r="I113" s="1054" t="s">
        <v>2681</v>
      </c>
      <c r="J113" s="24" t="s">
        <v>2682</v>
      </c>
      <c r="K113" s="1034">
        <f>G113</f>
        <v>5000000</v>
      </c>
      <c r="L113" s="1034">
        <f t="shared" si="9"/>
        <v>0</v>
      </c>
      <c r="M113" s="1074"/>
    </row>
    <row r="114" spans="1:13" ht="30" customHeight="1" x14ac:dyDescent="0.2">
      <c r="A114" s="1029">
        <v>75</v>
      </c>
      <c r="B114" s="1074" t="s">
        <v>211</v>
      </c>
      <c r="C114" s="1052" t="s">
        <v>916</v>
      </c>
      <c r="D114" s="1034">
        <v>50000000</v>
      </c>
      <c r="E114" s="1070">
        <v>0.05</v>
      </c>
      <c r="F114" s="1034">
        <f t="shared" si="7"/>
        <v>2500000</v>
      </c>
      <c r="G114" s="1034">
        <v>2500000</v>
      </c>
      <c r="H114" s="1034" t="s">
        <v>2950</v>
      </c>
      <c r="I114" s="1054" t="s">
        <v>2962</v>
      </c>
      <c r="J114" s="24" t="s">
        <v>977</v>
      </c>
      <c r="K114" s="1034">
        <f>G114</f>
        <v>2500000</v>
      </c>
      <c r="L114" s="1034">
        <f t="shared" si="9"/>
        <v>0</v>
      </c>
      <c r="M114" s="1074"/>
    </row>
    <row r="115" spans="1:13" ht="30" customHeight="1" x14ac:dyDescent="0.2">
      <c r="A115" s="1075">
        <v>76</v>
      </c>
      <c r="B115" s="1074" t="s">
        <v>212</v>
      </c>
      <c r="C115" s="1052" t="s">
        <v>1349</v>
      </c>
      <c r="D115" s="1034">
        <v>100000000</v>
      </c>
      <c r="E115" s="1070">
        <v>0.05</v>
      </c>
      <c r="F115" s="1034">
        <f t="shared" si="7"/>
        <v>5000000</v>
      </c>
      <c r="G115" s="1034">
        <v>5000000</v>
      </c>
      <c r="H115" s="1034" t="s">
        <v>2723</v>
      </c>
      <c r="I115" s="1054" t="s">
        <v>2731</v>
      </c>
      <c r="J115" s="24" t="s">
        <v>1635</v>
      </c>
      <c r="K115" s="1034">
        <f>G115</f>
        <v>5000000</v>
      </c>
      <c r="L115" s="1034">
        <f t="shared" si="9"/>
        <v>0</v>
      </c>
      <c r="M115" s="1074"/>
    </row>
    <row r="116" spans="1:13" ht="30" customHeight="1" x14ac:dyDescent="0.2">
      <c r="A116" s="1531">
        <v>77</v>
      </c>
      <c r="B116" s="1528" t="s">
        <v>213</v>
      </c>
      <c r="C116" s="1574" t="s">
        <v>1821</v>
      </c>
      <c r="D116" s="1034">
        <v>30000000</v>
      </c>
      <c r="E116" s="1070">
        <v>7.0000000000000007E-2</v>
      </c>
      <c r="F116" s="1034">
        <f t="shared" si="7"/>
        <v>2100000</v>
      </c>
      <c r="G116" s="1534">
        <v>3675000</v>
      </c>
      <c r="H116" s="1534" t="s">
        <v>2780</v>
      </c>
      <c r="I116" s="1670" t="s">
        <v>2798</v>
      </c>
      <c r="J116" s="1597" t="s">
        <v>1667</v>
      </c>
      <c r="K116" s="1534">
        <f>G116</f>
        <v>3675000</v>
      </c>
      <c r="L116" s="1534">
        <f>(F116+F117)-K116</f>
        <v>0</v>
      </c>
      <c r="M116" s="1540" t="s">
        <v>982</v>
      </c>
    </row>
    <row r="117" spans="1:13" ht="30" customHeight="1" x14ac:dyDescent="0.2">
      <c r="A117" s="1533"/>
      <c r="B117" s="1530"/>
      <c r="C117" s="1575"/>
      <c r="D117" s="1034">
        <v>35000000</v>
      </c>
      <c r="E117" s="1070">
        <v>4.4999999999999998E-2</v>
      </c>
      <c r="F117" s="1034">
        <f t="shared" si="7"/>
        <v>1575000</v>
      </c>
      <c r="G117" s="1535"/>
      <c r="H117" s="1535"/>
      <c r="I117" s="1672"/>
      <c r="J117" s="1598"/>
      <c r="K117" s="1535"/>
      <c r="L117" s="1535"/>
      <c r="M117" s="1541"/>
    </row>
    <row r="118" spans="1:13" ht="30" customHeight="1" x14ac:dyDescent="0.2">
      <c r="A118" s="1075">
        <v>78</v>
      </c>
      <c r="B118" s="1074" t="s">
        <v>214</v>
      </c>
      <c r="C118" s="1052"/>
      <c r="D118" s="1042"/>
      <c r="E118" s="44"/>
      <c r="F118" s="1042">
        <f t="shared" si="7"/>
        <v>0</v>
      </c>
      <c r="G118" s="1034">
        <v>1900000</v>
      </c>
      <c r="H118" s="1034" t="s">
        <v>2342</v>
      </c>
      <c r="I118" s="1054" t="s">
        <v>2763</v>
      </c>
      <c r="J118" s="88" t="s">
        <v>984</v>
      </c>
      <c r="K118" s="1034">
        <f t="shared" ref="K118:K124" si="10">G118</f>
        <v>1900000</v>
      </c>
      <c r="L118" s="1042">
        <f t="shared" si="9"/>
        <v>-1900000</v>
      </c>
      <c r="M118" s="1074"/>
    </row>
    <row r="119" spans="1:13" ht="30" customHeight="1" x14ac:dyDescent="0.2">
      <c r="A119" s="1075">
        <v>79</v>
      </c>
      <c r="B119" s="1074" t="s">
        <v>215</v>
      </c>
      <c r="C119" s="1052" t="s">
        <v>916</v>
      </c>
      <c r="D119" s="1034">
        <v>15000000</v>
      </c>
      <c r="E119" s="1070">
        <v>4.4999999999999998E-2</v>
      </c>
      <c r="F119" s="1034">
        <f t="shared" si="7"/>
        <v>675000</v>
      </c>
      <c r="G119" s="1034">
        <v>675000</v>
      </c>
      <c r="H119" s="1034" t="s">
        <v>2835</v>
      </c>
      <c r="I119" s="1054" t="s">
        <v>2905</v>
      </c>
      <c r="J119" s="24" t="s">
        <v>986</v>
      </c>
      <c r="K119" s="1034">
        <f t="shared" si="10"/>
        <v>675000</v>
      </c>
      <c r="L119" s="1034">
        <f t="shared" si="9"/>
        <v>0</v>
      </c>
      <c r="M119" s="1074"/>
    </row>
    <row r="120" spans="1:13" ht="30" customHeight="1" x14ac:dyDescent="0.2">
      <c r="A120" s="1075">
        <v>80</v>
      </c>
      <c r="B120" s="1074" t="s">
        <v>185</v>
      </c>
      <c r="C120" s="1052" t="s">
        <v>1349</v>
      </c>
      <c r="D120" s="1034">
        <v>145000000</v>
      </c>
      <c r="E120" s="1070">
        <v>4.4999999999999998E-2</v>
      </c>
      <c r="F120" s="1034">
        <v>6775000</v>
      </c>
      <c r="G120" s="1034">
        <v>6775000</v>
      </c>
      <c r="H120" s="1034" t="s">
        <v>2699</v>
      </c>
      <c r="I120" s="1054" t="s">
        <v>2714</v>
      </c>
      <c r="J120" s="1053" t="s">
        <v>2715</v>
      </c>
      <c r="K120" s="1034">
        <f t="shared" si="10"/>
        <v>6775000</v>
      </c>
      <c r="L120" s="1034">
        <f t="shared" si="9"/>
        <v>0</v>
      </c>
      <c r="M120" s="1074"/>
    </row>
    <row r="121" spans="1:13" ht="30" customHeight="1" x14ac:dyDescent="0.2">
      <c r="A121" s="1075">
        <v>81</v>
      </c>
      <c r="B121" s="1074" t="s">
        <v>216</v>
      </c>
      <c r="C121" s="1052"/>
      <c r="D121" s="1325">
        <v>5000000</v>
      </c>
      <c r="E121" s="1334">
        <v>0.04</v>
      </c>
      <c r="F121" s="1325">
        <f t="shared" si="7"/>
        <v>200000</v>
      </c>
      <c r="G121" s="1325">
        <v>200000</v>
      </c>
      <c r="H121" s="1325" t="s">
        <v>3066</v>
      </c>
      <c r="I121" s="1332" t="s">
        <v>3075</v>
      </c>
      <c r="J121" s="24" t="s">
        <v>1436</v>
      </c>
      <c r="K121" s="1325">
        <f t="shared" si="10"/>
        <v>200000</v>
      </c>
      <c r="L121" s="1325">
        <f t="shared" si="9"/>
        <v>0</v>
      </c>
      <c r="M121" s="1074"/>
    </row>
    <row r="122" spans="1:13" ht="30" customHeight="1" x14ac:dyDescent="0.2">
      <c r="A122" s="1075">
        <v>82</v>
      </c>
      <c r="B122" s="1074" t="s">
        <v>217</v>
      </c>
      <c r="C122" s="1052"/>
      <c r="D122" s="1034">
        <v>16000000</v>
      </c>
      <c r="E122" s="1070">
        <v>0.05</v>
      </c>
      <c r="F122" s="1034">
        <f t="shared" si="7"/>
        <v>800000</v>
      </c>
      <c r="G122" s="1034">
        <v>800000</v>
      </c>
      <c r="H122" s="1034" t="s">
        <v>2859</v>
      </c>
      <c r="I122" s="1054" t="s">
        <v>2945</v>
      </c>
      <c r="J122" s="88" t="s">
        <v>993</v>
      </c>
      <c r="K122" s="1034">
        <f t="shared" si="10"/>
        <v>800000</v>
      </c>
      <c r="L122" s="1034">
        <f t="shared" si="9"/>
        <v>0</v>
      </c>
      <c r="M122" s="1074"/>
    </row>
    <row r="123" spans="1:13" ht="30" customHeight="1" x14ac:dyDescent="0.2">
      <c r="A123" s="1075">
        <v>83</v>
      </c>
      <c r="B123" s="1074" t="s">
        <v>218</v>
      </c>
      <c r="C123" s="1052" t="s">
        <v>1110</v>
      </c>
      <c r="D123" s="1034">
        <v>160000000</v>
      </c>
      <c r="E123" s="1070">
        <v>0.05</v>
      </c>
      <c r="F123" s="1034">
        <f>D123*E123</f>
        <v>8000000</v>
      </c>
      <c r="G123" s="1034">
        <v>8000000</v>
      </c>
      <c r="H123" s="1034" t="s">
        <v>2699</v>
      </c>
      <c r="I123" s="1054" t="s">
        <v>2704</v>
      </c>
      <c r="J123" s="1053" t="s">
        <v>1793</v>
      </c>
      <c r="K123" s="1034">
        <f t="shared" si="10"/>
        <v>8000000</v>
      </c>
      <c r="L123" s="1034">
        <f t="shared" si="9"/>
        <v>0</v>
      </c>
      <c r="M123" s="1074"/>
    </row>
    <row r="124" spans="1:13" ht="30" customHeight="1" x14ac:dyDescent="0.2">
      <c r="A124" s="1075">
        <v>84</v>
      </c>
      <c r="B124" s="1074" t="s">
        <v>219</v>
      </c>
      <c r="C124" s="1052"/>
      <c r="D124" s="1034">
        <v>400000000</v>
      </c>
      <c r="E124" s="1070">
        <v>6.0999999999999999E-2</v>
      </c>
      <c r="F124" s="1034">
        <f t="shared" si="7"/>
        <v>24400000</v>
      </c>
      <c r="G124" s="1034">
        <v>24400000</v>
      </c>
      <c r="H124" s="1034" t="s">
        <v>2723</v>
      </c>
      <c r="I124" s="1054" t="s">
        <v>2729</v>
      </c>
      <c r="J124" s="88" t="s">
        <v>1650</v>
      </c>
      <c r="K124" s="1034">
        <f t="shared" si="10"/>
        <v>24400000</v>
      </c>
      <c r="L124" s="1034">
        <f t="shared" si="9"/>
        <v>0</v>
      </c>
      <c r="M124" s="1074"/>
    </row>
    <row r="125" spans="1:13" ht="30" customHeight="1" x14ac:dyDescent="0.2">
      <c r="A125" s="1531">
        <v>85</v>
      </c>
      <c r="B125" s="1528" t="s">
        <v>1004</v>
      </c>
      <c r="C125" s="1574" t="s">
        <v>916</v>
      </c>
      <c r="D125" s="1130">
        <v>200000000</v>
      </c>
      <c r="E125" s="480">
        <v>0.06</v>
      </c>
      <c r="F125" s="1130">
        <f t="shared" si="7"/>
        <v>12000000</v>
      </c>
      <c r="G125" s="1053">
        <v>10000000</v>
      </c>
      <c r="H125" s="1053" t="s">
        <v>2723</v>
      </c>
      <c r="I125" s="1072" t="s">
        <v>2735</v>
      </c>
      <c r="J125" s="88" t="s">
        <v>2736</v>
      </c>
      <c r="K125" s="1534">
        <f>G126+G125</f>
        <v>10000000</v>
      </c>
      <c r="L125" s="1534">
        <f>F129-K125</f>
        <v>32600000</v>
      </c>
      <c r="M125" s="1731"/>
    </row>
    <row r="126" spans="1:13" ht="30" customHeight="1" x14ac:dyDescent="0.2">
      <c r="A126" s="1532"/>
      <c r="B126" s="1529"/>
      <c r="C126" s="1665"/>
      <c r="D126" s="1130">
        <v>458000000</v>
      </c>
      <c r="E126" s="480">
        <v>0.05</v>
      </c>
      <c r="F126" s="1130">
        <f t="shared" si="7"/>
        <v>22900000</v>
      </c>
      <c r="G126" s="247"/>
      <c r="H126" s="247"/>
      <c r="I126" s="1140"/>
      <c r="J126" s="1141"/>
      <c r="K126" s="1547"/>
      <c r="L126" s="1547"/>
      <c r="M126" s="1739"/>
    </row>
    <row r="127" spans="1:13" ht="30" customHeight="1" x14ac:dyDescent="0.2">
      <c r="A127" s="1532"/>
      <c r="B127" s="1529"/>
      <c r="C127" s="1665"/>
      <c r="D127" s="1130">
        <v>10000000</v>
      </c>
      <c r="E127" s="480">
        <v>7.0000000000000007E-2</v>
      </c>
      <c r="F127" s="1130">
        <f t="shared" si="7"/>
        <v>700000.00000000012</v>
      </c>
      <c r="G127" s="247"/>
      <c r="H127" s="247"/>
      <c r="I127" s="1140"/>
      <c r="J127" s="1141"/>
      <c r="K127" s="1547"/>
      <c r="L127" s="1547"/>
      <c r="M127" s="1739"/>
    </row>
    <row r="128" spans="1:13" ht="30" customHeight="1" x14ac:dyDescent="0.2">
      <c r="A128" s="1532"/>
      <c r="B128" s="1529"/>
      <c r="C128" s="1665"/>
      <c r="D128" s="1130">
        <v>42000000</v>
      </c>
      <c r="E128" s="480">
        <v>7.0000000000000007E-2</v>
      </c>
      <c r="F128" s="1130">
        <f t="shared" si="7"/>
        <v>2940000.0000000005</v>
      </c>
      <c r="G128" s="247"/>
      <c r="H128" s="247"/>
      <c r="I128" s="247"/>
      <c r="J128" s="247"/>
      <c r="K128" s="1547"/>
      <c r="L128" s="1547"/>
      <c r="M128" s="1137" t="s">
        <v>1855</v>
      </c>
    </row>
    <row r="129" spans="1:17" ht="30" customHeight="1" x14ac:dyDescent="0.2">
      <c r="A129" s="1533"/>
      <c r="B129" s="1529"/>
      <c r="C129" s="1665"/>
      <c r="D129" s="1190">
        <f>SUM(D125:D128)</f>
        <v>710000000</v>
      </c>
      <c r="E129" s="1194"/>
      <c r="F129" s="1190">
        <v>42600000</v>
      </c>
      <c r="G129" s="1034"/>
      <c r="H129" s="1034"/>
      <c r="I129" s="1061"/>
      <c r="J129" s="1059"/>
      <c r="K129" s="1547"/>
      <c r="L129" s="1547"/>
      <c r="M129" s="1137"/>
    </row>
    <row r="130" spans="1:17" ht="30" customHeight="1" x14ac:dyDescent="0.2">
      <c r="A130" s="1188"/>
      <c r="B130" s="1529"/>
      <c r="C130" s="1665"/>
      <c r="D130" s="1201">
        <f>D129+107400000</f>
        <v>817400000</v>
      </c>
      <c r="E130" s="1202"/>
      <c r="F130" s="1201"/>
      <c r="G130" s="1676" t="s">
        <v>2825</v>
      </c>
      <c r="H130" s="1677"/>
      <c r="I130" s="1677"/>
      <c r="J130" s="1678"/>
      <c r="K130" s="1189"/>
      <c r="L130" s="1189"/>
      <c r="M130" s="1193"/>
    </row>
    <row r="131" spans="1:17" ht="30" customHeight="1" x14ac:dyDescent="0.2">
      <c r="A131" s="1188"/>
      <c r="B131" s="1529"/>
      <c r="C131" s="1665"/>
      <c r="D131" s="1201">
        <f>D130+L125</f>
        <v>850000000</v>
      </c>
      <c r="E131" s="1202"/>
      <c r="F131" s="1201"/>
      <c r="G131" s="1676" t="s">
        <v>2826</v>
      </c>
      <c r="H131" s="1677"/>
      <c r="I131" s="1677"/>
      <c r="J131" s="1678"/>
      <c r="K131" s="1189"/>
      <c r="L131" s="1189"/>
      <c r="M131" s="1193"/>
    </row>
    <row r="132" spans="1:17" ht="30" customHeight="1" x14ac:dyDescent="0.2">
      <c r="A132" s="1188"/>
      <c r="B132" s="1530"/>
      <c r="C132" s="1575"/>
      <c r="D132" s="1201">
        <v>850000000</v>
      </c>
      <c r="E132" s="1202">
        <f>F132/D132</f>
        <v>6.1647058823529409E-2</v>
      </c>
      <c r="F132" s="1201">
        <v>52400000</v>
      </c>
      <c r="G132" s="1694" t="s">
        <v>2881</v>
      </c>
      <c r="H132" s="1695"/>
      <c r="I132" s="1695"/>
      <c r="J132" s="1696"/>
      <c r="K132" s="1189"/>
      <c r="L132" s="1189"/>
      <c r="M132" s="1193"/>
    </row>
    <row r="133" spans="1:17" ht="30" customHeight="1" x14ac:dyDescent="0.2">
      <c r="A133" s="1075">
        <v>86</v>
      </c>
      <c r="B133" s="1074" t="s">
        <v>220</v>
      </c>
      <c r="C133" s="1052"/>
      <c r="D133" s="1042"/>
      <c r="E133" s="44"/>
      <c r="F133" s="1042">
        <f t="shared" si="7"/>
        <v>0</v>
      </c>
      <c r="G133" s="1034">
        <v>2250000</v>
      </c>
      <c r="H133" s="1034" t="s">
        <v>2723</v>
      </c>
      <c r="I133" s="1054" t="s">
        <v>2746</v>
      </c>
      <c r="J133" s="1053" t="s">
        <v>2747</v>
      </c>
      <c r="K133" s="1152">
        <f>G133</f>
        <v>2250000</v>
      </c>
      <c r="L133" s="1149">
        <f>F133-K133</f>
        <v>-2250000</v>
      </c>
      <c r="M133" s="1126"/>
    </row>
    <row r="134" spans="1:17" ht="30" customHeight="1" x14ac:dyDescent="0.2">
      <c r="A134" s="1029"/>
      <c r="B134" s="1027" t="s">
        <v>177</v>
      </c>
      <c r="C134" s="1052"/>
      <c r="D134" s="1367">
        <v>723000000</v>
      </c>
      <c r="E134" s="1382"/>
      <c r="F134" s="1367"/>
      <c r="G134" s="1367">
        <v>43000000</v>
      </c>
      <c r="H134" s="1367" t="s">
        <v>2859</v>
      </c>
      <c r="I134" s="1378" t="s">
        <v>3212</v>
      </c>
      <c r="J134" s="21" t="s">
        <v>3213</v>
      </c>
      <c r="K134" s="1367">
        <f>G134</f>
        <v>43000000</v>
      </c>
      <c r="L134" s="1034">
        <f>43000000-K134</f>
        <v>0</v>
      </c>
      <c r="M134" s="1749" t="s">
        <v>2496</v>
      </c>
      <c r="N134" s="1750"/>
      <c r="O134" s="1750"/>
      <c r="P134" s="1750"/>
      <c r="Q134" s="1751"/>
    </row>
    <row r="135" spans="1:17" ht="30" customHeight="1" x14ac:dyDescent="0.2">
      <c r="A135" s="1075">
        <v>88</v>
      </c>
      <c r="B135" s="1074" t="s">
        <v>221</v>
      </c>
      <c r="C135" s="1052" t="s">
        <v>1351</v>
      </c>
      <c r="D135" s="1034">
        <v>45000000</v>
      </c>
      <c r="E135" s="1070">
        <v>0.04</v>
      </c>
      <c r="F135" s="1034">
        <v>2050000</v>
      </c>
      <c r="G135" s="1034">
        <v>2050000</v>
      </c>
      <c r="H135" s="1170" t="s">
        <v>2699</v>
      </c>
      <c r="I135" s="1054" t="s">
        <v>2716</v>
      </c>
      <c r="J135" s="21" t="s">
        <v>2717</v>
      </c>
      <c r="K135" s="1034">
        <f>G135</f>
        <v>2050000</v>
      </c>
      <c r="L135" s="1034">
        <f t="shared" si="9"/>
        <v>0</v>
      </c>
      <c r="M135" s="1074"/>
    </row>
    <row r="136" spans="1:17" ht="30" customHeight="1" x14ac:dyDescent="0.2">
      <c r="A136" s="1531">
        <v>89</v>
      </c>
      <c r="B136" s="1528" t="s">
        <v>222</v>
      </c>
      <c r="C136" s="1574" t="s">
        <v>1349</v>
      </c>
      <c r="D136" s="1053">
        <v>93000000</v>
      </c>
      <c r="E136" s="1070">
        <v>7.0000000000000007E-2</v>
      </c>
      <c r="F136" s="1053">
        <v>6500000</v>
      </c>
      <c r="G136" s="1176">
        <v>20000000</v>
      </c>
      <c r="H136" s="1176" t="s">
        <v>2802</v>
      </c>
      <c r="I136" s="1184" t="s">
        <v>2811</v>
      </c>
      <c r="J136" s="43" t="s">
        <v>2812</v>
      </c>
      <c r="K136" s="1534">
        <f>G136+G137</f>
        <v>22500000</v>
      </c>
      <c r="L136" s="1534">
        <f>(F136+F137)-K136</f>
        <v>0</v>
      </c>
      <c r="M136" s="1583"/>
    </row>
    <row r="137" spans="1:17" ht="30" customHeight="1" x14ac:dyDescent="0.2">
      <c r="A137" s="1533"/>
      <c r="B137" s="1530"/>
      <c r="C137" s="1575"/>
      <c r="D137" s="1034">
        <v>350000000</v>
      </c>
      <c r="E137" s="1070">
        <v>4.4999999999999998E-2</v>
      </c>
      <c r="F137" s="1053">
        <v>16000000</v>
      </c>
      <c r="G137" s="1176">
        <v>2500000</v>
      </c>
      <c r="H137" s="1176" t="s">
        <v>2802</v>
      </c>
      <c r="I137" s="1184" t="s">
        <v>2813</v>
      </c>
      <c r="J137" s="43" t="s">
        <v>2814</v>
      </c>
      <c r="K137" s="1535"/>
      <c r="L137" s="1535"/>
      <c r="M137" s="1584"/>
    </row>
    <row r="138" spans="1:17" ht="30" customHeight="1" x14ac:dyDescent="0.2">
      <c r="A138" s="1531">
        <v>90</v>
      </c>
      <c r="B138" s="1528" t="s">
        <v>223</v>
      </c>
      <c r="C138" s="1574" t="s">
        <v>1215</v>
      </c>
      <c r="D138" s="1034">
        <v>130000000</v>
      </c>
      <c r="E138" s="1070">
        <v>7.0000000000000007E-2</v>
      </c>
      <c r="F138" s="1034">
        <f>D138*E138</f>
        <v>9100000</v>
      </c>
      <c r="G138" s="1534">
        <v>14460000</v>
      </c>
      <c r="H138" s="1534" t="s">
        <v>2859</v>
      </c>
      <c r="I138" s="1666" t="s">
        <v>2922</v>
      </c>
      <c r="J138" s="1579" t="s">
        <v>785</v>
      </c>
      <c r="K138" s="1534">
        <f>G138</f>
        <v>14460000</v>
      </c>
      <c r="L138" s="1534">
        <f>(F138+F139)-K138</f>
        <v>0</v>
      </c>
      <c r="M138" s="1583"/>
    </row>
    <row r="139" spans="1:17" ht="30" customHeight="1" x14ac:dyDescent="0.2">
      <c r="A139" s="1533"/>
      <c r="B139" s="1530"/>
      <c r="C139" s="1575"/>
      <c r="D139" s="1034">
        <v>100000000</v>
      </c>
      <c r="E139" s="1070">
        <v>5.3999999999999999E-2</v>
      </c>
      <c r="F139" s="1034">
        <v>5360000</v>
      </c>
      <c r="G139" s="1535"/>
      <c r="H139" s="1535"/>
      <c r="I139" s="1667"/>
      <c r="J139" s="1580"/>
      <c r="K139" s="1535"/>
      <c r="L139" s="1535"/>
      <c r="M139" s="1584"/>
    </row>
    <row r="140" spans="1:17" ht="30" customHeight="1" x14ac:dyDescent="0.2">
      <c r="A140" s="1075">
        <v>91</v>
      </c>
      <c r="B140" s="1074" t="s">
        <v>224</v>
      </c>
      <c r="C140" s="1052"/>
      <c r="D140" s="1034">
        <v>50000000</v>
      </c>
      <c r="E140" s="1070">
        <v>0.05</v>
      </c>
      <c r="F140" s="1034">
        <f t="shared" si="7"/>
        <v>2500000</v>
      </c>
      <c r="G140" s="1034">
        <v>2500000</v>
      </c>
      <c r="H140" s="1034" t="s">
        <v>2342</v>
      </c>
      <c r="I140" s="1054" t="s">
        <v>2767</v>
      </c>
      <c r="J140" s="21" t="s">
        <v>1669</v>
      </c>
      <c r="K140" s="1034">
        <f>G140</f>
        <v>2500000</v>
      </c>
      <c r="L140" s="1034">
        <f t="shared" si="9"/>
        <v>0</v>
      </c>
      <c r="M140" s="1074"/>
    </row>
    <row r="141" spans="1:17" ht="30" customHeight="1" x14ac:dyDescent="0.2">
      <c r="A141" s="1531">
        <v>92</v>
      </c>
      <c r="B141" s="1752" t="s">
        <v>770</v>
      </c>
      <c r="C141" s="1069" t="s">
        <v>916</v>
      </c>
      <c r="D141" s="1053">
        <v>450000000</v>
      </c>
      <c r="E141" s="1070">
        <v>5.5E-2</v>
      </c>
      <c r="F141" s="1053">
        <v>24400000</v>
      </c>
      <c r="G141" s="1053">
        <v>24150000</v>
      </c>
      <c r="H141" s="1053" t="s">
        <v>2851</v>
      </c>
      <c r="I141" s="423" t="s">
        <v>2862</v>
      </c>
      <c r="J141" s="1073" t="s">
        <v>826</v>
      </c>
      <c r="K141" s="1534">
        <f>G141+G142</f>
        <v>24400000</v>
      </c>
      <c r="L141" s="1534">
        <f t="shared" si="9"/>
        <v>0</v>
      </c>
      <c r="M141" s="1076" t="s">
        <v>2153</v>
      </c>
    </row>
    <row r="142" spans="1:17" ht="30" customHeight="1" x14ac:dyDescent="0.2">
      <c r="A142" s="1532"/>
      <c r="B142" s="1752"/>
      <c r="C142" s="1386"/>
      <c r="D142" s="1367"/>
      <c r="E142" s="1370"/>
      <c r="F142" s="1367"/>
      <c r="G142" s="1367">
        <v>250000</v>
      </c>
      <c r="H142" s="1534" t="s">
        <v>3046</v>
      </c>
      <c r="I142" s="1670">
        <v>37557</v>
      </c>
      <c r="J142" s="1579" t="s">
        <v>3161</v>
      </c>
      <c r="K142" s="1535"/>
      <c r="L142" s="1535"/>
      <c r="M142" s="1384"/>
    </row>
    <row r="143" spans="1:17" ht="30" customHeight="1" x14ac:dyDescent="0.2">
      <c r="A143" s="1533"/>
      <c r="B143" s="1752"/>
      <c r="C143" s="1069" t="s">
        <v>1343</v>
      </c>
      <c r="D143" s="1034">
        <v>273000000</v>
      </c>
      <c r="E143" s="1031">
        <f>F143/D143</f>
        <v>5.4615384615384614E-2</v>
      </c>
      <c r="F143" s="1034">
        <v>14910000</v>
      </c>
      <c r="G143" s="1034">
        <f>14910000</f>
        <v>14910000</v>
      </c>
      <c r="H143" s="1535"/>
      <c r="I143" s="1672"/>
      <c r="J143" s="1580"/>
      <c r="K143" s="1034">
        <f>G143</f>
        <v>14910000</v>
      </c>
      <c r="L143" s="1034">
        <f>F143-K143</f>
        <v>0</v>
      </c>
      <c r="M143" s="1077"/>
    </row>
    <row r="144" spans="1:17" ht="30" customHeight="1" x14ac:dyDescent="0.2">
      <c r="A144" s="1531">
        <v>93</v>
      </c>
      <c r="B144" s="1528" t="s">
        <v>225</v>
      </c>
      <c r="C144" s="1574"/>
      <c r="D144" s="1034">
        <v>300000000</v>
      </c>
      <c r="E144" s="1031">
        <v>5.5E-2</v>
      </c>
      <c r="F144" s="1034">
        <f t="shared" si="7"/>
        <v>16500000</v>
      </c>
      <c r="G144" s="1034">
        <v>16500000</v>
      </c>
      <c r="H144" s="1534" t="s">
        <v>2699</v>
      </c>
      <c r="I144" s="1670" t="s">
        <v>2827</v>
      </c>
      <c r="J144" s="1579" t="s">
        <v>2828</v>
      </c>
      <c r="K144" s="1198">
        <f>G144</f>
        <v>16500000</v>
      </c>
      <c r="L144" s="1034">
        <f t="shared" si="9"/>
        <v>0</v>
      </c>
      <c r="M144" s="1583"/>
    </row>
    <row r="145" spans="1:13" ht="30" customHeight="1" x14ac:dyDescent="0.2">
      <c r="A145" s="1532"/>
      <c r="B145" s="1529"/>
      <c r="C145" s="1665"/>
      <c r="D145" s="1631" t="s">
        <v>2830</v>
      </c>
      <c r="E145" s="1704"/>
      <c r="F145" s="1632"/>
      <c r="G145" s="1197">
        <v>75000000</v>
      </c>
      <c r="H145" s="1535"/>
      <c r="I145" s="1672"/>
      <c r="J145" s="1580"/>
      <c r="K145" s="1663">
        <f>G145+G146</f>
        <v>150000000</v>
      </c>
      <c r="L145" s="1534"/>
      <c r="M145" s="1717"/>
    </row>
    <row r="146" spans="1:13" ht="30" customHeight="1" x14ac:dyDescent="0.2">
      <c r="A146" s="1532"/>
      <c r="B146" s="1529"/>
      <c r="C146" s="1665"/>
      <c r="D146" s="1633"/>
      <c r="E146" s="1705"/>
      <c r="F146" s="1634"/>
      <c r="G146" s="1197">
        <v>75000000</v>
      </c>
      <c r="H146" s="1197" t="s">
        <v>2652</v>
      </c>
      <c r="I146" s="1199" t="s">
        <v>2829</v>
      </c>
      <c r="J146" s="24" t="s">
        <v>2828</v>
      </c>
      <c r="K146" s="1663"/>
      <c r="L146" s="1535"/>
      <c r="M146" s="1717"/>
    </row>
    <row r="147" spans="1:13" ht="30" customHeight="1" x14ac:dyDescent="0.2">
      <c r="A147" s="1533"/>
      <c r="B147" s="1530"/>
      <c r="C147" s="1575"/>
      <c r="D147" s="1198">
        <v>150000000</v>
      </c>
      <c r="E147" s="1198"/>
      <c r="F147" s="1198"/>
      <c r="G147" s="1197"/>
      <c r="H147" s="1726" t="s">
        <v>2831</v>
      </c>
      <c r="I147" s="1727"/>
      <c r="J147" s="1727"/>
      <c r="K147" s="1728"/>
      <c r="L147" s="1197"/>
      <c r="M147" s="1584"/>
    </row>
    <row r="148" spans="1:13" ht="30" customHeight="1" x14ac:dyDescent="0.2">
      <c r="A148" s="1075">
        <v>94</v>
      </c>
      <c r="B148" s="1074" t="s">
        <v>1182</v>
      </c>
      <c r="C148" s="1052"/>
      <c r="D148" s="1034">
        <v>25000000</v>
      </c>
      <c r="E148" s="1070">
        <v>0.04</v>
      </c>
      <c r="F148" s="1034">
        <f>D148*E148</f>
        <v>1000000</v>
      </c>
      <c r="G148" s="1034">
        <v>1000000</v>
      </c>
      <c r="H148" s="1034" t="s">
        <v>2835</v>
      </c>
      <c r="I148" s="1054" t="s">
        <v>2907</v>
      </c>
      <c r="J148" s="24" t="s">
        <v>2908</v>
      </c>
      <c r="K148" s="1034">
        <f>G148</f>
        <v>1000000</v>
      </c>
      <c r="L148" s="1034">
        <f>F148-K148</f>
        <v>0</v>
      </c>
      <c r="M148" s="1074" t="s">
        <v>1515</v>
      </c>
    </row>
    <row r="149" spans="1:13" ht="30" customHeight="1" x14ac:dyDescent="0.2">
      <c r="A149" s="1075">
        <v>95</v>
      </c>
      <c r="B149" s="1074" t="s">
        <v>226</v>
      </c>
      <c r="C149" s="1052"/>
      <c r="D149" s="1034">
        <v>350000000</v>
      </c>
      <c r="E149" s="1070">
        <v>0.05</v>
      </c>
      <c r="F149" s="1034">
        <f t="shared" si="7"/>
        <v>17500000</v>
      </c>
      <c r="G149" s="1034">
        <v>17500000</v>
      </c>
      <c r="H149" s="1034" t="s">
        <v>2342</v>
      </c>
      <c r="I149" s="1054" t="s">
        <v>2771</v>
      </c>
      <c r="J149" s="24" t="s">
        <v>1679</v>
      </c>
      <c r="K149" s="1034">
        <f>G149</f>
        <v>17500000</v>
      </c>
      <c r="L149" s="1034">
        <f t="shared" si="9"/>
        <v>0</v>
      </c>
      <c r="M149" s="1074" t="s">
        <v>1677</v>
      </c>
    </row>
    <row r="150" spans="1:13" ht="30" customHeight="1" x14ac:dyDescent="0.2">
      <c r="A150" s="1075">
        <v>96</v>
      </c>
      <c r="B150" s="1074" t="s">
        <v>227</v>
      </c>
      <c r="C150" s="1052"/>
      <c r="D150" s="1034">
        <v>70000000</v>
      </c>
      <c r="E150" s="1070">
        <v>0.05</v>
      </c>
      <c r="F150" s="1034">
        <f t="shared" si="7"/>
        <v>3500000</v>
      </c>
      <c r="G150" s="1034">
        <v>3500000</v>
      </c>
      <c r="H150" s="1034" t="s">
        <v>2342</v>
      </c>
      <c r="I150" s="1054" t="s">
        <v>2766</v>
      </c>
      <c r="J150" s="1053" t="s">
        <v>1513</v>
      </c>
      <c r="K150" s="1034">
        <f>F150</f>
        <v>3500000</v>
      </c>
      <c r="L150" s="1034">
        <f t="shared" si="9"/>
        <v>0</v>
      </c>
      <c r="M150" s="1074"/>
    </row>
    <row r="151" spans="1:13" ht="30" customHeight="1" x14ac:dyDescent="0.2">
      <c r="A151" s="1075">
        <v>97</v>
      </c>
      <c r="B151" s="1074" t="s">
        <v>228</v>
      </c>
      <c r="C151" s="1052"/>
      <c r="D151" s="1034">
        <v>100000000</v>
      </c>
      <c r="E151" s="1070">
        <v>0.04</v>
      </c>
      <c r="F151" s="1034">
        <f t="shared" si="7"/>
        <v>4000000</v>
      </c>
      <c r="G151" s="1034"/>
      <c r="H151" s="1034"/>
      <c r="I151" s="1054"/>
      <c r="J151" s="24"/>
      <c r="K151" s="1034"/>
      <c r="L151" s="1034">
        <f t="shared" si="9"/>
        <v>4000000</v>
      </c>
      <c r="M151" s="1074"/>
    </row>
    <row r="152" spans="1:13" ht="30" customHeight="1" x14ac:dyDescent="0.2">
      <c r="A152" s="1075">
        <v>98</v>
      </c>
      <c r="B152" s="1074" t="s">
        <v>229</v>
      </c>
      <c r="C152" s="1052"/>
      <c r="D152" s="1034">
        <v>20000000</v>
      </c>
      <c r="E152" s="1070">
        <v>0.05</v>
      </c>
      <c r="F152" s="1034">
        <f t="shared" si="7"/>
        <v>1000000</v>
      </c>
      <c r="G152" s="1034">
        <v>1000000</v>
      </c>
      <c r="H152" s="1034" t="s">
        <v>3156</v>
      </c>
      <c r="I152" s="1054" t="s">
        <v>3204</v>
      </c>
      <c r="J152" s="1053" t="s">
        <v>812</v>
      </c>
      <c r="K152" s="1034">
        <f>G152</f>
        <v>1000000</v>
      </c>
      <c r="L152" s="1034">
        <f t="shared" si="9"/>
        <v>0</v>
      </c>
      <c r="M152" s="1074"/>
    </row>
    <row r="153" spans="1:13" ht="30" customHeight="1" x14ac:dyDescent="0.2">
      <c r="A153" s="1075">
        <v>99</v>
      </c>
      <c r="B153" s="1074" t="s">
        <v>230</v>
      </c>
      <c r="C153" s="1052" t="s">
        <v>1353</v>
      </c>
      <c r="D153" s="1034">
        <v>100000000</v>
      </c>
      <c r="E153" s="1070">
        <v>0.04</v>
      </c>
      <c r="F153" s="1034">
        <f t="shared" si="7"/>
        <v>4000000</v>
      </c>
      <c r="G153" s="1034">
        <v>4000000</v>
      </c>
      <c r="H153" s="1112" t="s">
        <v>2699</v>
      </c>
      <c r="I153" s="1054" t="s">
        <v>2707</v>
      </c>
      <c r="J153" s="88" t="s">
        <v>2708</v>
      </c>
      <c r="K153" s="1034">
        <f>G153</f>
        <v>4000000</v>
      </c>
      <c r="L153" s="1034">
        <f t="shared" si="9"/>
        <v>0</v>
      </c>
      <c r="M153" s="1074"/>
    </row>
    <row r="154" spans="1:13" ht="30" customHeight="1" x14ac:dyDescent="0.2">
      <c r="A154" s="1075">
        <v>100</v>
      </c>
      <c r="B154" s="1074" t="s">
        <v>231</v>
      </c>
      <c r="C154" s="1052" t="s">
        <v>401</v>
      </c>
      <c r="D154" s="1294">
        <v>101000000</v>
      </c>
      <c r="E154" s="1305">
        <v>5.0999999999999997E-2</v>
      </c>
      <c r="F154" s="1294">
        <v>5100000</v>
      </c>
      <c r="G154" s="1294">
        <v>5100000</v>
      </c>
      <c r="H154" s="1294" t="s">
        <v>2041</v>
      </c>
      <c r="I154" s="1302" t="s">
        <v>3006</v>
      </c>
      <c r="J154" s="24" t="s">
        <v>3007</v>
      </c>
      <c r="K154" s="1294">
        <f>G154</f>
        <v>5100000</v>
      </c>
      <c r="L154" s="1294">
        <f t="shared" si="9"/>
        <v>0</v>
      </c>
      <c r="M154" s="1074"/>
    </row>
    <row r="155" spans="1:13" ht="30" customHeight="1" x14ac:dyDescent="0.2">
      <c r="A155" s="1531">
        <v>101</v>
      </c>
      <c r="B155" s="1528" t="s">
        <v>180</v>
      </c>
      <c r="C155" s="1574" t="s">
        <v>1110</v>
      </c>
      <c r="D155" s="1534">
        <v>80000000</v>
      </c>
      <c r="E155" s="1544">
        <v>0.06</v>
      </c>
      <c r="F155" s="1534">
        <f t="shared" si="7"/>
        <v>4800000</v>
      </c>
      <c r="G155" s="1034">
        <v>4000000</v>
      </c>
      <c r="H155" s="1034" t="s">
        <v>2851</v>
      </c>
      <c r="I155" s="1054" t="s">
        <v>2869</v>
      </c>
      <c r="J155" s="1053" t="s">
        <v>2870</v>
      </c>
      <c r="K155" s="1534">
        <f>G155+G156</f>
        <v>4800000</v>
      </c>
      <c r="L155" s="1534">
        <f t="shared" si="9"/>
        <v>0</v>
      </c>
      <c r="M155" s="1583"/>
    </row>
    <row r="156" spans="1:13" ht="30" customHeight="1" x14ac:dyDescent="0.2">
      <c r="A156" s="1533"/>
      <c r="B156" s="1530"/>
      <c r="C156" s="1575"/>
      <c r="D156" s="1535"/>
      <c r="E156" s="1546"/>
      <c r="F156" s="1535"/>
      <c r="G156" s="1240">
        <v>800000</v>
      </c>
      <c r="H156" s="1240" t="s">
        <v>2859</v>
      </c>
      <c r="I156" s="1250" t="s">
        <v>2921</v>
      </c>
      <c r="J156" s="1249" t="s">
        <v>816</v>
      </c>
      <c r="K156" s="1535"/>
      <c r="L156" s="1535"/>
      <c r="M156" s="1584"/>
    </row>
    <row r="157" spans="1:13" ht="30" customHeight="1" x14ac:dyDescent="0.2">
      <c r="A157" s="1271"/>
      <c r="B157" s="1269" t="s">
        <v>2972</v>
      </c>
      <c r="C157" s="1280" t="s">
        <v>916</v>
      </c>
      <c r="D157" s="1272">
        <v>200000000</v>
      </c>
      <c r="E157" s="1275">
        <v>0.06</v>
      </c>
      <c r="F157" s="1272">
        <f t="shared" si="7"/>
        <v>12000000</v>
      </c>
      <c r="G157" s="1272"/>
      <c r="H157" s="1272"/>
      <c r="I157" s="1281"/>
      <c r="J157" s="1279"/>
      <c r="K157" s="1272"/>
      <c r="L157" s="1272"/>
      <c r="M157" s="1283"/>
    </row>
    <row r="158" spans="1:13" ht="30" customHeight="1" x14ac:dyDescent="0.2">
      <c r="A158" s="1531">
        <v>102</v>
      </c>
      <c r="B158" s="1528" t="s">
        <v>232</v>
      </c>
      <c r="C158" s="1574"/>
      <c r="D158" s="1034">
        <v>30000000</v>
      </c>
      <c r="E158" s="1070">
        <v>0.05</v>
      </c>
      <c r="F158" s="1034">
        <f t="shared" si="7"/>
        <v>1500000</v>
      </c>
      <c r="G158" s="1034"/>
      <c r="H158" s="1034"/>
      <c r="I158" s="1054"/>
      <c r="J158" s="30"/>
      <c r="K158" s="1034">
        <f>G158</f>
        <v>0</v>
      </c>
      <c r="L158" s="1034">
        <f>F158-K158</f>
        <v>1500000</v>
      </c>
      <c r="M158" s="1583"/>
    </row>
    <row r="159" spans="1:13" ht="30" customHeight="1" x14ac:dyDescent="0.2">
      <c r="A159" s="1533"/>
      <c r="B159" s="1530"/>
      <c r="C159" s="1575"/>
      <c r="D159" s="1034">
        <v>30000000</v>
      </c>
      <c r="E159" s="1070">
        <v>4.4999999999999998E-2</v>
      </c>
      <c r="F159" s="1034">
        <f t="shared" si="7"/>
        <v>1350000</v>
      </c>
      <c r="G159" s="1034"/>
      <c r="H159" s="1034"/>
      <c r="I159" s="1054"/>
      <c r="J159" s="30"/>
      <c r="K159" s="1034"/>
      <c r="L159" s="1042">
        <f t="shared" si="9"/>
        <v>1350000</v>
      </c>
      <c r="M159" s="1584"/>
    </row>
    <row r="160" spans="1:13" ht="30" customHeight="1" x14ac:dyDescent="0.2">
      <c r="A160" s="1531">
        <v>103</v>
      </c>
      <c r="B160" s="1528" t="s">
        <v>233</v>
      </c>
      <c r="C160" s="1574" t="s">
        <v>1215</v>
      </c>
      <c r="D160" s="1034">
        <v>17000000</v>
      </c>
      <c r="E160" s="1070">
        <v>5.5E-2</v>
      </c>
      <c r="F160" s="1034">
        <v>950000</v>
      </c>
      <c r="G160" s="1034">
        <v>950000</v>
      </c>
      <c r="H160" s="1034" t="s">
        <v>2342</v>
      </c>
      <c r="I160" s="1054" t="s">
        <v>2759</v>
      </c>
      <c r="J160" s="21" t="s">
        <v>1648</v>
      </c>
      <c r="K160" s="1034">
        <f>G160</f>
        <v>950000</v>
      </c>
      <c r="L160" s="1034">
        <f t="shared" si="9"/>
        <v>0</v>
      </c>
      <c r="M160" s="1074"/>
    </row>
    <row r="161" spans="1:13" ht="30" customHeight="1" x14ac:dyDescent="0.2">
      <c r="A161" s="1533"/>
      <c r="B161" s="1530"/>
      <c r="C161" s="1575"/>
      <c r="D161" s="1159">
        <v>37000000</v>
      </c>
      <c r="E161" s="1160">
        <v>5.5E-2</v>
      </c>
      <c r="F161" s="1159">
        <f>D161*E161</f>
        <v>2035000</v>
      </c>
      <c r="G161" s="1694" t="s">
        <v>2774</v>
      </c>
      <c r="H161" s="1695"/>
      <c r="I161" s="1695"/>
      <c r="J161" s="1695"/>
      <c r="K161" s="1696"/>
      <c r="L161" s="1159"/>
      <c r="M161" s="1161" t="s">
        <v>3220</v>
      </c>
    </row>
    <row r="162" spans="1:13" ht="30" customHeight="1" x14ac:dyDescent="0.2">
      <c r="A162" s="1075">
        <v>104</v>
      </c>
      <c r="B162" s="1074" t="s">
        <v>234</v>
      </c>
      <c r="C162" s="1052" t="s">
        <v>1215</v>
      </c>
      <c r="D162" s="1034">
        <v>20000000</v>
      </c>
      <c r="E162" s="1070">
        <v>0.05</v>
      </c>
      <c r="F162" s="1034">
        <f t="shared" si="7"/>
        <v>1000000</v>
      </c>
      <c r="G162" s="1034">
        <v>1000000</v>
      </c>
      <c r="H162" s="1034" t="s">
        <v>2859</v>
      </c>
      <c r="I162" s="1054" t="s">
        <v>2937</v>
      </c>
      <c r="J162" s="24" t="s">
        <v>1642</v>
      </c>
      <c r="K162" s="1034">
        <f>G162</f>
        <v>1000000</v>
      </c>
      <c r="L162" s="1034">
        <f t="shared" si="9"/>
        <v>0</v>
      </c>
      <c r="M162" s="1074"/>
    </row>
    <row r="163" spans="1:13" ht="30" customHeight="1" x14ac:dyDescent="0.2">
      <c r="A163" s="1075">
        <v>105</v>
      </c>
      <c r="B163" s="1074" t="s">
        <v>235</v>
      </c>
      <c r="C163" s="1052"/>
      <c r="D163" s="1042"/>
      <c r="E163" s="44"/>
      <c r="F163" s="1042">
        <f t="shared" ref="F163:F249" si="11">D163*E163</f>
        <v>0</v>
      </c>
      <c r="G163" s="1034">
        <v>1900000</v>
      </c>
      <c r="H163" s="1034" t="s">
        <v>2723</v>
      </c>
      <c r="I163" s="1054" t="s">
        <v>2754</v>
      </c>
      <c r="J163" s="24" t="s">
        <v>795</v>
      </c>
      <c r="K163" s="1034">
        <f>G163</f>
        <v>1900000</v>
      </c>
      <c r="L163" s="1042">
        <f t="shared" si="9"/>
        <v>-1900000</v>
      </c>
      <c r="M163" s="1074"/>
    </row>
    <row r="164" spans="1:13" ht="30" customHeight="1" x14ac:dyDescent="0.2">
      <c r="A164" s="1075">
        <v>106</v>
      </c>
      <c r="B164" s="1074" t="s">
        <v>236</v>
      </c>
      <c r="C164" s="1052"/>
      <c r="D164" s="1034">
        <v>100000000</v>
      </c>
      <c r="E164" s="1070">
        <v>0.04</v>
      </c>
      <c r="F164" s="1034">
        <f t="shared" si="11"/>
        <v>4000000</v>
      </c>
      <c r="G164" s="1034">
        <v>4000000</v>
      </c>
      <c r="H164" s="1034" t="s">
        <v>2780</v>
      </c>
      <c r="I164" s="1054" t="s">
        <v>2784</v>
      </c>
      <c r="J164" s="1053" t="s">
        <v>797</v>
      </c>
      <c r="K164" s="1034">
        <f>F164</f>
        <v>4000000</v>
      </c>
      <c r="L164" s="1034">
        <f t="shared" ref="L164:L250" si="12">F164-K164</f>
        <v>0</v>
      </c>
      <c r="M164" s="1074"/>
    </row>
    <row r="165" spans="1:13" ht="30" customHeight="1" x14ac:dyDescent="0.2">
      <c r="A165" s="1075">
        <v>107</v>
      </c>
      <c r="B165" s="1074" t="s">
        <v>237</v>
      </c>
      <c r="C165" s="1052"/>
      <c r="D165" s="1034">
        <v>65000000</v>
      </c>
      <c r="E165" s="1070">
        <v>3.4000000000000002E-2</v>
      </c>
      <c r="F165" s="1034">
        <v>2200000</v>
      </c>
      <c r="G165" s="1034">
        <v>2200000</v>
      </c>
      <c r="H165" s="1034" t="s">
        <v>2342</v>
      </c>
      <c r="I165" s="1054" t="s">
        <v>2778</v>
      </c>
      <c r="J165" s="1053" t="s">
        <v>1788</v>
      </c>
      <c r="K165" s="1034">
        <f t="shared" ref="K165:K173" si="13">G165</f>
        <v>2200000</v>
      </c>
      <c r="L165" s="1034">
        <f t="shared" si="12"/>
        <v>0</v>
      </c>
      <c r="M165" s="1074"/>
    </row>
    <row r="166" spans="1:13" ht="30" customHeight="1" x14ac:dyDescent="0.2">
      <c r="A166" s="1531">
        <v>108</v>
      </c>
      <c r="B166" s="1528" t="s">
        <v>238</v>
      </c>
      <c r="C166" s="1574"/>
      <c r="D166" s="1247"/>
      <c r="E166" s="44"/>
      <c r="F166" s="1247">
        <f t="shared" si="11"/>
        <v>0</v>
      </c>
      <c r="G166" s="1034">
        <v>20000000</v>
      </c>
      <c r="H166" s="1034" t="s">
        <v>2342</v>
      </c>
      <c r="I166" s="1054" t="s">
        <v>2775</v>
      </c>
      <c r="J166" s="24" t="s">
        <v>1768</v>
      </c>
      <c r="K166" s="1663">
        <f>G166+G167+G168</f>
        <v>61800000</v>
      </c>
      <c r="L166" s="1560">
        <f t="shared" si="12"/>
        <v>-61800000</v>
      </c>
      <c r="M166" s="1796" t="s">
        <v>2210</v>
      </c>
    </row>
    <row r="167" spans="1:13" ht="30" customHeight="1" x14ac:dyDescent="0.2">
      <c r="A167" s="1532"/>
      <c r="B167" s="1529"/>
      <c r="C167" s="1665"/>
      <c r="D167" s="1247"/>
      <c r="E167" s="44"/>
      <c r="F167" s="1247"/>
      <c r="G167" s="1170">
        <v>30000000</v>
      </c>
      <c r="H167" s="1170" t="s">
        <v>2802</v>
      </c>
      <c r="I167" s="1177" t="s">
        <v>2803</v>
      </c>
      <c r="J167" s="24" t="s">
        <v>799</v>
      </c>
      <c r="K167" s="1663"/>
      <c r="L167" s="1562"/>
      <c r="M167" s="1797"/>
    </row>
    <row r="168" spans="1:13" ht="30" customHeight="1" x14ac:dyDescent="0.2">
      <c r="A168" s="1532"/>
      <c r="B168" s="1529"/>
      <c r="C168" s="1665"/>
      <c r="D168" s="1244"/>
      <c r="E168" s="1245"/>
      <c r="F168" s="1244"/>
      <c r="G168" s="1240">
        <v>11800000</v>
      </c>
      <c r="H168" s="1248" t="s">
        <v>2859</v>
      </c>
      <c r="I168" s="878" t="s">
        <v>2924</v>
      </c>
      <c r="J168" s="591" t="s">
        <v>1768</v>
      </c>
      <c r="K168" s="1663"/>
      <c r="L168" s="1561"/>
      <c r="M168" s="1798"/>
    </row>
    <row r="169" spans="1:13" ht="30" customHeight="1" x14ac:dyDescent="0.2">
      <c r="A169" s="1533"/>
      <c r="B169" s="1530"/>
      <c r="C169" s="1575"/>
      <c r="D169" s="1240">
        <v>35000000</v>
      </c>
      <c r="E169" s="1243"/>
      <c r="F169" s="1240"/>
      <c r="G169" s="1240"/>
      <c r="H169" s="1726" t="s">
        <v>2916</v>
      </c>
      <c r="I169" s="1727"/>
      <c r="J169" s="1727"/>
      <c r="K169" s="1728"/>
      <c r="L169" s="1244"/>
      <c r="M169" s="1266" t="s">
        <v>2917</v>
      </c>
    </row>
    <row r="170" spans="1:13" ht="30" customHeight="1" x14ac:dyDescent="0.2">
      <c r="A170" s="1075">
        <v>109</v>
      </c>
      <c r="B170" s="1074" t="s">
        <v>239</v>
      </c>
      <c r="C170" s="1052"/>
      <c r="D170" s="1034">
        <v>1000000000</v>
      </c>
      <c r="E170" s="1070">
        <v>0.05</v>
      </c>
      <c r="F170" s="1034">
        <f t="shared" si="11"/>
        <v>50000000</v>
      </c>
      <c r="G170" s="1034">
        <v>50000000</v>
      </c>
      <c r="H170" s="1034" t="s">
        <v>2342</v>
      </c>
      <c r="I170" s="1054" t="s">
        <v>2761</v>
      </c>
      <c r="J170" s="24" t="s">
        <v>2762</v>
      </c>
      <c r="K170" s="1034">
        <f t="shared" si="13"/>
        <v>50000000</v>
      </c>
      <c r="L170" s="1034">
        <f t="shared" si="12"/>
        <v>0</v>
      </c>
      <c r="M170" s="1074"/>
    </row>
    <row r="171" spans="1:13" ht="30" customHeight="1" x14ac:dyDescent="0.2">
      <c r="A171" s="1075">
        <v>110</v>
      </c>
      <c r="B171" s="1076" t="s">
        <v>1965</v>
      </c>
      <c r="C171" s="1051" t="s">
        <v>1348</v>
      </c>
      <c r="D171" s="1034">
        <v>14000000</v>
      </c>
      <c r="E171" s="1070">
        <v>4.2999999999999997E-2</v>
      </c>
      <c r="F171" s="1034">
        <v>600000</v>
      </c>
      <c r="G171" s="1034">
        <v>600000</v>
      </c>
      <c r="H171" s="1034" t="s">
        <v>2041</v>
      </c>
      <c r="I171" s="1054" t="s">
        <v>3003</v>
      </c>
      <c r="J171" s="24" t="s">
        <v>1977</v>
      </c>
      <c r="K171" s="1053">
        <f t="shared" si="13"/>
        <v>600000</v>
      </c>
      <c r="L171" s="1053">
        <f>F171-K171</f>
        <v>0</v>
      </c>
      <c r="M171" s="22"/>
    </row>
    <row r="172" spans="1:13" ht="30" customHeight="1" x14ac:dyDescent="0.2">
      <c r="A172" s="1075">
        <v>111</v>
      </c>
      <c r="B172" s="1076" t="s">
        <v>240</v>
      </c>
      <c r="C172" s="1051" t="s">
        <v>1348</v>
      </c>
      <c r="D172" s="1034">
        <v>20000000</v>
      </c>
      <c r="E172" s="1070">
        <v>4.4999999999999998E-2</v>
      </c>
      <c r="F172" s="1034">
        <f>D172*E172</f>
        <v>900000</v>
      </c>
      <c r="G172" s="1034">
        <v>900000</v>
      </c>
      <c r="H172" s="1034" t="s">
        <v>2699</v>
      </c>
      <c r="I172" s="1054" t="s">
        <v>2702</v>
      </c>
      <c r="J172" s="24" t="s">
        <v>563</v>
      </c>
      <c r="K172" s="1053">
        <f t="shared" si="13"/>
        <v>900000</v>
      </c>
      <c r="L172" s="1053">
        <f>F172-K172</f>
        <v>0</v>
      </c>
      <c r="M172" s="22"/>
    </row>
    <row r="173" spans="1:13" ht="30" customHeight="1" x14ac:dyDescent="0.2">
      <c r="A173" s="1075">
        <v>112</v>
      </c>
      <c r="B173" s="1074" t="s">
        <v>241</v>
      </c>
      <c r="C173" s="1069"/>
      <c r="D173" s="1034">
        <v>40000000</v>
      </c>
      <c r="E173" s="1070">
        <v>0.05</v>
      </c>
      <c r="F173" s="1034">
        <f t="shared" si="11"/>
        <v>2000000</v>
      </c>
      <c r="G173" s="1034">
        <v>2000000</v>
      </c>
      <c r="H173" s="1034" t="s">
        <v>2802</v>
      </c>
      <c r="I173" s="1054" t="s">
        <v>2804</v>
      </c>
      <c r="J173" s="88" t="s">
        <v>804</v>
      </c>
      <c r="K173" s="1034">
        <f t="shared" si="13"/>
        <v>2000000</v>
      </c>
      <c r="L173" s="1034">
        <f t="shared" si="12"/>
        <v>0</v>
      </c>
      <c r="M173" s="1074"/>
    </row>
    <row r="174" spans="1:13" ht="30" customHeight="1" x14ac:dyDescent="0.2">
      <c r="A174" s="1531">
        <v>113</v>
      </c>
      <c r="B174" s="1583" t="s">
        <v>242</v>
      </c>
      <c r="C174" s="1574" t="s">
        <v>411</v>
      </c>
      <c r="D174" s="1034">
        <v>252000000</v>
      </c>
      <c r="E174" s="1070">
        <v>4.4999999999999998E-2</v>
      </c>
      <c r="F174" s="1034">
        <f t="shared" si="11"/>
        <v>11340000</v>
      </c>
      <c r="G174" s="1448" t="s">
        <v>2919</v>
      </c>
      <c r="H174" s="1799"/>
      <c r="I174" s="1799"/>
      <c r="J174" s="1799"/>
      <c r="K174" s="1449"/>
      <c r="L174" s="1034">
        <f t="shared" si="12"/>
        <v>11340000</v>
      </c>
      <c r="M174" s="1583"/>
    </row>
    <row r="175" spans="1:13" ht="30" customHeight="1" x14ac:dyDescent="0.2">
      <c r="A175" s="1532"/>
      <c r="B175" s="1717"/>
      <c r="C175" s="1665"/>
      <c r="D175" s="1240"/>
      <c r="E175" s="1255"/>
      <c r="F175" s="1534">
        <v>25800000</v>
      </c>
      <c r="G175" s="1240">
        <v>20000000</v>
      </c>
      <c r="H175" s="1240" t="s">
        <v>2041</v>
      </c>
      <c r="I175" s="1250" t="s">
        <v>2992</v>
      </c>
      <c r="J175" s="24" t="s">
        <v>2993</v>
      </c>
      <c r="K175" s="1534">
        <f>G175+G176</f>
        <v>20000000</v>
      </c>
      <c r="L175" s="1534">
        <f>25800000-K175</f>
        <v>5800000</v>
      </c>
      <c r="M175" s="1717"/>
    </row>
    <row r="176" spans="1:13" ht="30" customHeight="1" x14ac:dyDescent="0.2">
      <c r="A176" s="1532"/>
      <c r="B176" s="1717"/>
      <c r="C176" s="1665"/>
      <c r="D176" s="1240"/>
      <c r="E176" s="1255"/>
      <c r="F176" s="1535"/>
      <c r="G176" s="1240"/>
      <c r="H176" s="1240"/>
      <c r="I176" s="1250"/>
      <c r="J176" s="24"/>
      <c r="K176" s="1535"/>
      <c r="L176" s="1535"/>
      <c r="M176" s="1717"/>
    </row>
    <row r="177" spans="1:13" ht="30" customHeight="1" x14ac:dyDescent="0.2">
      <c r="A177" s="1533"/>
      <c r="B177" s="1584"/>
      <c r="C177" s="1575"/>
      <c r="D177" s="1240">
        <v>250000000</v>
      </c>
      <c r="E177" s="1255">
        <v>0.05</v>
      </c>
      <c r="F177" s="1240">
        <f>D177*E177</f>
        <v>12500000</v>
      </c>
      <c r="G177" s="1694" t="s">
        <v>2920</v>
      </c>
      <c r="H177" s="1695"/>
      <c r="I177" s="1695"/>
      <c r="J177" s="1695"/>
      <c r="K177" s="1696"/>
      <c r="L177" s="1240"/>
      <c r="M177" s="1584"/>
    </row>
    <row r="178" spans="1:13" ht="30" customHeight="1" x14ac:dyDescent="0.2">
      <c r="A178" s="1075">
        <v>114</v>
      </c>
      <c r="B178" s="1074" t="s">
        <v>243</v>
      </c>
      <c r="C178" s="1052"/>
      <c r="D178" s="1034">
        <v>100000000</v>
      </c>
      <c r="E178" s="1070">
        <v>4.4999999999999998E-2</v>
      </c>
      <c r="F178" s="1034">
        <f t="shared" si="11"/>
        <v>4500000</v>
      </c>
      <c r="G178" s="1034"/>
      <c r="H178" s="1034"/>
      <c r="I178" s="1054"/>
      <c r="J178" s="89" t="s">
        <v>1723</v>
      </c>
      <c r="K178" s="1034">
        <f>G178</f>
        <v>0</v>
      </c>
      <c r="L178" s="1034">
        <f t="shared" si="12"/>
        <v>4500000</v>
      </c>
      <c r="M178" s="1074"/>
    </row>
    <row r="179" spans="1:13" ht="30" customHeight="1" x14ac:dyDescent="0.2">
      <c r="A179" s="426">
        <v>115</v>
      </c>
      <c r="B179" s="1076" t="s">
        <v>244</v>
      </c>
      <c r="C179" s="421" t="s">
        <v>1175</v>
      </c>
      <c r="D179" s="1053">
        <v>20000000</v>
      </c>
      <c r="E179" s="1070">
        <v>0.05</v>
      </c>
      <c r="F179" s="1053">
        <f t="shared" si="11"/>
        <v>1000000</v>
      </c>
      <c r="G179" s="1034"/>
      <c r="H179" s="1034"/>
      <c r="I179" s="1054"/>
      <c r="J179" s="24" t="s">
        <v>1445</v>
      </c>
      <c r="K179" s="1034">
        <f>G179</f>
        <v>0</v>
      </c>
      <c r="L179" s="1034">
        <f t="shared" si="12"/>
        <v>1000000</v>
      </c>
      <c r="M179" s="1038"/>
    </row>
    <row r="180" spans="1:13" ht="30" customHeight="1" x14ac:dyDescent="0.2">
      <c r="A180" s="1531">
        <v>117</v>
      </c>
      <c r="B180" s="1528" t="s">
        <v>246</v>
      </c>
      <c r="C180" s="1574"/>
      <c r="D180" s="1034">
        <v>300000000</v>
      </c>
      <c r="E180" s="1031">
        <v>4.4999999999999998E-2</v>
      </c>
      <c r="F180" s="1034">
        <f t="shared" si="11"/>
        <v>13500000</v>
      </c>
      <c r="G180" s="1034">
        <v>13500000</v>
      </c>
      <c r="H180" s="1534" t="s">
        <v>2780</v>
      </c>
      <c r="I180" s="1670" t="s">
        <v>2791</v>
      </c>
      <c r="J180" s="1579" t="s">
        <v>2792</v>
      </c>
      <c r="K180" s="1534">
        <f>G180+G181</f>
        <v>20000000</v>
      </c>
      <c r="L180" s="1034">
        <f t="shared" si="12"/>
        <v>-6500000</v>
      </c>
      <c r="M180" s="103"/>
    </row>
    <row r="181" spans="1:13" ht="30" customHeight="1" x14ac:dyDescent="0.2">
      <c r="A181" s="1532"/>
      <c r="B181" s="1529"/>
      <c r="C181" s="1665"/>
      <c r="D181" s="1170"/>
      <c r="E181" s="1171"/>
      <c r="F181" s="1170"/>
      <c r="G181" s="1170">
        <v>6500000</v>
      </c>
      <c r="H181" s="1535"/>
      <c r="I181" s="1672"/>
      <c r="J181" s="1580"/>
      <c r="K181" s="1535"/>
      <c r="L181" s="1170"/>
      <c r="M181" s="103"/>
    </row>
    <row r="182" spans="1:13" ht="30" customHeight="1" x14ac:dyDescent="0.2">
      <c r="A182" s="1533"/>
      <c r="B182" s="1530"/>
      <c r="C182" s="1575"/>
      <c r="D182" s="1170"/>
      <c r="E182" s="1171"/>
      <c r="F182" s="1170"/>
      <c r="G182" s="1170"/>
      <c r="H182" s="1170"/>
      <c r="I182" s="1177"/>
      <c r="J182" s="24"/>
      <c r="K182" s="1170"/>
      <c r="L182" s="1170"/>
      <c r="M182" s="103"/>
    </row>
    <row r="183" spans="1:13" ht="30" customHeight="1" x14ac:dyDescent="0.2">
      <c r="A183" s="1075">
        <v>118</v>
      </c>
      <c r="B183" s="1074" t="s">
        <v>247</v>
      </c>
      <c r="C183" s="1052"/>
      <c r="D183" s="1034">
        <v>20000000</v>
      </c>
      <c r="E183" s="1070">
        <v>0.05</v>
      </c>
      <c r="F183" s="1034">
        <f t="shared" si="11"/>
        <v>1000000</v>
      </c>
      <c r="G183" s="1034">
        <v>1000000</v>
      </c>
      <c r="H183" s="1034" t="s">
        <v>2342</v>
      </c>
      <c r="I183" s="1054" t="s">
        <v>2764</v>
      </c>
      <c r="J183" s="89" t="s">
        <v>625</v>
      </c>
      <c r="K183" s="1034">
        <f t="shared" ref="K183:K188" si="14">G183</f>
        <v>1000000</v>
      </c>
      <c r="L183" s="1034">
        <f t="shared" si="12"/>
        <v>0</v>
      </c>
      <c r="M183" s="1074"/>
    </row>
    <row r="184" spans="1:13" ht="30" customHeight="1" x14ac:dyDescent="0.2">
      <c r="A184" s="1531">
        <v>119</v>
      </c>
      <c r="B184" s="1528" t="s">
        <v>248</v>
      </c>
      <c r="C184" s="1574"/>
      <c r="D184" s="1034">
        <v>100000000</v>
      </c>
      <c r="E184" s="1070">
        <v>0.04</v>
      </c>
      <c r="F184" s="1034">
        <f t="shared" si="11"/>
        <v>4000000</v>
      </c>
      <c r="G184" s="1034">
        <v>4000000</v>
      </c>
      <c r="H184" s="1034" t="s">
        <v>2851</v>
      </c>
      <c r="I184" s="1054" t="s">
        <v>2863</v>
      </c>
      <c r="J184" s="24" t="s">
        <v>1732</v>
      </c>
      <c r="K184" s="1034">
        <f t="shared" si="14"/>
        <v>4000000</v>
      </c>
      <c r="L184" s="1034">
        <f t="shared" si="12"/>
        <v>0</v>
      </c>
      <c r="M184" s="103" t="s">
        <v>2913</v>
      </c>
    </row>
    <row r="185" spans="1:13" ht="30" customHeight="1" x14ac:dyDescent="0.2">
      <c r="A185" s="1533"/>
      <c r="B185" s="1530"/>
      <c r="C185" s="1575"/>
      <c r="D185" s="1459" t="s">
        <v>1399</v>
      </c>
      <c r="E185" s="1460"/>
      <c r="F185" s="1461"/>
      <c r="G185" s="1676" t="s">
        <v>2970</v>
      </c>
      <c r="H185" s="1677"/>
      <c r="I185" s="1677"/>
      <c r="J185" s="1677"/>
      <c r="K185" s="1678"/>
      <c r="L185" s="1240"/>
      <c r="M185" s="1242"/>
    </row>
    <row r="186" spans="1:13" ht="30" customHeight="1" x14ac:dyDescent="0.2">
      <c r="A186" s="1075">
        <v>120</v>
      </c>
      <c r="B186" s="22" t="s">
        <v>249</v>
      </c>
      <c r="C186" s="1069" t="s">
        <v>379</v>
      </c>
      <c r="D186" s="1053">
        <v>617000000</v>
      </c>
      <c r="E186" s="1070">
        <v>7.0000000000000007E-2</v>
      </c>
      <c r="F186" s="1053">
        <v>43200000</v>
      </c>
      <c r="G186" s="1053">
        <v>30000000</v>
      </c>
      <c r="H186" s="1053" t="s">
        <v>2041</v>
      </c>
      <c r="I186" s="424" t="s">
        <v>3012</v>
      </c>
      <c r="J186" s="1073" t="s">
        <v>3013</v>
      </c>
      <c r="K186" s="1053">
        <f t="shared" si="14"/>
        <v>30000000</v>
      </c>
      <c r="L186" s="1053">
        <f>F186-K186</f>
        <v>13200000</v>
      </c>
      <c r="M186" s="1049"/>
    </row>
    <row r="187" spans="1:13" ht="30" customHeight="1" x14ac:dyDescent="0.2">
      <c r="A187" s="1075">
        <v>122</v>
      </c>
      <c r="B187" s="1074" t="s">
        <v>251</v>
      </c>
      <c r="C187" s="1052"/>
      <c r="D187" s="1034">
        <v>50000000</v>
      </c>
      <c r="E187" s="1070">
        <v>4.4999999999999998E-2</v>
      </c>
      <c r="F187" s="1034">
        <f t="shared" si="11"/>
        <v>2250000</v>
      </c>
      <c r="G187" s="1034">
        <v>2250000</v>
      </c>
      <c r="H187" s="1034" t="s">
        <v>2780</v>
      </c>
      <c r="I187" s="1054" t="s">
        <v>2788</v>
      </c>
      <c r="J187" s="21" t="s">
        <v>1665</v>
      </c>
      <c r="K187" s="1034">
        <f t="shared" si="14"/>
        <v>2250000</v>
      </c>
      <c r="L187" s="1034">
        <f t="shared" si="12"/>
        <v>0</v>
      </c>
      <c r="M187" s="1074"/>
    </row>
    <row r="188" spans="1:13" ht="30" customHeight="1" x14ac:dyDescent="0.2">
      <c r="A188" s="1531">
        <v>123</v>
      </c>
      <c r="B188" s="1528" t="s">
        <v>1749</v>
      </c>
      <c r="C188" s="1052" t="s">
        <v>1351</v>
      </c>
      <c r="D188" s="1034">
        <v>60000000</v>
      </c>
      <c r="E188" s="1070">
        <v>0.05</v>
      </c>
      <c r="F188" s="1034">
        <f t="shared" si="11"/>
        <v>3000000</v>
      </c>
      <c r="G188" s="1534">
        <v>4400000</v>
      </c>
      <c r="H188" s="1534" t="s">
        <v>2859</v>
      </c>
      <c r="I188" s="1670" t="s">
        <v>2933</v>
      </c>
      <c r="J188" s="1579" t="s">
        <v>588</v>
      </c>
      <c r="K188" s="1534">
        <f t="shared" si="14"/>
        <v>4400000</v>
      </c>
      <c r="L188" s="1534">
        <f>(F188+F189)-K188</f>
        <v>0</v>
      </c>
      <c r="M188" s="1583"/>
    </row>
    <row r="189" spans="1:13" ht="30" customHeight="1" x14ac:dyDescent="0.2">
      <c r="A189" s="1533"/>
      <c r="B189" s="1530"/>
      <c r="C189" s="1052" t="s">
        <v>1352</v>
      </c>
      <c r="D189" s="1034">
        <v>20000000</v>
      </c>
      <c r="E189" s="1070">
        <v>7.0000000000000007E-2</v>
      </c>
      <c r="F189" s="1034">
        <f t="shared" si="11"/>
        <v>1400000.0000000002</v>
      </c>
      <c r="G189" s="1535"/>
      <c r="H189" s="1535"/>
      <c r="I189" s="1672"/>
      <c r="J189" s="1580"/>
      <c r="K189" s="1535"/>
      <c r="L189" s="1535"/>
      <c r="M189" s="1584"/>
    </row>
    <row r="190" spans="1:13" ht="30" customHeight="1" x14ac:dyDescent="0.2">
      <c r="A190" s="1075">
        <v>124</v>
      </c>
      <c r="B190" s="1074" t="s">
        <v>253</v>
      </c>
      <c r="C190" s="1052" t="s">
        <v>401</v>
      </c>
      <c r="D190" s="1034">
        <v>200000000</v>
      </c>
      <c r="E190" s="1070">
        <v>0.05</v>
      </c>
      <c r="F190" s="1034">
        <f t="shared" si="11"/>
        <v>10000000</v>
      </c>
      <c r="G190" s="1034">
        <v>10000000</v>
      </c>
      <c r="H190" s="1034" t="s">
        <v>2950</v>
      </c>
      <c r="I190" s="1061" t="s">
        <v>2969</v>
      </c>
      <c r="J190" s="21" t="s">
        <v>1474</v>
      </c>
      <c r="K190" s="1034">
        <f>G190</f>
        <v>10000000</v>
      </c>
      <c r="L190" s="1034">
        <f t="shared" si="12"/>
        <v>0</v>
      </c>
      <c r="M190" s="1074"/>
    </row>
    <row r="191" spans="1:13" ht="30" customHeight="1" x14ac:dyDescent="0.2">
      <c r="A191" s="426">
        <v>125</v>
      </c>
      <c r="B191" s="1076" t="s">
        <v>254</v>
      </c>
      <c r="C191" s="1069"/>
      <c r="D191" s="1053">
        <v>160000000</v>
      </c>
      <c r="E191" s="1070">
        <v>7.0000000000000007E-2</v>
      </c>
      <c r="F191" s="1053">
        <v>11000000</v>
      </c>
      <c r="G191" s="1034">
        <v>11000000</v>
      </c>
      <c r="H191" s="1034" t="s">
        <v>2780</v>
      </c>
      <c r="I191" s="1054" t="s">
        <v>2787</v>
      </c>
      <c r="J191" s="24" t="s">
        <v>1705</v>
      </c>
      <c r="K191" s="1034">
        <f>G191</f>
        <v>11000000</v>
      </c>
      <c r="L191" s="1034">
        <f t="shared" si="12"/>
        <v>0</v>
      </c>
      <c r="M191" s="1074"/>
    </row>
    <row r="192" spans="1:13" ht="30" customHeight="1" x14ac:dyDescent="0.2">
      <c r="A192" s="1075">
        <v>126</v>
      </c>
      <c r="B192" s="1074" t="s">
        <v>255</v>
      </c>
      <c r="C192" s="1052" t="s">
        <v>411</v>
      </c>
      <c r="D192" s="1034">
        <v>180000000</v>
      </c>
      <c r="E192" s="1031">
        <v>4.4999999999999998E-2</v>
      </c>
      <c r="F192" s="1034">
        <f t="shared" si="11"/>
        <v>8100000</v>
      </c>
      <c r="G192" s="1034">
        <v>8100000</v>
      </c>
      <c r="H192" s="1034" t="s">
        <v>2041</v>
      </c>
      <c r="I192" s="1054" t="s">
        <v>2988</v>
      </c>
      <c r="J192" s="24" t="s">
        <v>2989</v>
      </c>
      <c r="K192" s="1034">
        <f>G192</f>
        <v>8100000</v>
      </c>
      <c r="L192" s="1272">
        <f t="shared" si="12"/>
        <v>0</v>
      </c>
      <c r="M192" s="1074"/>
    </row>
    <row r="193" spans="1:13" ht="30" customHeight="1" x14ac:dyDescent="0.2">
      <c r="A193" s="1531">
        <v>127</v>
      </c>
      <c r="B193" s="1528" t="s">
        <v>256</v>
      </c>
      <c r="C193" s="1574"/>
      <c r="D193" s="1534">
        <v>800000000</v>
      </c>
      <c r="E193" s="1544">
        <v>0.05</v>
      </c>
      <c r="F193" s="1534">
        <f t="shared" si="11"/>
        <v>40000000</v>
      </c>
      <c r="G193" s="1034">
        <v>20000000</v>
      </c>
      <c r="H193" s="1034" t="s">
        <v>2678</v>
      </c>
      <c r="I193" s="1061" t="s">
        <v>2685</v>
      </c>
      <c r="J193" s="24" t="s">
        <v>2686</v>
      </c>
      <c r="K193" s="1534">
        <f>G193+G194</f>
        <v>40000000</v>
      </c>
      <c r="L193" s="1534">
        <f t="shared" si="12"/>
        <v>0</v>
      </c>
      <c r="M193" s="1583"/>
    </row>
    <row r="194" spans="1:13" ht="30" customHeight="1" x14ac:dyDescent="0.2">
      <c r="A194" s="1533"/>
      <c r="B194" s="1530"/>
      <c r="C194" s="1575"/>
      <c r="D194" s="1535"/>
      <c r="E194" s="1546"/>
      <c r="F194" s="1535"/>
      <c r="G194" s="1034">
        <v>20000000</v>
      </c>
      <c r="H194" s="1034" t="s">
        <v>2699</v>
      </c>
      <c r="I194" s="1061" t="s">
        <v>2700</v>
      </c>
      <c r="J194" s="24" t="s">
        <v>2686</v>
      </c>
      <c r="K194" s="1535"/>
      <c r="L194" s="1535"/>
      <c r="M194" s="1584"/>
    </row>
    <row r="195" spans="1:13" ht="30" customHeight="1" x14ac:dyDescent="0.2">
      <c r="A195" s="1075">
        <v>128</v>
      </c>
      <c r="B195" s="1074" t="s">
        <v>257</v>
      </c>
      <c r="C195" s="1052"/>
      <c r="D195" s="1042"/>
      <c r="E195" s="44"/>
      <c r="F195" s="1042">
        <f t="shared" si="11"/>
        <v>0</v>
      </c>
      <c r="G195" s="1034"/>
      <c r="H195" s="1034"/>
      <c r="I195" s="1054"/>
      <c r="J195" s="24"/>
      <c r="K195" s="1034"/>
      <c r="L195" s="1042">
        <f t="shared" si="12"/>
        <v>0</v>
      </c>
      <c r="M195" s="1074"/>
    </row>
    <row r="196" spans="1:13" ht="30" customHeight="1" x14ac:dyDescent="0.2">
      <c r="A196" s="1531">
        <v>129</v>
      </c>
      <c r="B196" s="1528" t="s">
        <v>258</v>
      </c>
      <c r="C196" s="1574" t="s">
        <v>1138</v>
      </c>
      <c r="D196" s="1033"/>
      <c r="E196" s="1030"/>
      <c r="F196" s="1033"/>
      <c r="G196" s="1034">
        <v>9000000</v>
      </c>
      <c r="H196" s="1034" t="s">
        <v>2678</v>
      </c>
      <c r="I196" s="1054" t="s">
        <v>2687</v>
      </c>
      <c r="J196" s="24" t="s">
        <v>604</v>
      </c>
      <c r="K196" s="1034">
        <f>G196</f>
        <v>9000000</v>
      </c>
      <c r="L196" s="1034">
        <f>12000000-3000000-K196</f>
        <v>0</v>
      </c>
      <c r="M196" s="103" t="s">
        <v>2666</v>
      </c>
    </row>
    <row r="197" spans="1:13" ht="30" customHeight="1" x14ac:dyDescent="0.2">
      <c r="A197" s="1532"/>
      <c r="B197" s="1530"/>
      <c r="C197" s="1575"/>
      <c r="D197" s="1032">
        <v>200000000</v>
      </c>
      <c r="E197" s="1030">
        <v>0.06</v>
      </c>
      <c r="F197" s="1032">
        <f>D197*E197</f>
        <v>12000000</v>
      </c>
      <c r="G197" s="1034"/>
      <c r="H197" s="1034"/>
      <c r="I197" s="1054"/>
      <c r="J197" s="24" t="s">
        <v>604</v>
      </c>
      <c r="K197" s="1032">
        <f>G197</f>
        <v>0</v>
      </c>
      <c r="L197" s="1032">
        <f>F197-K197</f>
        <v>12000000</v>
      </c>
      <c r="M197" s="1035"/>
    </row>
    <row r="198" spans="1:13" ht="30" customHeight="1" x14ac:dyDescent="0.2">
      <c r="A198" s="1531">
        <v>130</v>
      </c>
      <c r="B198" s="1528" t="s">
        <v>1213</v>
      </c>
      <c r="C198" s="1574" t="s">
        <v>1355</v>
      </c>
      <c r="D198" s="1534">
        <v>200000000</v>
      </c>
      <c r="E198" s="1544">
        <v>0.05</v>
      </c>
      <c r="F198" s="1534">
        <f t="shared" si="11"/>
        <v>10000000</v>
      </c>
      <c r="G198" s="1053">
        <v>50000000</v>
      </c>
      <c r="H198" s="1053" t="s">
        <v>2723</v>
      </c>
      <c r="I198" s="424" t="s">
        <v>2738</v>
      </c>
      <c r="J198" s="1073" t="s">
        <v>2739</v>
      </c>
      <c r="K198" s="1053">
        <f>G198</f>
        <v>50000000</v>
      </c>
      <c r="L198" s="1053"/>
      <c r="M198" s="103" t="s">
        <v>2740</v>
      </c>
    </row>
    <row r="199" spans="1:13" ht="30" customHeight="1" x14ac:dyDescent="0.2">
      <c r="A199" s="1532"/>
      <c r="B199" s="1529"/>
      <c r="C199" s="1665"/>
      <c r="D199" s="1535"/>
      <c r="E199" s="1546"/>
      <c r="F199" s="1535"/>
      <c r="G199" s="1134">
        <v>10000000</v>
      </c>
      <c r="H199" s="1134" t="s">
        <v>3046</v>
      </c>
      <c r="I199" s="1139" t="s">
        <v>3141</v>
      </c>
      <c r="J199" s="1138" t="s">
        <v>3142</v>
      </c>
      <c r="K199" s="1134">
        <f>G199</f>
        <v>10000000</v>
      </c>
      <c r="L199" s="1125">
        <f>F198-K199</f>
        <v>0</v>
      </c>
      <c r="M199" s="103" t="s">
        <v>3143</v>
      </c>
    </row>
    <row r="200" spans="1:13" ht="30" customHeight="1" x14ac:dyDescent="0.2">
      <c r="A200" s="1533"/>
      <c r="B200" s="1530"/>
      <c r="C200" s="1575"/>
      <c r="D200" s="1129">
        <v>150000000</v>
      </c>
      <c r="E200" s="1128">
        <v>0.05</v>
      </c>
      <c r="F200" s="1129">
        <f>D200*E200</f>
        <v>7500000</v>
      </c>
      <c r="G200" s="1676" t="s">
        <v>2737</v>
      </c>
      <c r="H200" s="1677"/>
      <c r="I200" s="1677"/>
      <c r="J200" s="1677"/>
      <c r="K200" s="1677"/>
      <c r="L200" s="1678"/>
      <c r="M200" s="1132"/>
    </row>
    <row r="201" spans="1:13" ht="30" customHeight="1" x14ac:dyDescent="0.2">
      <c r="A201" s="1075">
        <v>131</v>
      </c>
      <c r="B201" s="1027" t="s">
        <v>259</v>
      </c>
      <c r="C201" s="1052"/>
      <c r="D201" s="1034">
        <v>200000000</v>
      </c>
      <c r="E201" s="1031">
        <v>0.05</v>
      </c>
      <c r="F201" s="1034">
        <f t="shared" si="11"/>
        <v>10000000</v>
      </c>
      <c r="G201" s="1034">
        <v>10000000</v>
      </c>
      <c r="H201" s="1034" t="s">
        <v>2780</v>
      </c>
      <c r="I201" s="1054" t="s">
        <v>2795</v>
      </c>
      <c r="J201" s="28" t="s">
        <v>1790</v>
      </c>
      <c r="K201" s="1034">
        <f>G201</f>
        <v>10000000</v>
      </c>
      <c r="L201" s="1034">
        <f t="shared" si="12"/>
        <v>0</v>
      </c>
      <c r="M201" s="103" t="s">
        <v>1791</v>
      </c>
    </row>
    <row r="202" spans="1:13" ht="30" customHeight="1" x14ac:dyDescent="0.2">
      <c r="A202" s="1531">
        <v>132</v>
      </c>
      <c r="B202" s="1528" t="s">
        <v>1267</v>
      </c>
      <c r="C202" s="1574" t="s">
        <v>1751</v>
      </c>
      <c r="D202" s="1534">
        <v>490000000</v>
      </c>
      <c r="E202" s="1544">
        <v>0.05</v>
      </c>
      <c r="F202" s="1534">
        <f t="shared" si="11"/>
        <v>24500000</v>
      </c>
      <c r="G202" s="1663">
        <v>14500000</v>
      </c>
      <c r="H202" s="1663" t="s">
        <v>2835</v>
      </c>
      <c r="I202" s="1663">
        <v>48450</v>
      </c>
      <c r="J202" s="1663" t="s">
        <v>1269</v>
      </c>
      <c r="K202" s="1663">
        <f>10000000+G202</f>
        <v>24500000</v>
      </c>
      <c r="L202" s="1534">
        <f>F202-K202</f>
        <v>0</v>
      </c>
      <c r="M202" s="103" t="s">
        <v>2009</v>
      </c>
    </row>
    <row r="203" spans="1:13" ht="30" customHeight="1" x14ac:dyDescent="0.2">
      <c r="A203" s="1533"/>
      <c r="B203" s="1530"/>
      <c r="C203" s="1575"/>
      <c r="D203" s="1535"/>
      <c r="E203" s="1546"/>
      <c r="F203" s="1535"/>
      <c r="G203" s="1663"/>
      <c r="H203" s="1663"/>
      <c r="I203" s="1663"/>
      <c r="J203" s="1663"/>
      <c r="K203" s="1663"/>
      <c r="L203" s="1535"/>
      <c r="M203" s="103" t="s">
        <v>2667</v>
      </c>
    </row>
    <row r="204" spans="1:13" ht="30" customHeight="1" x14ac:dyDescent="0.2">
      <c r="A204" s="1075">
        <v>133</v>
      </c>
      <c r="B204" s="1027" t="s">
        <v>178</v>
      </c>
      <c r="C204" s="1052" t="s">
        <v>1822</v>
      </c>
      <c r="D204" s="1034">
        <v>100000000</v>
      </c>
      <c r="E204" s="1031">
        <v>4.4999999999999998E-2</v>
      </c>
      <c r="F204" s="1034">
        <f t="shared" si="11"/>
        <v>4500000</v>
      </c>
      <c r="G204" s="1034">
        <v>4500000</v>
      </c>
      <c r="H204" s="1034" t="s">
        <v>2835</v>
      </c>
      <c r="I204" s="1054" t="s">
        <v>2900</v>
      </c>
      <c r="J204" s="24" t="s">
        <v>534</v>
      </c>
      <c r="K204" s="1034">
        <f>G204</f>
        <v>4500000</v>
      </c>
      <c r="L204" s="1034">
        <f t="shared" si="12"/>
        <v>0</v>
      </c>
      <c r="M204" s="1074"/>
    </row>
    <row r="205" spans="1:13" ht="30" customHeight="1" x14ac:dyDescent="0.2">
      <c r="A205" s="1531">
        <v>134</v>
      </c>
      <c r="B205" s="1528" t="s">
        <v>169</v>
      </c>
      <c r="C205" s="1574"/>
      <c r="D205" s="1534">
        <v>110000000</v>
      </c>
      <c r="E205" s="1544">
        <v>0.04</v>
      </c>
      <c r="F205" s="1534">
        <f t="shared" si="11"/>
        <v>4400000</v>
      </c>
      <c r="G205" s="1034">
        <v>3000000</v>
      </c>
      <c r="H205" s="1034" t="s">
        <v>2851</v>
      </c>
      <c r="I205" s="1054" t="s">
        <v>2871</v>
      </c>
      <c r="J205" s="24" t="s">
        <v>522</v>
      </c>
      <c r="K205" s="1534">
        <f>G205+G206</f>
        <v>4400000</v>
      </c>
      <c r="L205" s="1534">
        <f t="shared" si="12"/>
        <v>0</v>
      </c>
      <c r="M205" s="1583"/>
    </row>
    <row r="206" spans="1:13" ht="30" customHeight="1" x14ac:dyDescent="0.2">
      <c r="A206" s="1533"/>
      <c r="B206" s="1530"/>
      <c r="C206" s="1575"/>
      <c r="D206" s="1535"/>
      <c r="E206" s="1546"/>
      <c r="F206" s="1535"/>
      <c r="G206" s="1240">
        <v>1400000</v>
      </c>
      <c r="H206" s="1240" t="s">
        <v>2851</v>
      </c>
      <c r="I206" s="1250" t="s">
        <v>2872</v>
      </c>
      <c r="J206" s="24" t="s">
        <v>2873</v>
      </c>
      <c r="K206" s="1535"/>
      <c r="L206" s="1535"/>
      <c r="M206" s="1584"/>
    </row>
    <row r="207" spans="1:13" ht="30" customHeight="1" x14ac:dyDescent="0.2">
      <c r="A207" s="1531">
        <v>135</v>
      </c>
      <c r="B207" s="1528" t="s">
        <v>7</v>
      </c>
      <c r="C207" s="1069" t="s">
        <v>401</v>
      </c>
      <c r="D207" s="1034">
        <v>100000000</v>
      </c>
      <c r="E207" s="1070">
        <v>0.05</v>
      </c>
      <c r="F207" s="1034">
        <f t="shared" si="11"/>
        <v>5000000</v>
      </c>
      <c r="G207" s="1034">
        <v>5000000</v>
      </c>
      <c r="H207" s="1034" t="s">
        <v>2780</v>
      </c>
      <c r="I207" s="1054" t="s">
        <v>2789</v>
      </c>
      <c r="J207" s="30" t="s">
        <v>1646</v>
      </c>
      <c r="K207" s="1534">
        <f>G207+G208</f>
        <v>11000000</v>
      </c>
      <c r="L207" s="1534">
        <f>(F207+F208)-K207</f>
        <v>0</v>
      </c>
      <c r="M207" s="1583"/>
    </row>
    <row r="208" spans="1:13" ht="30" customHeight="1" x14ac:dyDescent="0.2">
      <c r="A208" s="1533"/>
      <c r="B208" s="1530"/>
      <c r="C208" s="1069" t="s">
        <v>1355</v>
      </c>
      <c r="D208" s="1034">
        <v>124000000</v>
      </c>
      <c r="E208" s="1070">
        <v>4.9000000000000002E-2</v>
      </c>
      <c r="F208" s="1034">
        <v>6000000</v>
      </c>
      <c r="G208" s="1034">
        <v>6000000</v>
      </c>
      <c r="H208" s="1034" t="s">
        <v>3253</v>
      </c>
      <c r="I208" s="1054" t="s">
        <v>3258</v>
      </c>
      <c r="J208" s="57" t="s">
        <v>2327</v>
      </c>
      <c r="K208" s="1535"/>
      <c r="L208" s="1535"/>
      <c r="M208" s="1584"/>
    </row>
    <row r="209" spans="1:13" ht="30" customHeight="1" x14ac:dyDescent="0.2">
      <c r="A209" s="1075">
        <v>136</v>
      </c>
      <c r="B209" s="1074" t="s">
        <v>260</v>
      </c>
      <c r="C209" s="1052"/>
      <c r="D209" s="1042"/>
      <c r="E209" s="44"/>
      <c r="F209" s="1042">
        <f t="shared" si="11"/>
        <v>0</v>
      </c>
      <c r="G209" s="1034"/>
      <c r="H209" s="1034"/>
      <c r="I209" s="1054"/>
      <c r="J209" s="28"/>
      <c r="K209" s="1034"/>
      <c r="L209" s="1042">
        <f t="shared" si="12"/>
        <v>0</v>
      </c>
      <c r="M209" s="1074"/>
    </row>
    <row r="210" spans="1:13" ht="30" customHeight="1" x14ac:dyDescent="0.2">
      <c r="A210" s="426">
        <v>137</v>
      </c>
      <c r="B210" s="1076" t="s">
        <v>182</v>
      </c>
      <c r="C210" s="1069" t="s">
        <v>1219</v>
      </c>
      <c r="D210" s="1034">
        <v>210000000</v>
      </c>
      <c r="E210" s="1070">
        <f>F210/D210</f>
        <v>4.8571428571428571E-2</v>
      </c>
      <c r="F210" s="1204">
        <v>10200000</v>
      </c>
      <c r="G210" s="1204">
        <v>10200000</v>
      </c>
      <c r="H210" s="1204" t="s">
        <v>2835</v>
      </c>
      <c r="I210" s="1207" t="s">
        <v>2843</v>
      </c>
      <c r="J210" s="28" t="s">
        <v>1815</v>
      </c>
      <c r="K210" s="1034">
        <f t="shared" ref="K210:K220" si="15">G210</f>
        <v>10200000</v>
      </c>
      <c r="L210" s="1034">
        <f t="shared" si="12"/>
        <v>0</v>
      </c>
      <c r="M210" s="1205" t="s">
        <v>2081</v>
      </c>
    </row>
    <row r="211" spans="1:13" ht="30" customHeight="1" x14ac:dyDescent="0.2">
      <c r="A211" s="1531">
        <v>138</v>
      </c>
      <c r="B211" s="1528" t="s">
        <v>262</v>
      </c>
      <c r="C211" s="1574" t="s">
        <v>1215</v>
      </c>
      <c r="D211" s="1034">
        <v>500000000</v>
      </c>
      <c r="E211" s="1070">
        <v>0.06</v>
      </c>
      <c r="F211" s="1034">
        <f t="shared" si="11"/>
        <v>30000000</v>
      </c>
      <c r="G211" s="1034">
        <v>30000000</v>
      </c>
      <c r="H211" s="1034" t="s">
        <v>2835</v>
      </c>
      <c r="I211" s="1065" t="s">
        <v>2896</v>
      </c>
      <c r="J211" s="24" t="s">
        <v>542</v>
      </c>
      <c r="K211" s="1034">
        <f t="shared" si="15"/>
        <v>30000000</v>
      </c>
      <c r="L211" s="1240">
        <f t="shared" si="12"/>
        <v>0</v>
      </c>
      <c r="M211" s="1074"/>
    </row>
    <row r="212" spans="1:13" ht="30" customHeight="1" x14ac:dyDescent="0.2">
      <c r="A212" s="1532"/>
      <c r="B212" s="1529"/>
      <c r="C212" s="1665"/>
      <c r="D212" s="1272">
        <v>200000000</v>
      </c>
      <c r="E212" s="1284"/>
      <c r="F212" s="1272"/>
      <c r="G212" s="1694" t="s">
        <v>3043</v>
      </c>
      <c r="H212" s="1695"/>
      <c r="I212" s="1695"/>
      <c r="J212" s="1696"/>
      <c r="K212" s="1272"/>
      <c r="L212" s="1272"/>
      <c r="M212" s="1286"/>
    </row>
    <row r="213" spans="1:13" ht="30" customHeight="1" x14ac:dyDescent="0.2">
      <c r="A213" s="1532"/>
      <c r="B213" s="1529"/>
      <c r="C213" s="1665"/>
      <c r="D213" s="1294">
        <v>280000000</v>
      </c>
      <c r="E213" s="1305"/>
      <c r="F213" s="1294"/>
      <c r="G213" s="1694" t="s">
        <v>3044</v>
      </c>
      <c r="H213" s="1695"/>
      <c r="I213" s="1695"/>
      <c r="J213" s="1696"/>
      <c r="K213" s="1294"/>
      <c r="L213" s="1294"/>
      <c r="M213" s="1306"/>
    </row>
    <row r="214" spans="1:13" ht="30" customHeight="1" x14ac:dyDescent="0.2">
      <c r="A214" s="1533"/>
      <c r="B214" s="1529"/>
      <c r="C214" s="1665"/>
      <c r="D214" s="1294">
        <v>980000000</v>
      </c>
      <c r="E214" s="1305"/>
      <c r="F214" s="1294"/>
      <c r="G214" s="1694" t="s">
        <v>3045</v>
      </c>
      <c r="H214" s="1695"/>
      <c r="I214" s="1695"/>
      <c r="J214" s="1696"/>
      <c r="K214" s="1294"/>
      <c r="L214" s="1294"/>
      <c r="M214" s="1306"/>
    </row>
    <row r="215" spans="1:13" ht="30" customHeight="1" x14ac:dyDescent="0.2">
      <c r="A215" s="1349"/>
      <c r="B215" s="1529"/>
      <c r="C215" s="1665"/>
      <c r="D215" s="1351"/>
      <c r="E215" s="1359"/>
      <c r="F215" s="1351"/>
      <c r="G215" s="1694" t="s">
        <v>3157</v>
      </c>
      <c r="H215" s="1695"/>
      <c r="I215" s="1695"/>
      <c r="J215" s="1696"/>
      <c r="K215" s="1351"/>
      <c r="L215" s="1351"/>
      <c r="M215" s="1360"/>
    </row>
    <row r="216" spans="1:13" ht="30" customHeight="1" x14ac:dyDescent="0.2">
      <c r="A216" s="1349"/>
      <c r="B216" s="1530"/>
      <c r="C216" s="1575"/>
      <c r="D216" s="1351"/>
      <c r="E216" s="1359"/>
      <c r="F216" s="1351"/>
      <c r="G216" s="1362"/>
      <c r="H216" s="1363"/>
      <c r="I216" s="1363"/>
      <c r="J216" s="1357"/>
      <c r="K216" s="1351"/>
      <c r="L216" s="1351"/>
      <c r="M216" s="1360"/>
    </row>
    <row r="217" spans="1:13" ht="30" customHeight="1" x14ac:dyDescent="0.2">
      <c r="A217" s="1075">
        <v>139</v>
      </c>
      <c r="B217" s="22" t="s">
        <v>163</v>
      </c>
      <c r="C217" s="1052" t="s">
        <v>1822</v>
      </c>
      <c r="D217" s="1053">
        <v>110000000</v>
      </c>
      <c r="E217" s="1070">
        <v>0.05</v>
      </c>
      <c r="F217" s="1053">
        <f t="shared" si="11"/>
        <v>5500000</v>
      </c>
      <c r="G217" s="1034">
        <v>5500000</v>
      </c>
      <c r="H217" s="1034" t="s">
        <v>2835</v>
      </c>
      <c r="I217" s="1054" t="s">
        <v>2903</v>
      </c>
      <c r="J217" s="30" t="s">
        <v>2904</v>
      </c>
      <c r="K217" s="1053">
        <f t="shared" si="15"/>
        <v>5500000</v>
      </c>
      <c r="L217" s="1053">
        <f t="shared" si="12"/>
        <v>0</v>
      </c>
      <c r="M217" s="22"/>
    </row>
    <row r="218" spans="1:13" ht="30" customHeight="1" x14ac:dyDescent="0.2">
      <c r="A218" s="1075"/>
      <c r="B218" s="22" t="s">
        <v>2405</v>
      </c>
      <c r="C218" s="1052" t="s">
        <v>265</v>
      </c>
      <c r="D218" s="1053">
        <v>50000000</v>
      </c>
      <c r="E218" s="1070">
        <v>0.05</v>
      </c>
      <c r="F218" s="1053">
        <f>D218*E218</f>
        <v>2500000</v>
      </c>
      <c r="G218" s="1034">
        <v>2500000</v>
      </c>
      <c r="H218" s="1034" t="s">
        <v>2859</v>
      </c>
      <c r="I218" s="1054" t="s">
        <v>2938</v>
      </c>
      <c r="J218" s="30" t="s">
        <v>1838</v>
      </c>
      <c r="K218" s="1053">
        <f t="shared" si="15"/>
        <v>2500000</v>
      </c>
      <c r="L218" s="1053">
        <f t="shared" si="12"/>
        <v>0</v>
      </c>
      <c r="M218" s="22"/>
    </row>
    <row r="219" spans="1:13" ht="30" customHeight="1" x14ac:dyDescent="0.2">
      <c r="A219" s="1075">
        <v>140</v>
      </c>
      <c r="B219" s="1074" t="s">
        <v>546</v>
      </c>
      <c r="C219" s="1052" t="s">
        <v>380</v>
      </c>
      <c r="D219" s="1294">
        <v>150000000</v>
      </c>
      <c r="E219" s="1305">
        <v>0.04</v>
      </c>
      <c r="F219" s="1294">
        <f t="shared" si="11"/>
        <v>6000000</v>
      </c>
      <c r="G219" s="1294">
        <v>6000000</v>
      </c>
      <c r="H219" s="1294" t="s">
        <v>2041</v>
      </c>
      <c r="I219" s="1302" t="s">
        <v>2999</v>
      </c>
      <c r="J219" s="21" t="s">
        <v>3000</v>
      </c>
      <c r="K219" s="1294">
        <f t="shared" si="15"/>
        <v>6000000</v>
      </c>
      <c r="L219" s="1294">
        <f t="shared" si="12"/>
        <v>0</v>
      </c>
      <c r="M219" s="1074"/>
    </row>
    <row r="220" spans="1:13" ht="30" customHeight="1" x14ac:dyDescent="0.2">
      <c r="A220" s="1075">
        <v>141</v>
      </c>
      <c r="B220" s="1074" t="s">
        <v>8</v>
      </c>
      <c r="C220" s="1052"/>
      <c r="D220" s="1034">
        <v>30000000</v>
      </c>
      <c r="E220" s="1070">
        <v>0.05</v>
      </c>
      <c r="F220" s="1034">
        <f t="shared" si="11"/>
        <v>1500000</v>
      </c>
      <c r="G220" s="1034"/>
      <c r="H220" s="1034"/>
      <c r="I220" s="1054"/>
      <c r="J220" s="24" t="s">
        <v>548</v>
      </c>
      <c r="K220" s="1034">
        <f t="shared" si="15"/>
        <v>0</v>
      </c>
      <c r="L220" s="1034">
        <f t="shared" si="12"/>
        <v>1500000</v>
      </c>
      <c r="M220" s="1074"/>
    </row>
    <row r="221" spans="1:13" ht="30" customHeight="1" x14ac:dyDescent="0.2">
      <c r="A221" s="1531">
        <v>142</v>
      </c>
      <c r="B221" s="1583" t="s">
        <v>9</v>
      </c>
      <c r="C221" s="1574"/>
      <c r="D221" s="1534">
        <v>2000000000</v>
      </c>
      <c r="E221" s="1544"/>
      <c r="F221" s="1534">
        <f>D222*E221</f>
        <v>0</v>
      </c>
      <c r="G221" s="1676" t="s">
        <v>2752</v>
      </c>
      <c r="H221" s="1677"/>
      <c r="I221" s="1677"/>
      <c r="J221" s="1678"/>
      <c r="K221" s="1534">
        <f>G222+G223+G224</f>
        <v>160000000</v>
      </c>
      <c r="L221" s="1534">
        <f>160000000-K221</f>
        <v>0</v>
      </c>
      <c r="M221" s="103" t="s">
        <v>1876</v>
      </c>
    </row>
    <row r="222" spans="1:13" ht="30" customHeight="1" x14ac:dyDescent="0.2">
      <c r="A222" s="1532"/>
      <c r="B222" s="1717"/>
      <c r="C222" s="1665"/>
      <c r="D222" s="1547"/>
      <c r="E222" s="1545"/>
      <c r="F222" s="1547"/>
      <c r="G222" s="1367">
        <v>40000000</v>
      </c>
      <c r="H222" s="1367" t="s">
        <v>3046</v>
      </c>
      <c r="I222" s="1380" t="s">
        <v>3170</v>
      </c>
      <c r="J222" s="1385" t="s">
        <v>550</v>
      </c>
      <c r="K222" s="1547"/>
      <c r="L222" s="1547"/>
      <c r="M222" s="103" t="s">
        <v>1884</v>
      </c>
    </row>
    <row r="223" spans="1:13" ht="30" customHeight="1" x14ac:dyDescent="0.2">
      <c r="A223" s="1532"/>
      <c r="B223" s="1717"/>
      <c r="C223" s="1665"/>
      <c r="D223" s="1547"/>
      <c r="E223" s="1545"/>
      <c r="F223" s="1547"/>
      <c r="G223" s="1367">
        <v>90400000</v>
      </c>
      <c r="H223" s="1676" t="s">
        <v>3171</v>
      </c>
      <c r="I223" s="1677"/>
      <c r="J223" s="1678"/>
      <c r="K223" s="1547"/>
      <c r="L223" s="1547"/>
      <c r="M223" s="1540" t="s">
        <v>2753</v>
      </c>
    </row>
    <row r="224" spans="1:13" ht="30" customHeight="1" x14ac:dyDescent="0.2">
      <c r="A224" s="1532"/>
      <c r="B224" s="1717"/>
      <c r="C224" s="1665"/>
      <c r="D224" s="1547"/>
      <c r="E224" s="1545"/>
      <c r="F224" s="1547"/>
      <c r="G224" s="1367">
        <v>29600000</v>
      </c>
      <c r="H224" s="1367" t="s">
        <v>3154</v>
      </c>
      <c r="I224" s="1380" t="s">
        <v>3184</v>
      </c>
      <c r="J224" s="1385" t="s">
        <v>550</v>
      </c>
      <c r="K224" s="1547"/>
      <c r="L224" s="1547"/>
      <c r="M224" s="1774"/>
    </row>
    <row r="225" spans="1:13" ht="30" customHeight="1" x14ac:dyDescent="0.2">
      <c r="A225" s="1532"/>
      <c r="B225" s="1717"/>
      <c r="C225" s="1665"/>
      <c r="D225" s="1547"/>
      <c r="E225" s="1545"/>
      <c r="F225" s="1547"/>
      <c r="G225" s="1034"/>
      <c r="H225" s="1034"/>
      <c r="I225" s="1055"/>
      <c r="J225" s="1073"/>
      <c r="K225" s="1547"/>
      <c r="L225" s="1547"/>
      <c r="M225" s="1774"/>
    </row>
    <row r="226" spans="1:13" ht="30" customHeight="1" x14ac:dyDescent="0.2">
      <c r="A226" s="1532"/>
      <c r="B226" s="1717"/>
      <c r="C226" s="1665"/>
      <c r="D226" s="1547"/>
      <c r="E226" s="1545"/>
      <c r="F226" s="1547"/>
      <c r="G226" s="1034"/>
      <c r="H226" s="1034"/>
      <c r="I226" s="1055"/>
      <c r="J226" s="1073"/>
      <c r="K226" s="1547"/>
      <c r="L226" s="1547"/>
      <c r="M226" s="1774"/>
    </row>
    <row r="227" spans="1:13" ht="30" customHeight="1" x14ac:dyDescent="0.2">
      <c r="A227" s="1532"/>
      <c r="B227" s="1717"/>
      <c r="C227" s="1665"/>
      <c r="D227" s="1547"/>
      <c r="E227" s="1545"/>
      <c r="F227" s="1547"/>
      <c r="G227" s="1034"/>
      <c r="H227" s="1034"/>
      <c r="I227" s="1055"/>
      <c r="J227" s="427"/>
      <c r="K227" s="1547"/>
      <c r="L227" s="1547"/>
      <c r="M227" s="1774"/>
    </row>
    <row r="228" spans="1:13" ht="30" customHeight="1" x14ac:dyDescent="0.2">
      <c r="A228" s="1532"/>
      <c r="B228" s="1717"/>
      <c r="C228" s="1665"/>
      <c r="D228" s="1547"/>
      <c r="E228" s="1545"/>
      <c r="F228" s="1547"/>
      <c r="G228" s="1034"/>
      <c r="H228" s="1034"/>
      <c r="I228" s="1055"/>
      <c r="J228" s="1073"/>
      <c r="K228" s="1547"/>
      <c r="L228" s="1547"/>
      <c r="M228" s="1774"/>
    </row>
    <row r="229" spans="1:13" ht="30" customHeight="1" x14ac:dyDescent="0.2">
      <c r="A229" s="1532"/>
      <c r="B229" s="1717"/>
      <c r="C229" s="1665"/>
      <c r="D229" s="1547"/>
      <c r="E229" s="1545"/>
      <c r="F229" s="1547"/>
      <c r="G229" s="1034"/>
      <c r="H229" s="1034"/>
      <c r="I229" s="1055"/>
      <c r="J229" s="1073"/>
      <c r="K229" s="1547"/>
      <c r="L229" s="1547"/>
      <c r="M229" s="1774"/>
    </row>
    <row r="230" spans="1:13" ht="30" customHeight="1" x14ac:dyDescent="0.2">
      <c r="A230" s="1533"/>
      <c r="B230" s="1584"/>
      <c r="C230" s="1575"/>
      <c r="D230" s="1535"/>
      <c r="E230" s="1546"/>
      <c r="F230" s="1535"/>
      <c r="G230" s="1034"/>
      <c r="H230" s="1034"/>
      <c r="I230" s="1055"/>
      <c r="J230" s="1073"/>
      <c r="K230" s="1535"/>
      <c r="L230" s="1535"/>
      <c r="M230" s="1541"/>
    </row>
    <row r="231" spans="1:13" ht="30" customHeight="1" x14ac:dyDescent="0.2">
      <c r="A231" s="1075">
        <v>143</v>
      </c>
      <c r="B231" s="1074" t="s">
        <v>10</v>
      </c>
      <c r="C231" s="1052"/>
      <c r="D231" s="1034">
        <v>50000000</v>
      </c>
      <c r="E231" s="1070">
        <v>0.04</v>
      </c>
      <c r="F231" s="1034">
        <f t="shared" si="11"/>
        <v>2000000</v>
      </c>
      <c r="G231" s="1034">
        <v>4000000</v>
      </c>
      <c r="H231" s="1034" t="s">
        <v>3066</v>
      </c>
      <c r="I231" s="1054" t="s">
        <v>3079</v>
      </c>
      <c r="J231" s="30" t="s">
        <v>3080</v>
      </c>
      <c r="K231" s="1034">
        <f>G231</f>
        <v>4000000</v>
      </c>
      <c r="L231" s="1034">
        <f t="shared" si="12"/>
        <v>-2000000</v>
      </c>
      <c r="M231" s="103" t="s">
        <v>3081</v>
      </c>
    </row>
    <row r="232" spans="1:13" ht="30" customHeight="1" x14ac:dyDescent="0.2">
      <c r="A232" s="1075">
        <v>144</v>
      </c>
      <c r="B232" s="1074" t="s">
        <v>527</v>
      </c>
      <c r="C232" s="1052"/>
      <c r="D232" s="1034">
        <v>5000000</v>
      </c>
      <c r="E232" s="1070">
        <v>0.05</v>
      </c>
      <c r="F232" s="1034">
        <f t="shared" si="11"/>
        <v>250000</v>
      </c>
      <c r="G232" s="1034">
        <v>250000</v>
      </c>
      <c r="H232" s="1034" t="s">
        <v>3023</v>
      </c>
      <c r="I232" s="1054" t="s">
        <v>3109</v>
      </c>
      <c r="J232" s="24" t="s">
        <v>529</v>
      </c>
      <c r="K232" s="1034">
        <f>G232</f>
        <v>250000</v>
      </c>
      <c r="L232" s="1034">
        <f t="shared" si="12"/>
        <v>0</v>
      </c>
      <c r="M232" s="1074"/>
    </row>
    <row r="233" spans="1:13" ht="30" customHeight="1" x14ac:dyDescent="0.2">
      <c r="A233" s="1075">
        <v>145</v>
      </c>
      <c r="B233" s="1074" t="s">
        <v>11</v>
      </c>
      <c r="C233" s="1052" t="s">
        <v>1215</v>
      </c>
      <c r="D233" s="1034">
        <v>105000000</v>
      </c>
      <c r="E233" s="1070">
        <v>0.04</v>
      </c>
      <c r="F233" s="1034">
        <f t="shared" si="11"/>
        <v>4200000</v>
      </c>
      <c r="G233" s="1034">
        <v>4200000</v>
      </c>
      <c r="H233" s="1034" t="s">
        <v>2835</v>
      </c>
      <c r="I233" s="1054" t="s">
        <v>2902</v>
      </c>
      <c r="J233" s="21" t="s">
        <v>1835</v>
      </c>
      <c r="K233" s="1034">
        <f>G233</f>
        <v>4200000</v>
      </c>
      <c r="L233" s="1034">
        <f t="shared" si="12"/>
        <v>0</v>
      </c>
      <c r="M233" s="1074"/>
    </row>
    <row r="234" spans="1:13" ht="30" customHeight="1" x14ac:dyDescent="0.2">
      <c r="A234" s="1075">
        <v>146</v>
      </c>
      <c r="B234" s="1074" t="s">
        <v>12</v>
      </c>
      <c r="C234" s="1052"/>
      <c r="D234" s="1034">
        <v>50000000</v>
      </c>
      <c r="E234" s="1070">
        <v>4.4999999999999998E-2</v>
      </c>
      <c r="F234" s="1034">
        <f t="shared" si="11"/>
        <v>2250000</v>
      </c>
      <c r="G234" s="1034"/>
      <c r="H234" s="1034"/>
      <c r="I234" s="1054"/>
      <c r="J234" s="24"/>
      <c r="K234" s="1034"/>
      <c r="L234" s="1034">
        <f t="shared" si="12"/>
        <v>2250000</v>
      </c>
      <c r="M234" s="1074"/>
    </row>
    <row r="235" spans="1:13" ht="30" customHeight="1" x14ac:dyDescent="0.2">
      <c r="A235" s="1075">
        <v>147</v>
      </c>
      <c r="B235" s="1074" t="s">
        <v>13</v>
      </c>
      <c r="C235" s="1052" t="s">
        <v>1351</v>
      </c>
      <c r="D235" s="1034">
        <v>30000000</v>
      </c>
      <c r="E235" s="1070">
        <v>0.04</v>
      </c>
      <c r="F235" s="1034">
        <f t="shared" si="11"/>
        <v>1200000</v>
      </c>
      <c r="G235" s="1034">
        <v>1200000</v>
      </c>
      <c r="H235" s="1034" t="s">
        <v>2802</v>
      </c>
      <c r="I235" s="1054" t="s">
        <v>2807</v>
      </c>
      <c r="J235" s="30" t="s">
        <v>525</v>
      </c>
      <c r="K235" s="1034">
        <f>G235</f>
        <v>1200000</v>
      </c>
      <c r="L235" s="1034">
        <f t="shared" si="12"/>
        <v>0</v>
      </c>
      <c r="M235" s="169" t="s">
        <v>526</v>
      </c>
    </row>
    <row r="236" spans="1:13" ht="30" customHeight="1" x14ac:dyDescent="0.2">
      <c r="A236" s="1028">
        <v>148</v>
      </c>
      <c r="B236" s="1076" t="s">
        <v>14</v>
      </c>
      <c r="C236" s="1069" t="s">
        <v>1591</v>
      </c>
      <c r="D236" s="1053">
        <v>55000000</v>
      </c>
      <c r="E236" s="1070">
        <v>0.05</v>
      </c>
      <c r="F236" s="1053">
        <f t="shared" si="11"/>
        <v>2750000</v>
      </c>
      <c r="G236" s="1053">
        <v>2750000</v>
      </c>
      <c r="H236" s="1053" t="s">
        <v>2041</v>
      </c>
      <c r="I236" s="424" t="s">
        <v>3009</v>
      </c>
      <c r="J236" s="1073" t="s">
        <v>1474</v>
      </c>
      <c r="K236" s="1053">
        <f>G236</f>
        <v>2750000</v>
      </c>
      <c r="L236" s="1053">
        <f t="shared" si="12"/>
        <v>0</v>
      </c>
      <c r="M236" s="1049"/>
    </row>
    <row r="237" spans="1:13" ht="30" customHeight="1" x14ac:dyDescent="0.2">
      <c r="A237" s="1075">
        <v>149</v>
      </c>
      <c r="B237" s="1074" t="s">
        <v>15</v>
      </c>
      <c r="C237" s="1052" t="s">
        <v>1347</v>
      </c>
      <c r="D237" s="1034">
        <v>80000000</v>
      </c>
      <c r="E237" s="1031">
        <v>0.05</v>
      </c>
      <c r="F237" s="1034">
        <f t="shared" si="11"/>
        <v>4000000</v>
      </c>
      <c r="G237" s="1034">
        <v>4000000</v>
      </c>
      <c r="H237" s="1034" t="s">
        <v>3025</v>
      </c>
      <c r="I237" s="1054" t="s">
        <v>3115</v>
      </c>
      <c r="J237" s="425" t="s">
        <v>484</v>
      </c>
      <c r="K237" s="1034">
        <f t="shared" ref="K237:K242" si="16">G237</f>
        <v>4000000</v>
      </c>
      <c r="L237" s="1034">
        <f t="shared" si="12"/>
        <v>0</v>
      </c>
      <c r="M237" s="168" t="s">
        <v>364</v>
      </c>
    </row>
    <row r="238" spans="1:13" ht="30" customHeight="1" x14ac:dyDescent="0.2">
      <c r="A238" s="1075">
        <v>150</v>
      </c>
      <c r="B238" s="1074" t="s">
        <v>16</v>
      </c>
      <c r="C238" s="1052"/>
      <c r="D238" s="1042"/>
      <c r="E238" s="44"/>
      <c r="F238" s="1042">
        <f t="shared" si="11"/>
        <v>0</v>
      </c>
      <c r="G238" s="1034">
        <v>6400000</v>
      </c>
      <c r="H238" s="1034" t="s">
        <v>3117</v>
      </c>
      <c r="I238" s="1054" t="s">
        <v>3137</v>
      </c>
      <c r="J238" s="24" t="s">
        <v>3138</v>
      </c>
      <c r="K238" s="1034">
        <f t="shared" si="16"/>
        <v>6400000</v>
      </c>
      <c r="L238" s="1042">
        <f t="shared" si="12"/>
        <v>-6400000</v>
      </c>
      <c r="M238" s="1337" t="s">
        <v>3139</v>
      </c>
    </row>
    <row r="239" spans="1:13" ht="30" customHeight="1" x14ac:dyDescent="0.2">
      <c r="A239" s="1075">
        <v>151</v>
      </c>
      <c r="B239" s="1074" t="s">
        <v>17</v>
      </c>
      <c r="C239" s="1052" t="s">
        <v>1138</v>
      </c>
      <c r="D239" s="1034">
        <v>180000000</v>
      </c>
      <c r="E239" s="1070">
        <v>0.05</v>
      </c>
      <c r="F239" s="1034">
        <f t="shared" si="11"/>
        <v>9000000</v>
      </c>
      <c r="G239" s="1034">
        <v>9000000</v>
      </c>
      <c r="H239" s="1034" t="s">
        <v>3235</v>
      </c>
      <c r="I239" s="1065" t="s">
        <v>3238</v>
      </c>
      <c r="J239" s="24" t="s">
        <v>2280</v>
      </c>
      <c r="K239" s="1034">
        <f t="shared" si="16"/>
        <v>9000000</v>
      </c>
      <c r="L239" s="1034">
        <f t="shared" si="12"/>
        <v>0</v>
      </c>
      <c r="M239" s="1074"/>
    </row>
    <row r="240" spans="1:13" ht="30" customHeight="1" x14ac:dyDescent="0.2">
      <c r="A240" s="1075">
        <v>152</v>
      </c>
      <c r="B240" s="1074" t="s">
        <v>1146</v>
      </c>
      <c r="C240" s="1052" t="s">
        <v>3159</v>
      </c>
      <c r="D240" s="1034">
        <v>35000000</v>
      </c>
      <c r="E240" s="1070">
        <v>4.7E-2</v>
      </c>
      <c r="F240" s="1034">
        <v>1650000</v>
      </c>
      <c r="G240" s="1034"/>
      <c r="H240" s="1034"/>
      <c r="I240" s="1054"/>
      <c r="J240" s="24" t="s">
        <v>1148</v>
      </c>
      <c r="K240" s="1034">
        <f t="shared" si="16"/>
        <v>0</v>
      </c>
      <c r="L240" s="1034">
        <f t="shared" si="12"/>
        <v>1650000</v>
      </c>
      <c r="M240" s="1074"/>
    </row>
    <row r="241" spans="1:13" ht="30" customHeight="1" x14ac:dyDescent="0.2">
      <c r="A241" s="1075">
        <v>153</v>
      </c>
      <c r="B241" s="1074" t="s">
        <v>18</v>
      </c>
      <c r="C241" s="1052"/>
      <c r="D241" s="1034">
        <v>30000000</v>
      </c>
      <c r="E241" s="1070">
        <v>0.04</v>
      </c>
      <c r="F241" s="1034">
        <f t="shared" si="11"/>
        <v>1200000</v>
      </c>
      <c r="G241" s="1034">
        <v>1200000</v>
      </c>
      <c r="H241" s="1034" t="s">
        <v>3235</v>
      </c>
      <c r="I241" s="1054" t="s">
        <v>3251</v>
      </c>
      <c r="J241" s="24" t="s">
        <v>1181</v>
      </c>
      <c r="K241" s="1034">
        <f t="shared" si="16"/>
        <v>1200000</v>
      </c>
      <c r="L241" s="1034">
        <f t="shared" si="12"/>
        <v>0</v>
      </c>
      <c r="M241" s="1074"/>
    </row>
    <row r="242" spans="1:13" ht="30" customHeight="1" x14ac:dyDescent="0.2">
      <c r="A242" s="1075">
        <v>154</v>
      </c>
      <c r="B242" s="1074" t="s">
        <v>19</v>
      </c>
      <c r="C242" s="1052" t="s">
        <v>1914</v>
      </c>
      <c r="D242" s="1034">
        <v>15000000</v>
      </c>
      <c r="E242" s="1070">
        <v>7.0000000000000007E-2</v>
      </c>
      <c r="F242" s="1034">
        <f t="shared" si="11"/>
        <v>1050000</v>
      </c>
      <c r="G242" s="1034"/>
      <c r="H242" s="1034"/>
      <c r="I242" s="1054"/>
      <c r="J242" s="24" t="s">
        <v>1331</v>
      </c>
      <c r="K242" s="1034">
        <f t="shared" si="16"/>
        <v>0</v>
      </c>
      <c r="L242" s="1034">
        <f t="shared" si="12"/>
        <v>1050000</v>
      </c>
      <c r="M242" s="1074"/>
    </row>
    <row r="243" spans="1:13" ht="30" customHeight="1" x14ac:dyDescent="0.2">
      <c r="A243" s="1075">
        <v>155</v>
      </c>
      <c r="B243" s="1074" t="s">
        <v>20</v>
      </c>
      <c r="C243" s="1052"/>
      <c r="D243" s="1042"/>
      <c r="E243" s="44"/>
      <c r="F243" s="1042">
        <f t="shared" si="11"/>
        <v>0</v>
      </c>
      <c r="G243" s="1034"/>
      <c r="H243" s="1034"/>
      <c r="I243" s="1065"/>
      <c r="J243" s="24"/>
      <c r="K243" s="1034"/>
      <c r="L243" s="1042">
        <f t="shared" si="12"/>
        <v>0</v>
      </c>
      <c r="M243" s="1074"/>
    </row>
    <row r="244" spans="1:13" ht="30" customHeight="1" x14ac:dyDescent="0.2">
      <c r="A244" s="1028">
        <v>156</v>
      </c>
      <c r="B244" s="1076" t="s">
        <v>21</v>
      </c>
      <c r="C244" s="421"/>
      <c r="D244" s="1053">
        <v>50000000</v>
      </c>
      <c r="E244" s="1070">
        <v>0.04</v>
      </c>
      <c r="F244" s="1053">
        <f t="shared" si="11"/>
        <v>2000000</v>
      </c>
      <c r="G244" s="1034">
        <v>2000000</v>
      </c>
      <c r="H244" s="1034" t="s">
        <v>3023</v>
      </c>
      <c r="I244" s="1054" t="s">
        <v>3106</v>
      </c>
      <c r="J244" s="21" t="s">
        <v>472</v>
      </c>
      <c r="K244" s="1053">
        <f>G244</f>
        <v>2000000</v>
      </c>
      <c r="L244" s="1053">
        <f>F244-500000</f>
        <v>1500000</v>
      </c>
      <c r="M244" s="1038" t="s">
        <v>3107</v>
      </c>
    </row>
    <row r="245" spans="1:13" ht="30" customHeight="1" x14ac:dyDescent="0.2">
      <c r="A245" s="1075">
        <v>157</v>
      </c>
      <c r="B245" s="1074" t="s">
        <v>22</v>
      </c>
      <c r="C245" s="1052" t="s">
        <v>1350</v>
      </c>
      <c r="D245" s="1034">
        <v>20000000</v>
      </c>
      <c r="E245" s="1031">
        <v>0.05</v>
      </c>
      <c r="F245" s="1034">
        <f t="shared" si="11"/>
        <v>1000000</v>
      </c>
      <c r="G245" s="1034">
        <v>1000000</v>
      </c>
      <c r="H245" s="1034" t="s">
        <v>3156</v>
      </c>
      <c r="I245" s="1054" t="s">
        <v>3205</v>
      </c>
      <c r="J245" s="24" t="s">
        <v>709</v>
      </c>
      <c r="K245" s="1034">
        <f>G245</f>
        <v>1000000</v>
      </c>
      <c r="L245" s="1034">
        <f t="shared" si="12"/>
        <v>0</v>
      </c>
      <c r="M245" s="1074"/>
    </row>
    <row r="246" spans="1:13" ht="30" customHeight="1" x14ac:dyDescent="0.2">
      <c r="A246" s="1532"/>
      <c r="B246" s="1528" t="s">
        <v>848</v>
      </c>
      <c r="C246" s="1052" t="s">
        <v>1379</v>
      </c>
      <c r="D246" s="1034">
        <v>160000000</v>
      </c>
      <c r="E246" s="1070">
        <v>0.05</v>
      </c>
      <c r="F246" s="1034">
        <f>D246*E246</f>
        <v>8000000</v>
      </c>
      <c r="G246" s="1782" t="s">
        <v>2336</v>
      </c>
      <c r="H246" s="1782"/>
      <c r="I246" s="1782"/>
      <c r="J246" s="1782"/>
      <c r="K246" s="1782"/>
      <c r="L246" s="247"/>
      <c r="M246" s="1074"/>
    </row>
    <row r="247" spans="1:13" ht="30" customHeight="1" x14ac:dyDescent="0.2">
      <c r="A247" s="1533"/>
      <c r="B247" s="1530"/>
      <c r="C247" s="1052" t="s">
        <v>1379</v>
      </c>
      <c r="D247" s="1034">
        <v>22000000</v>
      </c>
      <c r="E247" s="1070">
        <v>5.5E-2</v>
      </c>
      <c r="F247" s="1034">
        <v>1200000</v>
      </c>
      <c r="G247" s="247"/>
      <c r="H247" s="247"/>
      <c r="I247" s="247"/>
      <c r="J247" s="247"/>
      <c r="K247" s="247"/>
      <c r="L247" s="247"/>
      <c r="M247" s="1074"/>
    </row>
    <row r="248" spans="1:13" ht="30" customHeight="1" x14ac:dyDescent="0.2">
      <c r="A248" s="1075">
        <v>159</v>
      </c>
      <c r="B248" s="1074" t="s">
        <v>23</v>
      </c>
      <c r="C248" s="1052" t="s">
        <v>1356</v>
      </c>
      <c r="D248" s="1034">
        <v>25000000</v>
      </c>
      <c r="E248" s="1070">
        <v>0.05</v>
      </c>
      <c r="F248" s="1034">
        <f t="shared" si="11"/>
        <v>1250000</v>
      </c>
      <c r="G248" s="1034">
        <v>1250000</v>
      </c>
      <c r="H248" s="1034" t="s">
        <v>3156</v>
      </c>
      <c r="I248" s="1054" t="s">
        <v>3206</v>
      </c>
      <c r="J248" s="24" t="s">
        <v>2323</v>
      </c>
      <c r="K248" s="1034">
        <f>G248</f>
        <v>1250000</v>
      </c>
      <c r="L248" s="1034">
        <f t="shared" si="12"/>
        <v>0</v>
      </c>
      <c r="M248" s="1074"/>
    </row>
    <row r="249" spans="1:13" ht="30" customHeight="1" x14ac:dyDescent="0.2">
      <c r="A249" s="1075">
        <v>160</v>
      </c>
      <c r="B249" s="1074" t="s">
        <v>24</v>
      </c>
      <c r="C249" s="1052"/>
      <c r="D249" s="1034">
        <v>55000000</v>
      </c>
      <c r="E249" s="1070">
        <v>0.05</v>
      </c>
      <c r="F249" s="1034">
        <f t="shared" si="11"/>
        <v>2750000</v>
      </c>
      <c r="G249" s="1034"/>
      <c r="H249" s="1034"/>
      <c r="I249" s="1054"/>
      <c r="J249" s="24" t="s">
        <v>2293</v>
      </c>
      <c r="K249" s="1034">
        <f>G249</f>
        <v>0</v>
      </c>
      <c r="L249" s="1034">
        <f t="shared" si="12"/>
        <v>2750000</v>
      </c>
      <c r="M249" s="1074"/>
    </row>
    <row r="250" spans="1:13" ht="30" customHeight="1" x14ac:dyDescent="0.2">
      <c r="A250" s="1075">
        <v>161</v>
      </c>
      <c r="B250" s="1074" t="s">
        <v>25</v>
      </c>
      <c r="C250" s="1052" t="s">
        <v>1379</v>
      </c>
      <c r="D250" s="1034">
        <v>20000000</v>
      </c>
      <c r="E250" s="1070">
        <v>4.4999999999999998E-2</v>
      </c>
      <c r="F250" s="1034">
        <f t="shared" ref="F250:F320" si="17">D250*E250</f>
        <v>900000</v>
      </c>
      <c r="G250" s="1034"/>
      <c r="H250" s="1034"/>
      <c r="I250" s="1054"/>
      <c r="J250" s="24" t="s">
        <v>742</v>
      </c>
      <c r="K250" s="1034">
        <f>G250</f>
        <v>0</v>
      </c>
      <c r="L250" s="1034">
        <f t="shared" si="12"/>
        <v>900000</v>
      </c>
      <c r="M250" s="1074"/>
    </row>
    <row r="251" spans="1:13" ht="30" customHeight="1" x14ac:dyDescent="0.2">
      <c r="A251" s="1075">
        <v>162</v>
      </c>
      <c r="B251" s="1074" t="s">
        <v>26</v>
      </c>
      <c r="C251" s="1052" t="s">
        <v>1379</v>
      </c>
      <c r="D251" s="1034">
        <v>180000000</v>
      </c>
      <c r="E251" s="1070">
        <v>0.05</v>
      </c>
      <c r="F251" s="1034">
        <f t="shared" si="17"/>
        <v>9000000</v>
      </c>
      <c r="G251" s="1034"/>
      <c r="H251" s="1034"/>
      <c r="I251" s="1054"/>
      <c r="J251" s="24" t="s">
        <v>2325</v>
      </c>
      <c r="K251" s="1034">
        <f>G251</f>
        <v>0</v>
      </c>
      <c r="L251" s="1034">
        <f t="shared" ref="L251:L309" si="18">F251-K251</f>
        <v>9000000</v>
      </c>
      <c r="M251" s="1074"/>
    </row>
    <row r="252" spans="1:13" ht="30" customHeight="1" x14ac:dyDescent="0.2">
      <c r="A252" s="1075">
        <v>163</v>
      </c>
      <c r="B252" s="1074" t="s">
        <v>854</v>
      </c>
      <c r="C252" s="1052"/>
      <c r="D252" s="1034">
        <v>200000000</v>
      </c>
      <c r="E252" s="1070">
        <v>0.05</v>
      </c>
      <c r="F252" s="1034">
        <f t="shared" si="17"/>
        <v>10000000</v>
      </c>
      <c r="G252" s="1034"/>
      <c r="H252" s="1034"/>
      <c r="I252" s="1054"/>
      <c r="J252" s="24" t="s">
        <v>856</v>
      </c>
      <c r="K252" s="1034">
        <f>F252</f>
        <v>10000000</v>
      </c>
      <c r="L252" s="1034">
        <f t="shared" si="18"/>
        <v>0</v>
      </c>
      <c r="M252" s="1074"/>
    </row>
    <row r="253" spans="1:13" ht="30" customHeight="1" x14ac:dyDescent="0.2">
      <c r="A253" s="1075">
        <v>164</v>
      </c>
      <c r="B253" s="1074" t="s">
        <v>27</v>
      </c>
      <c r="C253" s="1052"/>
      <c r="D253" s="1034">
        <v>50000000</v>
      </c>
      <c r="E253" s="1070">
        <v>0.05</v>
      </c>
      <c r="F253" s="1034">
        <f t="shared" si="17"/>
        <v>2500000</v>
      </c>
      <c r="G253" s="1034">
        <v>2500000</v>
      </c>
      <c r="H253" s="1034" t="s">
        <v>3235</v>
      </c>
      <c r="I253" s="1054" t="s">
        <v>3243</v>
      </c>
      <c r="J253" s="24" t="s">
        <v>2330</v>
      </c>
      <c r="K253" s="1034">
        <f t="shared" ref="K253:K258" si="19">G253</f>
        <v>2500000</v>
      </c>
      <c r="L253" s="1034">
        <f t="shared" si="18"/>
        <v>0</v>
      </c>
      <c r="M253" s="1074"/>
    </row>
    <row r="254" spans="1:13" ht="30" customHeight="1" x14ac:dyDescent="0.2">
      <c r="A254" s="1075">
        <v>165</v>
      </c>
      <c r="B254" s="1074" t="s">
        <v>28</v>
      </c>
      <c r="C254" s="1052" t="s">
        <v>700</v>
      </c>
      <c r="D254" s="1034">
        <v>20000000</v>
      </c>
      <c r="E254" s="1070">
        <v>0.04</v>
      </c>
      <c r="F254" s="1034">
        <f t="shared" si="17"/>
        <v>800000</v>
      </c>
      <c r="G254" s="1034">
        <v>800000</v>
      </c>
      <c r="H254" s="1034" t="s">
        <v>3235</v>
      </c>
      <c r="I254" s="1054" t="s">
        <v>3239</v>
      </c>
      <c r="J254" s="24" t="s">
        <v>764</v>
      </c>
      <c r="K254" s="1034">
        <f t="shared" si="19"/>
        <v>800000</v>
      </c>
      <c r="L254" s="1034">
        <f t="shared" si="18"/>
        <v>0</v>
      </c>
      <c r="M254" s="1074"/>
    </row>
    <row r="255" spans="1:13" ht="30" customHeight="1" x14ac:dyDescent="0.2">
      <c r="A255" s="1075">
        <v>166</v>
      </c>
      <c r="B255" s="1074" t="s">
        <v>29</v>
      </c>
      <c r="C255" s="1052" t="s">
        <v>564</v>
      </c>
      <c r="D255" s="1034">
        <v>100000000</v>
      </c>
      <c r="E255" s="1070">
        <v>0.05</v>
      </c>
      <c r="F255" s="1034">
        <f t="shared" si="17"/>
        <v>5000000</v>
      </c>
      <c r="G255" s="1034">
        <v>5000000</v>
      </c>
      <c r="H255" s="1034" t="s">
        <v>3046</v>
      </c>
      <c r="I255" s="1054" t="s">
        <v>3165</v>
      </c>
      <c r="J255" s="30" t="s">
        <v>566</v>
      </c>
      <c r="K255" s="1034">
        <f t="shared" si="19"/>
        <v>5000000</v>
      </c>
      <c r="L255" s="1034">
        <f t="shared" si="18"/>
        <v>0</v>
      </c>
      <c r="M255" s="1074"/>
    </row>
    <row r="256" spans="1:13" ht="30" customHeight="1" x14ac:dyDescent="0.2">
      <c r="A256" s="1075">
        <v>167</v>
      </c>
      <c r="B256" s="1074" t="s">
        <v>758</v>
      </c>
      <c r="C256" s="1052" t="s">
        <v>1379</v>
      </c>
      <c r="D256" s="1034">
        <v>50000000</v>
      </c>
      <c r="E256" s="1070">
        <v>0.05</v>
      </c>
      <c r="F256" s="1034">
        <f t="shared" si="17"/>
        <v>2500000</v>
      </c>
      <c r="G256" s="1034">
        <v>2500000</v>
      </c>
      <c r="H256" s="1034" t="s">
        <v>3156</v>
      </c>
      <c r="I256" s="1054" t="s">
        <v>3207</v>
      </c>
      <c r="J256" s="24" t="s">
        <v>760</v>
      </c>
      <c r="K256" s="1034">
        <f t="shared" si="19"/>
        <v>2500000</v>
      </c>
      <c r="L256" s="1034">
        <f t="shared" si="18"/>
        <v>0</v>
      </c>
      <c r="M256" s="1074"/>
    </row>
    <row r="257" spans="1:17" ht="30" customHeight="1" x14ac:dyDescent="0.2">
      <c r="A257" s="1075">
        <v>168</v>
      </c>
      <c r="B257" s="1074" t="s">
        <v>844</v>
      </c>
      <c r="C257" s="1052"/>
      <c r="D257" s="1034">
        <v>50000000</v>
      </c>
      <c r="E257" s="1070">
        <v>7.0000000000000007E-2</v>
      </c>
      <c r="F257" s="1034">
        <f t="shared" si="17"/>
        <v>3500000.0000000005</v>
      </c>
      <c r="G257" s="1034">
        <v>3500000</v>
      </c>
      <c r="H257" s="1034" t="s">
        <v>3235</v>
      </c>
      <c r="I257" s="1054" t="s">
        <v>3236</v>
      </c>
      <c r="J257" s="24" t="s">
        <v>3237</v>
      </c>
      <c r="K257" s="1034">
        <f t="shared" si="19"/>
        <v>3500000</v>
      </c>
      <c r="L257" s="1034">
        <f t="shared" si="18"/>
        <v>0</v>
      </c>
      <c r="M257" s="1074"/>
    </row>
    <row r="258" spans="1:17" ht="30" customHeight="1" x14ac:dyDescent="0.2">
      <c r="A258" s="1531">
        <v>169</v>
      </c>
      <c r="B258" s="1583" t="s">
        <v>30</v>
      </c>
      <c r="C258" s="1574"/>
      <c r="D258" s="1034">
        <v>18000000</v>
      </c>
      <c r="E258" s="1070">
        <v>4.4999999999999998E-2</v>
      </c>
      <c r="F258" s="1034">
        <f t="shared" si="17"/>
        <v>810000</v>
      </c>
      <c r="G258" s="1534">
        <v>1000000</v>
      </c>
      <c r="H258" s="1534" t="s">
        <v>3235</v>
      </c>
      <c r="I258" s="1670" t="s">
        <v>3241</v>
      </c>
      <c r="J258" s="1534" t="s">
        <v>3242</v>
      </c>
      <c r="K258" s="1534">
        <f t="shared" si="19"/>
        <v>1000000</v>
      </c>
      <c r="L258" s="1534">
        <f>F260-K258</f>
        <v>0</v>
      </c>
      <c r="M258" s="126"/>
    </row>
    <row r="259" spans="1:17" ht="30" customHeight="1" x14ac:dyDescent="0.2">
      <c r="A259" s="1532"/>
      <c r="B259" s="1717"/>
      <c r="C259" s="1665"/>
      <c r="D259" s="1034">
        <v>2000000</v>
      </c>
      <c r="E259" s="1070">
        <v>4.4999999999999998E-2</v>
      </c>
      <c r="F259" s="1397">
        <f>D259*E259</f>
        <v>90000</v>
      </c>
      <c r="G259" s="1547"/>
      <c r="H259" s="1547"/>
      <c r="I259" s="1671"/>
      <c r="J259" s="1547"/>
      <c r="K259" s="1547"/>
      <c r="L259" s="1547"/>
      <c r="M259" s="1676"/>
      <c r="N259" s="1677"/>
      <c r="O259" s="1677"/>
      <c r="P259" s="1677"/>
      <c r="Q259" s="1678"/>
    </row>
    <row r="260" spans="1:17" ht="30" customHeight="1" x14ac:dyDescent="0.2">
      <c r="A260" s="1533"/>
      <c r="B260" s="1584"/>
      <c r="C260" s="1575"/>
      <c r="D260" s="1413">
        <v>20000000</v>
      </c>
      <c r="E260" s="1429">
        <v>0.05</v>
      </c>
      <c r="F260" s="1413">
        <f>D260*E260</f>
        <v>1000000</v>
      </c>
      <c r="G260" s="1535"/>
      <c r="H260" s="1535"/>
      <c r="I260" s="1672"/>
      <c r="J260" s="1535"/>
      <c r="K260" s="1535"/>
      <c r="L260" s="1535"/>
      <c r="M260" s="1726" t="s">
        <v>2338</v>
      </c>
      <c r="N260" s="1727"/>
      <c r="O260" s="1727"/>
      <c r="P260" s="1727"/>
      <c r="Q260" s="1728"/>
    </row>
    <row r="261" spans="1:17" ht="30" customHeight="1" x14ac:dyDescent="0.2">
      <c r="A261" s="1075">
        <v>170</v>
      </c>
      <c r="B261" s="1074" t="s">
        <v>31</v>
      </c>
      <c r="C261" s="1052" t="s">
        <v>1138</v>
      </c>
      <c r="D261" s="1034">
        <v>70000000</v>
      </c>
      <c r="E261" s="1070">
        <v>0.05</v>
      </c>
      <c r="F261" s="1034">
        <f t="shared" si="17"/>
        <v>3500000</v>
      </c>
      <c r="G261" s="1034"/>
      <c r="H261" s="1034"/>
      <c r="I261" s="1054"/>
      <c r="J261" s="24" t="s">
        <v>1158</v>
      </c>
      <c r="K261" s="1034">
        <f>G261</f>
        <v>0</v>
      </c>
      <c r="L261" s="1034">
        <f t="shared" si="18"/>
        <v>3500000</v>
      </c>
      <c r="M261" s="1074"/>
    </row>
    <row r="262" spans="1:17" ht="30" customHeight="1" x14ac:dyDescent="0.2">
      <c r="A262" s="1075">
        <v>171</v>
      </c>
      <c r="B262" s="1074" t="s">
        <v>32</v>
      </c>
      <c r="C262" s="1052" t="s">
        <v>1349</v>
      </c>
      <c r="D262" s="1042"/>
      <c r="E262" s="44"/>
      <c r="F262" s="1034">
        <v>400000</v>
      </c>
      <c r="G262" s="1034">
        <v>400000</v>
      </c>
      <c r="H262" s="1034" t="s">
        <v>3066</v>
      </c>
      <c r="I262" s="1054" t="s">
        <v>3086</v>
      </c>
      <c r="J262" s="24" t="s">
        <v>686</v>
      </c>
      <c r="K262" s="1034">
        <f>G262</f>
        <v>400000</v>
      </c>
      <c r="L262" s="1034">
        <f t="shared" si="18"/>
        <v>0</v>
      </c>
      <c r="M262" s="103"/>
    </row>
    <row r="263" spans="1:17" ht="30" customHeight="1" x14ac:dyDescent="0.2">
      <c r="A263" s="1028">
        <v>172</v>
      </c>
      <c r="B263" s="1076" t="s">
        <v>33</v>
      </c>
      <c r="C263" s="1051"/>
      <c r="D263" s="1042">
        <v>5000000</v>
      </c>
      <c r="E263" s="44">
        <v>0.05</v>
      </c>
      <c r="F263" s="1042">
        <f t="shared" si="17"/>
        <v>250000</v>
      </c>
      <c r="G263" s="1034"/>
      <c r="H263" s="1034"/>
      <c r="I263" s="1054"/>
      <c r="J263" s="24" t="s">
        <v>648</v>
      </c>
      <c r="K263" s="1034">
        <f>G263</f>
        <v>0</v>
      </c>
      <c r="L263" s="1042">
        <f t="shared" si="18"/>
        <v>250000</v>
      </c>
      <c r="M263" s="1074"/>
    </row>
    <row r="264" spans="1:17" ht="30" customHeight="1" x14ac:dyDescent="0.2">
      <c r="A264" s="1075">
        <v>173</v>
      </c>
      <c r="B264" s="1074" t="s">
        <v>34</v>
      </c>
      <c r="C264" s="1052"/>
      <c r="D264" s="1034">
        <v>40000000</v>
      </c>
      <c r="E264" s="1070">
        <v>0.05</v>
      </c>
      <c r="F264" s="1034">
        <f t="shared" si="17"/>
        <v>2000000</v>
      </c>
      <c r="G264" s="1034">
        <v>2000000</v>
      </c>
      <c r="H264" s="1034" t="s">
        <v>3235</v>
      </c>
      <c r="I264" s="1054" t="s">
        <v>3240</v>
      </c>
      <c r="J264" s="24" t="s">
        <v>864</v>
      </c>
      <c r="K264" s="1034">
        <f>G264</f>
        <v>2000000</v>
      </c>
      <c r="L264" s="1034">
        <f t="shared" si="18"/>
        <v>0</v>
      </c>
      <c r="M264" s="1074"/>
    </row>
    <row r="265" spans="1:17" ht="30" customHeight="1" x14ac:dyDescent="0.2">
      <c r="A265" s="1531">
        <v>174</v>
      </c>
      <c r="B265" s="1528" t="s">
        <v>35</v>
      </c>
      <c r="C265" s="1574" t="s">
        <v>1343</v>
      </c>
      <c r="D265" s="1534">
        <v>4545000000</v>
      </c>
      <c r="E265" s="1544">
        <v>7.0000000000000007E-2</v>
      </c>
      <c r="F265" s="1534">
        <v>318000000</v>
      </c>
      <c r="G265" s="1112">
        <v>5000000</v>
      </c>
      <c r="H265" s="1112" t="s">
        <v>2678</v>
      </c>
      <c r="I265" s="1118" t="s">
        <v>2692</v>
      </c>
      <c r="J265" s="24" t="s">
        <v>2693</v>
      </c>
      <c r="K265" s="1534">
        <f>G265+G266</f>
        <v>30000000</v>
      </c>
      <c r="L265" s="1534">
        <f>F265-K265</f>
        <v>288000000</v>
      </c>
      <c r="M265" s="1235"/>
    </row>
    <row r="266" spans="1:17" ht="30" customHeight="1" x14ac:dyDescent="0.2">
      <c r="A266" s="1532"/>
      <c r="B266" s="1529"/>
      <c r="C266" s="1665"/>
      <c r="D266" s="1547"/>
      <c r="E266" s="1545"/>
      <c r="F266" s="1547"/>
      <c r="G266" s="1240">
        <v>25000000</v>
      </c>
      <c r="H266" s="1240" t="s">
        <v>2950</v>
      </c>
      <c r="I266" s="1250" t="s">
        <v>2951</v>
      </c>
      <c r="J266" s="24" t="s">
        <v>2952</v>
      </c>
      <c r="K266" s="1535"/>
      <c r="L266" s="1547"/>
      <c r="M266" s="1236" t="s">
        <v>3037</v>
      </c>
    </row>
    <row r="267" spans="1:17" ht="30" customHeight="1" x14ac:dyDescent="0.2">
      <c r="A267" s="1532"/>
      <c r="B267" s="1529"/>
      <c r="C267" s="1665"/>
      <c r="D267" s="1535"/>
      <c r="E267" s="1546"/>
      <c r="F267" s="1535"/>
      <c r="G267" s="1726" t="s">
        <v>2953</v>
      </c>
      <c r="H267" s="1727"/>
      <c r="I267" s="1727"/>
      <c r="J267" s="1727"/>
      <c r="K267" s="1728"/>
      <c r="L267" s="1535"/>
      <c r="M267" s="1237" t="s">
        <v>2460</v>
      </c>
    </row>
    <row r="268" spans="1:17" ht="30" customHeight="1" x14ac:dyDescent="0.2">
      <c r="A268" s="1532"/>
      <c r="B268" s="1529"/>
      <c r="C268" s="1665"/>
      <c r="D268" s="1294"/>
      <c r="E268" s="1293"/>
      <c r="F268" s="1294"/>
      <c r="G268" s="1726" t="s">
        <v>3033</v>
      </c>
      <c r="H268" s="1727"/>
      <c r="I268" s="1727"/>
      <c r="J268" s="1727"/>
      <c r="K268" s="1728"/>
      <c r="L268" s="1294"/>
      <c r="M268" s="1292" t="s">
        <v>3034</v>
      </c>
    </row>
    <row r="269" spans="1:17" ht="30" customHeight="1" x14ac:dyDescent="0.2">
      <c r="A269" s="1532"/>
      <c r="B269" s="1529"/>
      <c r="C269" s="1665"/>
      <c r="D269" s="1294"/>
      <c r="E269" s="1293"/>
      <c r="F269" s="1294"/>
      <c r="G269" s="1726" t="s">
        <v>3036</v>
      </c>
      <c r="H269" s="1727"/>
      <c r="I269" s="1727"/>
      <c r="J269" s="1727"/>
      <c r="K269" s="1728"/>
      <c r="L269" s="1294"/>
      <c r="M269" s="1292"/>
    </row>
    <row r="270" spans="1:17" ht="30" customHeight="1" x14ac:dyDescent="0.2">
      <c r="A270" s="1533"/>
      <c r="B270" s="1530"/>
      <c r="C270" s="1575"/>
      <c r="D270" s="1294">
        <v>5000000000</v>
      </c>
      <c r="E270" s="1293">
        <v>0.08</v>
      </c>
      <c r="F270" s="1294">
        <f>D270*E270</f>
        <v>400000000</v>
      </c>
      <c r="G270" s="1726" t="s">
        <v>3035</v>
      </c>
      <c r="H270" s="1727"/>
      <c r="I270" s="1727"/>
      <c r="J270" s="1727"/>
      <c r="K270" s="1728"/>
      <c r="L270" s="1294"/>
      <c r="M270" s="1292"/>
    </row>
    <row r="271" spans="1:17" ht="30" customHeight="1" x14ac:dyDescent="0.2">
      <c r="A271" s="1075">
        <v>175</v>
      </c>
      <c r="B271" s="1074" t="s">
        <v>37</v>
      </c>
      <c r="C271" s="1052"/>
      <c r="D271" s="1034">
        <v>200000000</v>
      </c>
      <c r="E271" s="1031">
        <v>0.05</v>
      </c>
      <c r="F271" s="1034">
        <f t="shared" si="17"/>
        <v>10000000</v>
      </c>
      <c r="G271" s="1034"/>
      <c r="H271" s="1034"/>
      <c r="I271" s="1061"/>
      <c r="J271" s="24" t="s">
        <v>2352</v>
      </c>
      <c r="K271" s="1034">
        <f t="shared" ref="K271:K274" si="20">G271</f>
        <v>0</v>
      </c>
      <c r="L271" s="1034">
        <f t="shared" si="18"/>
        <v>10000000</v>
      </c>
      <c r="M271" s="1074"/>
    </row>
    <row r="272" spans="1:17" ht="30" customHeight="1" x14ac:dyDescent="0.2">
      <c r="A272" s="1075">
        <v>176</v>
      </c>
      <c r="B272" s="1074" t="s">
        <v>38</v>
      </c>
      <c r="C272" s="1052" t="s">
        <v>1138</v>
      </c>
      <c r="D272" s="1034">
        <v>150000000</v>
      </c>
      <c r="E272" s="1070">
        <v>7.0000000000000007E-2</v>
      </c>
      <c r="F272" s="1034">
        <f t="shared" si="17"/>
        <v>10500000.000000002</v>
      </c>
      <c r="G272" s="1034"/>
      <c r="H272" s="1034"/>
      <c r="I272" s="1061"/>
      <c r="J272" s="24" t="s">
        <v>2434</v>
      </c>
      <c r="K272" s="1034">
        <f t="shared" si="20"/>
        <v>0</v>
      </c>
      <c r="L272" s="1034">
        <f t="shared" si="18"/>
        <v>10500000.000000002</v>
      </c>
      <c r="M272" s="1074"/>
    </row>
    <row r="273" spans="1:13" ht="30" customHeight="1" x14ac:dyDescent="0.2">
      <c r="A273" s="1075">
        <v>177</v>
      </c>
      <c r="B273" s="1074" t="s">
        <v>39</v>
      </c>
      <c r="C273" s="1052" t="s">
        <v>1355</v>
      </c>
      <c r="D273" s="1034">
        <v>25000000</v>
      </c>
      <c r="E273" s="1070">
        <v>0.04</v>
      </c>
      <c r="F273" s="1034">
        <f t="shared" si="17"/>
        <v>1000000</v>
      </c>
      <c r="G273" s="1034">
        <v>1000000</v>
      </c>
      <c r="H273" s="1034" t="s">
        <v>3156</v>
      </c>
      <c r="I273" s="1054" t="s">
        <v>3210</v>
      </c>
      <c r="J273" s="21" t="s">
        <v>2306</v>
      </c>
      <c r="K273" s="1034">
        <f t="shared" si="20"/>
        <v>1000000</v>
      </c>
      <c r="L273" s="1034">
        <f t="shared" si="18"/>
        <v>0</v>
      </c>
      <c r="M273" s="1074"/>
    </row>
    <row r="274" spans="1:13" ht="30" customHeight="1" x14ac:dyDescent="0.2">
      <c r="A274" s="1075">
        <v>178</v>
      </c>
      <c r="B274" s="1074" t="s">
        <v>40</v>
      </c>
      <c r="C274" s="1052"/>
      <c r="D274" s="1034">
        <v>90000000</v>
      </c>
      <c r="E274" s="1070">
        <v>4.4999999999999998E-2</v>
      </c>
      <c r="F274" s="1034">
        <v>4000000</v>
      </c>
      <c r="G274" s="1034">
        <v>4000000</v>
      </c>
      <c r="H274" s="1034" t="s">
        <v>3154</v>
      </c>
      <c r="I274" s="1054" t="s">
        <v>3188</v>
      </c>
      <c r="J274" s="24" t="s">
        <v>2295</v>
      </c>
      <c r="K274" s="1034">
        <f t="shared" si="20"/>
        <v>4000000</v>
      </c>
      <c r="L274" s="1034">
        <f t="shared" si="18"/>
        <v>0</v>
      </c>
      <c r="M274" s="1074"/>
    </row>
    <row r="275" spans="1:13" ht="30" customHeight="1" x14ac:dyDescent="0.2">
      <c r="A275" s="426">
        <v>179</v>
      </c>
      <c r="B275" s="1076" t="s">
        <v>41</v>
      </c>
      <c r="C275" s="1051"/>
      <c r="D275" s="1041"/>
      <c r="E275" s="1043"/>
      <c r="F275" s="1041">
        <f t="shared" si="17"/>
        <v>0</v>
      </c>
      <c r="G275" s="1034"/>
      <c r="H275" s="1034"/>
      <c r="I275" s="1065"/>
      <c r="J275" s="24" t="s">
        <v>2088</v>
      </c>
      <c r="K275" s="1032">
        <f>G275</f>
        <v>0</v>
      </c>
      <c r="L275" s="1041">
        <f t="shared" si="18"/>
        <v>0</v>
      </c>
      <c r="M275" s="1049"/>
    </row>
    <row r="276" spans="1:13" ht="30" customHeight="1" x14ac:dyDescent="0.2">
      <c r="A276" s="426">
        <v>180</v>
      </c>
      <c r="B276" s="1076" t="s">
        <v>42</v>
      </c>
      <c r="C276" s="53" t="s">
        <v>2540</v>
      </c>
      <c r="D276" s="1053">
        <v>300000000</v>
      </c>
      <c r="E276" s="1070">
        <v>5.7000000000000002E-2</v>
      </c>
      <c r="F276" s="1053">
        <v>17000000</v>
      </c>
      <c r="G276" s="1053"/>
      <c r="H276" s="1053"/>
      <c r="I276" s="1072"/>
      <c r="J276" s="1073" t="s">
        <v>2395</v>
      </c>
      <c r="K276" s="1053">
        <f>G276</f>
        <v>0</v>
      </c>
      <c r="L276" s="1053">
        <f t="shared" si="18"/>
        <v>17000000</v>
      </c>
      <c r="M276" s="1049"/>
    </row>
    <row r="277" spans="1:13" ht="30" customHeight="1" x14ac:dyDescent="0.2">
      <c r="A277" s="1075">
        <v>181</v>
      </c>
      <c r="B277" s="1074" t="s">
        <v>43</v>
      </c>
      <c r="C277" s="1052" t="s">
        <v>1018</v>
      </c>
      <c r="D277" s="1034">
        <v>50000000</v>
      </c>
      <c r="E277" s="1031">
        <v>0.05</v>
      </c>
      <c r="F277" s="1034">
        <f t="shared" si="17"/>
        <v>2500000</v>
      </c>
      <c r="G277" s="1034"/>
      <c r="H277" s="1034"/>
      <c r="I277" s="1054"/>
      <c r="J277" s="24" t="s">
        <v>1017</v>
      </c>
      <c r="K277" s="1034">
        <f t="shared" ref="K277:K283" si="21">G277</f>
        <v>0</v>
      </c>
      <c r="L277" s="1034">
        <f t="shared" si="18"/>
        <v>2500000</v>
      </c>
      <c r="M277" s="1074"/>
    </row>
    <row r="278" spans="1:13" ht="30" customHeight="1" x14ac:dyDescent="0.2">
      <c r="A278" s="1531">
        <v>182</v>
      </c>
      <c r="B278" s="1528" t="s">
        <v>44</v>
      </c>
      <c r="C278" s="1574" t="s">
        <v>1018</v>
      </c>
      <c r="D278" s="1034">
        <v>25000000</v>
      </c>
      <c r="E278" s="1070">
        <v>0.05</v>
      </c>
      <c r="F278" s="1034">
        <f t="shared" si="17"/>
        <v>1250000</v>
      </c>
      <c r="G278" s="1459" t="s">
        <v>2880</v>
      </c>
      <c r="H278" s="1460"/>
      <c r="I278" s="1460"/>
      <c r="J278" s="1460"/>
      <c r="K278" s="1461"/>
      <c r="L278" s="1034"/>
      <c r="M278" s="1074"/>
    </row>
    <row r="279" spans="1:13" ht="30" customHeight="1" x14ac:dyDescent="0.2">
      <c r="A279" s="1533"/>
      <c r="B279" s="1530"/>
      <c r="C279" s="1575"/>
      <c r="D279" s="1240">
        <v>105000000</v>
      </c>
      <c r="E279" s="1255"/>
      <c r="F279" s="1240"/>
      <c r="G279" s="1726" t="s">
        <v>2912</v>
      </c>
      <c r="H279" s="1727"/>
      <c r="I279" s="1727"/>
      <c r="J279" s="1727"/>
      <c r="K279" s="1728"/>
      <c r="L279" s="1240"/>
      <c r="M279" s="1257"/>
    </row>
    <row r="280" spans="1:13" ht="30" customHeight="1" x14ac:dyDescent="0.2">
      <c r="A280" s="1075">
        <v>183</v>
      </c>
      <c r="B280" s="1074" t="s">
        <v>45</v>
      </c>
      <c r="C280" s="1052" t="s">
        <v>1131</v>
      </c>
      <c r="D280" s="1034">
        <v>100000000</v>
      </c>
      <c r="E280" s="1070">
        <v>0.05</v>
      </c>
      <c r="F280" s="1034">
        <f t="shared" si="17"/>
        <v>5000000</v>
      </c>
      <c r="G280" s="1034"/>
      <c r="H280" s="1034"/>
      <c r="I280" s="1054"/>
      <c r="J280" s="24" t="s">
        <v>1186</v>
      </c>
      <c r="K280" s="1034">
        <f t="shared" si="21"/>
        <v>0</v>
      </c>
      <c r="L280" s="1034">
        <f t="shared" si="18"/>
        <v>5000000</v>
      </c>
      <c r="M280" s="168"/>
    </row>
    <row r="281" spans="1:13" ht="30" customHeight="1" x14ac:dyDescent="0.2">
      <c r="A281" s="1075">
        <v>184</v>
      </c>
      <c r="B281" s="1074" t="s">
        <v>46</v>
      </c>
      <c r="C281" s="1052" t="s">
        <v>1018</v>
      </c>
      <c r="D281" s="1034">
        <v>20000000</v>
      </c>
      <c r="E281" s="1070">
        <v>0.05</v>
      </c>
      <c r="F281" s="1034">
        <f t="shared" si="17"/>
        <v>1000000</v>
      </c>
      <c r="G281" s="1034"/>
      <c r="H281" s="1034"/>
      <c r="I281" s="1054"/>
      <c r="J281" s="24" t="s">
        <v>2463</v>
      </c>
      <c r="K281" s="1034">
        <f t="shared" si="21"/>
        <v>0</v>
      </c>
      <c r="L281" s="1034">
        <f t="shared" si="18"/>
        <v>1000000</v>
      </c>
      <c r="M281" s="1074"/>
    </row>
    <row r="282" spans="1:13" ht="30" customHeight="1" x14ac:dyDescent="0.2">
      <c r="A282" s="1075">
        <v>185</v>
      </c>
      <c r="B282" s="1074" t="s">
        <v>47</v>
      </c>
      <c r="C282" s="1052" t="s">
        <v>1019</v>
      </c>
      <c r="D282" s="1034">
        <v>70000000</v>
      </c>
      <c r="E282" s="1070">
        <v>0.05</v>
      </c>
      <c r="F282" s="1034">
        <f t="shared" si="17"/>
        <v>3500000</v>
      </c>
      <c r="G282" s="1034"/>
      <c r="H282" s="1034"/>
      <c r="I282" s="1054"/>
      <c r="J282" s="24" t="s">
        <v>2511</v>
      </c>
      <c r="K282" s="1034">
        <f t="shared" si="21"/>
        <v>0</v>
      </c>
      <c r="L282" s="1034">
        <f t="shared" si="18"/>
        <v>3500000</v>
      </c>
      <c r="M282" s="1074"/>
    </row>
    <row r="283" spans="1:13" ht="30" customHeight="1" x14ac:dyDescent="0.2">
      <c r="A283" s="1075">
        <v>186</v>
      </c>
      <c r="B283" s="1074" t="s">
        <v>48</v>
      </c>
      <c r="C283" s="1052"/>
      <c r="D283" s="1034">
        <v>8000000</v>
      </c>
      <c r="E283" s="1070">
        <v>0.04</v>
      </c>
      <c r="F283" s="1034">
        <f t="shared" si="17"/>
        <v>320000</v>
      </c>
      <c r="G283" s="1034"/>
      <c r="H283" s="1034"/>
      <c r="I283" s="1054"/>
      <c r="J283" s="24" t="s">
        <v>2436</v>
      </c>
      <c r="K283" s="1034">
        <f t="shared" si="21"/>
        <v>0</v>
      </c>
      <c r="L283" s="1034">
        <f t="shared" si="18"/>
        <v>320000</v>
      </c>
      <c r="M283" s="1074"/>
    </row>
    <row r="284" spans="1:13" ht="30" customHeight="1" x14ac:dyDescent="0.2">
      <c r="A284" s="1075">
        <v>187</v>
      </c>
      <c r="B284" s="1074" t="s">
        <v>2608</v>
      </c>
      <c r="C284" s="1052" t="s">
        <v>1175</v>
      </c>
      <c r="D284" s="1034">
        <v>200000000</v>
      </c>
      <c r="E284" s="1070">
        <v>0.05</v>
      </c>
      <c r="F284" s="1034">
        <f t="shared" si="17"/>
        <v>10000000</v>
      </c>
      <c r="G284" s="1034">
        <v>10000000</v>
      </c>
      <c r="H284" s="1034" t="s">
        <v>2678</v>
      </c>
      <c r="I284" s="1054" t="s">
        <v>2695</v>
      </c>
      <c r="J284" s="24" t="s">
        <v>2696</v>
      </c>
      <c r="K284" s="1034">
        <f>G284</f>
        <v>10000000</v>
      </c>
      <c r="L284" s="1034">
        <f t="shared" si="18"/>
        <v>0</v>
      </c>
      <c r="M284" s="1074"/>
    </row>
    <row r="285" spans="1:13" ht="30" customHeight="1" x14ac:dyDescent="0.2">
      <c r="A285" s="1075">
        <v>188</v>
      </c>
      <c r="B285" s="1074" t="s">
        <v>50</v>
      </c>
      <c r="C285" s="1052"/>
      <c r="D285" s="1034">
        <v>200000000</v>
      </c>
      <c r="E285" s="1070">
        <v>0.05</v>
      </c>
      <c r="F285" s="1034">
        <f t="shared" si="17"/>
        <v>10000000</v>
      </c>
      <c r="G285" s="1034"/>
      <c r="H285" s="1034"/>
      <c r="I285" s="1054"/>
      <c r="J285" s="24" t="s">
        <v>2289</v>
      </c>
      <c r="K285" s="1034">
        <f>G285</f>
        <v>0</v>
      </c>
      <c r="L285" s="1034">
        <f t="shared" si="18"/>
        <v>10000000</v>
      </c>
      <c r="M285" s="1074"/>
    </row>
    <row r="286" spans="1:13" ht="30" customHeight="1" x14ac:dyDescent="0.2">
      <c r="A286" s="1075">
        <v>189</v>
      </c>
      <c r="B286" s="1074" t="s">
        <v>51</v>
      </c>
      <c r="C286" s="1052" t="s">
        <v>700</v>
      </c>
      <c r="D286" s="1034">
        <v>15000000</v>
      </c>
      <c r="E286" s="1070">
        <v>0.05</v>
      </c>
      <c r="F286" s="1034">
        <f t="shared" si="17"/>
        <v>750000</v>
      </c>
      <c r="G286" s="1034"/>
      <c r="H286" s="1034"/>
      <c r="I286" s="1054"/>
      <c r="J286" s="24" t="s">
        <v>860</v>
      </c>
      <c r="K286" s="1034">
        <f>G286</f>
        <v>0</v>
      </c>
      <c r="L286" s="1034">
        <f t="shared" si="18"/>
        <v>750000</v>
      </c>
      <c r="M286" s="1074"/>
    </row>
    <row r="287" spans="1:13" ht="30" customHeight="1" x14ac:dyDescent="0.2">
      <c r="A287" s="1531">
        <v>190</v>
      </c>
      <c r="B287" s="1528" t="s">
        <v>52</v>
      </c>
      <c r="C287" s="1052" t="s">
        <v>1131</v>
      </c>
      <c r="D287" s="1034">
        <v>80000000</v>
      </c>
      <c r="E287" s="1070">
        <v>0.05</v>
      </c>
      <c r="F287" s="1034">
        <f t="shared" si="17"/>
        <v>4000000</v>
      </c>
      <c r="G287" s="1534"/>
      <c r="H287" s="1534"/>
      <c r="I287" s="1670"/>
      <c r="J287" s="1579" t="s">
        <v>2594</v>
      </c>
      <c r="K287" s="1534">
        <f>G287</f>
        <v>0</v>
      </c>
      <c r="L287" s="1534">
        <f>(F287+F288)-K287</f>
        <v>14000000</v>
      </c>
      <c r="M287" s="1583"/>
    </row>
    <row r="288" spans="1:13" ht="30" customHeight="1" x14ac:dyDescent="0.2">
      <c r="A288" s="1533"/>
      <c r="B288" s="1530"/>
      <c r="C288" s="1052" t="s">
        <v>1131</v>
      </c>
      <c r="D288" s="1034">
        <v>200000000</v>
      </c>
      <c r="E288" s="1070">
        <v>0.05</v>
      </c>
      <c r="F288" s="1034">
        <f t="shared" si="17"/>
        <v>10000000</v>
      </c>
      <c r="G288" s="1535"/>
      <c r="H288" s="1535"/>
      <c r="I288" s="1672"/>
      <c r="J288" s="1580"/>
      <c r="K288" s="1535"/>
      <c r="L288" s="1535"/>
      <c r="M288" s="1584"/>
    </row>
    <row r="289" spans="1:17" ht="30" customHeight="1" x14ac:dyDescent="0.2">
      <c r="A289" s="1716">
        <v>191</v>
      </c>
      <c r="B289" s="1752" t="s">
        <v>53</v>
      </c>
      <c r="C289" s="1574" t="s">
        <v>265</v>
      </c>
      <c r="D289" s="1534">
        <v>700000000</v>
      </c>
      <c r="E289" s="1544">
        <v>7.6999999999999999E-2</v>
      </c>
      <c r="F289" s="1534">
        <v>54000000</v>
      </c>
      <c r="G289" s="1034">
        <v>43000000</v>
      </c>
      <c r="H289" s="1034">
        <v>43000000</v>
      </c>
      <c r="I289" s="1065" t="s">
        <v>2859</v>
      </c>
      <c r="J289" s="24" t="s">
        <v>696</v>
      </c>
      <c r="K289" s="1534">
        <f>G289+G290</f>
        <v>54000000</v>
      </c>
      <c r="L289" s="1534">
        <f t="shared" si="18"/>
        <v>0</v>
      </c>
      <c r="M289" s="1253" t="s">
        <v>2668</v>
      </c>
    </row>
    <row r="290" spans="1:17" ht="30" customHeight="1" x14ac:dyDescent="0.2">
      <c r="A290" s="1716"/>
      <c r="B290" s="1752"/>
      <c r="C290" s="1575"/>
      <c r="D290" s="1535"/>
      <c r="E290" s="1546"/>
      <c r="F290" s="1535"/>
      <c r="G290" s="1240">
        <v>11000000</v>
      </c>
      <c r="H290" s="1240" t="s">
        <v>2950</v>
      </c>
      <c r="I290" s="1258" t="s">
        <v>2956</v>
      </c>
      <c r="J290" s="24" t="s">
        <v>696</v>
      </c>
      <c r="K290" s="1535"/>
      <c r="L290" s="1535"/>
      <c r="M290" s="1254"/>
    </row>
    <row r="291" spans="1:17" ht="30" customHeight="1" x14ac:dyDescent="0.2">
      <c r="A291" s="1531">
        <v>192</v>
      </c>
      <c r="B291" s="1528" t="s">
        <v>54</v>
      </c>
      <c r="C291" s="1574" t="s">
        <v>1343</v>
      </c>
      <c r="D291" s="1663">
        <v>1400000000</v>
      </c>
      <c r="E291" s="1707">
        <v>7.0000000000000007E-2</v>
      </c>
      <c r="F291" s="1663">
        <f>D291*E291</f>
        <v>98000000.000000015</v>
      </c>
      <c r="G291" s="1782" t="s">
        <v>2122</v>
      </c>
      <c r="H291" s="1782"/>
      <c r="I291" s="1782"/>
      <c r="J291" s="1782"/>
      <c r="K291" s="1534"/>
      <c r="L291" s="1534"/>
      <c r="M291" s="192" t="s">
        <v>2123</v>
      </c>
    </row>
    <row r="292" spans="1:17" ht="30" customHeight="1" x14ac:dyDescent="0.2">
      <c r="A292" s="1532"/>
      <c r="B292" s="1529"/>
      <c r="C292" s="1575"/>
      <c r="D292" s="1663"/>
      <c r="E292" s="1707"/>
      <c r="F292" s="1663"/>
      <c r="G292" s="1782"/>
      <c r="H292" s="1782"/>
      <c r="I292" s="1782"/>
      <c r="J292" s="1782"/>
      <c r="K292" s="1535"/>
      <c r="L292" s="1535"/>
      <c r="M292" s="192" t="s">
        <v>2423</v>
      </c>
    </row>
    <row r="293" spans="1:17" ht="30" customHeight="1" x14ac:dyDescent="0.2">
      <c r="A293" s="1532"/>
      <c r="B293" s="1529"/>
      <c r="C293" s="1574"/>
      <c r="D293" s="1560">
        <f>D291+150000000</f>
        <v>1550000000</v>
      </c>
      <c r="E293" s="1544"/>
      <c r="F293" s="1534"/>
      <c r="G293" s="1726" t="s">
        <v>3064</v>
      </c>
      <c r="H293" s="1727"/>
      <c r="I293" s="1727"/>
      <c r="J293" s="1728"/>
      <c r="K293" s="1325"/>
      <c r="L293" s="1325"/>
      <c r="M293" s="192" t="s">
        <v>3065</v>
      </c>
    </row>
    <row r="294" spans="1:17" ht="30" customHeight="1" x14ac:dyDescent="0.2">
      <c r="A294" s="1533"/>
      <c r="B294" s="1530"/>
      <c r="C294" s="1575"/>
      <c r="D294" s="1561"/>
      <c r="E294" s="1546"/>
      <c r="F294" s="1535"/>
      <c r="G294" s="1726" t="s">
        <v>3063</v>
      </c>
      <c r="H294" s="1727"/>
      <c r="I294" s="1727"/>
      <c r="J294" s="1728"/>
      <c r="K294" s="1325"/>
      <c r="L294" s="1325"/>
      <c r="M294" s="192"/>
    </row>
    <row r="295" spans="1:17" ht="30" customHeight="1" x14ac:dyDescent="0.2">
      <c r="A295" s="1075">
        <v>193</v>
      </c>
      <c r="B295" s="1074" t="s">
        <v>55</v>
      </c>
      <c r="C295" s="1052" t="s">
        <v>1379</v>
      </c>
      <c r="D295" s="1034">
        <v>45000000</v>
      </c>
      <c r="E295" s="1070">
        <v>0.04</v>
      </c>
      <c r="F295" s="1034">
        <f t="shared" si="17"/>
        <v>1800000</v>
      </c>
      <c r="G295" s="1034"/>
      <c r="H295" s="1034"/>
      <c r="I295" s="1054"/>
      <c r="J295" s="1053" t="s">
        <v>1026</v>
      </c>
      <c r="K295" s="1034">
        <f>G295</f>
        <v>0</v>
      </c>
      <c r="L295" s="1034">
        <f t="shared" si="18"/>
        <v>1800000</v>
      </c>
      <c r="M295" s="1074"/>
    </row>
    <row r="296" spans="1:17" ht="30" customHeight="1" x14ac:dyDescent="0.2">
      <c r="A296" s="1028">
        <v>194</v>
      </c>
      <c r="B296" s="22" t="s">
        <v>56</v>
      </c>
      <c r="C296" s="421"/>
      <c r="D296" s="1046"/>
      <c r="E296" s="1101"/>
      <c r="F296" s="1046">
        <f t="shared" si="17"/>
        <v>0</v>
      </c>
      <c r="G296" s="1053"/>
      <c r="H296" s="1053"/>
      <c r="I296" s="424"/>
      <c r="J296" s="1073" t="s">
        <v>2487</v>
      </c>
      <c r="K296" s="1053">
        <f>G296</f>
        <v>0</v>
      </c>
      <c r="L296" s="1046">
        <f t="shared" si="18"/>
        <v>0</v>
      </c>
      <c r="M296" s="1049"/>
    </row>
    <row r="297" spans="1:17" ht="30" customHeight="1" x14ac:dyDescent="0.2">
      <c r="A297" s="1075">
        <v>195</v>
      </c>
      <c r="B297" s="1027" t="s">
        <v>57</v>
      </c>
      <c r="C297" s="1052" t="s">
        <v>1019</v>
      </c>
      <c r="D297" s="1034">
        <v>10000000</v>
      </c>
      <c r="E297" s="1031">
        <v>0.05</v>
      </c>
      <c r="F297" s="1034">
        <f t="shared" si="17"/>
        <v>500000</v>
      </c>
      <c r="G297" s="1034"/>
      <c r="H297" s="1034"/>
      <c r="I297" s="1054"/>
      <c r="J297" s="24" t="s">
        <v>1152</v>
      </c>
      <c r="K297" s="1034">
        <f>G297</f>
        <v>0</v>
      </c>
      <c r="L297" s="1034">
        <f t="shared" si="18"/>
        <v>500000</v>
      </c>
      <c r="M297" s="1074"/>
    </row>
    <row r="298" spans="1:17" ht="30" customHeight="1" x14ac:dyDescent="0.2">
      <c r="A298" s="1531">
        <v>196</v>
      </c>
      <c r="B298" s="1528" t="s">
        <v>58</v>
      </c>
      <c r="C298" s="1052" t="s">
        <v>1138</v>
      </c>
      <c r="D298" s="1034">
        <v>20000000</v>
      </c>
      <c r="E298" s="1070">
        <v>0.04</v>
      </c>
      <c r="F298" s="1034">
        <f t="shared" si="17"/>
        <v>800000</v>
      </c>
      <c r="G298" s="1852" t="s">
        <v>3082</v>
      </c>
      <c r="H298" s="1852"/>
      <c r="I298" s="1852"/>
      <c r="J298" s="1852"/>
      <c r="K298" s="1852"/>
      <c r="L298" s="1034"/>
      <c r="M298" s="1074"/>
    </row>
    <row r="299" spans="1:17" ht="30" customHeight="1" x14ac:dyDescent="0.2">
      <c r="A299" s="1533"/>
      <c r="B299" s="1530"/>
      <c r="C299" s="1052" t="s">
        <v>2132</v>
      </c>
      <c r="D299" s="1327">
        <v>30000000</v>
      </c>
      <c r="E299" s="480">
        <v>0.05</v>
      </c>
      <c r="F299" s="1327">
        <f t="shared" si="17"/>
        <v>1500000</v>
      </c>
      <c r="G299" s="1325">
        <v>1500000</v>
      </c>
      <c r="H299" s="1325" t="s">
        <v>3066</v>
      </c>
      <c r="I299" s="1325">
        <v>123339803720</v>
      </c>
      <c r="J299" s="24" t="s">
        <v>2469</v>
      </c>
      <c r="K299" s="1325">
        <f>G299</f>
        <v>1500000</v>
      </c>
      <c r="L299" s="1034">
        <f t="shared" si="18"/>
        <v>0</v>
      </c>
      <c r="M299" s="1726" t="s">
        <v>2133</v>
      </c>
      <c r="N299" s="1727"/>
      <c r="O299" s="1727"/>
      <c r="P299" s="1727"/>
      <c r="Q299" s="1728"/>
    </row>
    <row r="300" spans="1:17" ht="30" customHeight="1" x14ac:dyDescent="0.2">
      <c r="A300" s="1075">
        <v>197</v>
      </c>
      <c r="B300" s="1074" t="s">
        <v>59</v>
      </c>
      <c r="C300" s="1052"/>
      <c r="D300" s="1034">
        <v>150000000</v>
      </c>
      <c r="E300" s="1070">
        <v>0.04</v>
      </c>
      <c r="F300" s="1034">
        <f t="shared" si="17"/>
        <v>6000000</v>
      </c>
      <c r="G300" s="1034"/>
      <c r="H300" s="1034"/>
      <c r="I300" s="1054"/>
      <c r="J300" s="1053" t="s">
        <v>2457</v>
      </c>
      <c r="K300" s="1034">
        <f t="shared" ref="K300:K309" si="22">G300</f>
        <v>0</v>
      </c>
      <c r="L300" s="1034">
        <f t="shared" si="18"/>
        <v>6000000</v>
      </c>
      <c r="M300" s="1074"/>
    </row>
    <row r="301" spans="1:17" ht="30" customHeight="1" x14ac:dyDescent="0.2">
      <c r="A301" s="1075">
        <v>198</v>
      </c>
      <c r="B301" s="1074" t="s">
        <v>60</v>
      </c>
      <c r="C301" s="1052"/>
      <c r="D301" s="1034">
        <v>30000000</v>
      </c>
      <c r="E301" s="1070">
        <v>8.5000000000000006E-2</v>
      </c>
      <c r="F301" s="1034">
        <v>2500000</v>
      </c>
      <c r="G301" s="1034"/>
      <c r="H301" s="1034"/>
      <c r="I301" s="1054"/>
      <c r="J301" s="1053" t="s">
        <v>2647</v>
      </c>
      <c r="K301" s="1034">
        <f t="shared" si="22"/>
        <v>0</v>
      </c>
      <c r="L301" s="1034">
        <f t="shared" si="18"/>
        <v>2500000</v>
      </c>
      <c r="M301" s="1074"/>
    </row>
    <row r="302" spans="1:17" ht="30" customHeight="1" x14ac:dyDescent="0.2">
      <c r="A302" s="1075">
        <v>199</v>
      </c>
      <c r="B302" s="1074" t="s">
        <v>61</v>
      </c>
      <c r="C302" s="1052" t="s">
        <v>1131</v>
      </c>
      <c r="D302" s="1034">
        <v>50000000</v>
      </c>
      <c r="E302" s="1070">
        <v>0.05</v>
      </c>
      <c r="F302" s="1034">
        <f t="shared" si="17"/>
        <v>2500000</v>
      </c>
      <c r="G302" s="1034"/>
      <c r="H302" s="1034"/>
      <c r="I302" s="1054"/>
      <c r="J302" s="1053" t="s">
        <v>2548</v>
      </c>
      <c r="K302" s="1034">
        <f t="shared" si="22"/>
        <v>0</v>
      </c>
      <c r="L302" s="1034">
        <f t="shared" si="18"/>
        <v>2500000</v>
      </c>
      <c r="M302" s="1074"/>
    </row>
    <row r="303" spans="1:17" ht="30" customHeight="1" x14ac:dyDescent="0.2">
      <c r="A303" s="1075">
        <v>200</v>
      </c>
      <c r="B303" s="1074" t="s">
        <v>62</v>
      </c>
      <c r="C303" s="1052"/>
      <c r="D303" s="1034">
        <v>350000000</v>
      </c>
      <c r="E303" s="1070">
        <v>7.0000000000000007E-2</v>
      </c>
      <c r="F303" s="1034">
        <f t="shared" si="17"/>
        <v>24500000.000000004</v>
      </c>
      <c r="G303" s="1034"/>
      <c r="H303" s="1034"/>
      <c r="I303" s="1061"/>
      <c r="J303" s="24" t="s">
        <v>1671</v>
      </c>
      <c r="K303" s="1034">
        <f t="shared" si="22"/>
        <v>0</v>
      </c>
      <c r="L303" s="1034">
        <f t="shared" si="18"/>
        <v>24500000.000000004</v>
      </c>
      <c r="M303" s="1074"/>
    </row>
    <row r="304" spans="1:17" ht="30" customHeight="1" x14ac:dyDescent="0.2">
      <c r="A304" s="1075">
        <v>201</v>
      </c>
      <c r="B304" s="1074" t="s">
        <v>63</v>
      </c>
      <c r="C304" s="1052"/>
      <c r="D304" s="1042"/>
      <c r="E304" s="44"/>
      <c r="F304" s="1042">
        <f t="shared" si="17"/>
        <v>0</v>
      </c>
      <c r="G304" s="1034"/>
      <c r="H304" s="1034"/>
      <c r="I304" s="1054"/>
      <c r="J304" s="88" t="s">
        <v>1260</v>
      </c>
      <c r="K304" s="1034">
        <f t="shared" si="22"/>
        <v>0</v>
      </c>
      <c r="L304" s="1042">
        <f t="shared" si="18"/>
        <v>0</v>
      </c>
      <c r="M304" s="1074"/>
    </row>
    <row r="305" spans="1:13" ht="30" customHeight="1" x14ac:dyDescent="0.2">
      <c r="A305" s="1075">
        <v>202</v>
      </c>
      <c r="B305" s="1074" t="s">
        <v>64</v>
      </c>
      <c r="C305" s="1052"/>
      <c r="D305" s="1034">
        <v>100000000</v>
      </c>
      <c r="E305" s="1070">
        <v>4.4999999999999998E-2</v>
      </c>
      <c r="F305" s="1034">
        <f t="shared" si="17"/>
        <v>4500000</v>
      </c>
      <c r="G305" s="1034">
        <v>4500000</v>
      </c>
      <c r="H305" s="1034" t="s">
        <v>2678</v>
      </c>
      <c r="I305" s="1054" t="s">
        <v>2689</v>
      </c>
      <c r="J305" s="24" t="s">
        <v>2690</v>
      </c>
      <c r="K305" s="1034">
        <f t="shared" si="22"/>
        <v>4500000</v>
      </c>
      <c r="L305" s="1034">
        <f t="shared" si="18"/>
        <v>0</v>
      </c>
      <c r="M305" s="1074"/>
    </row>
    <row r="306" spans="1:13" ht="30" customHeight="1" x14ac:dyDescent="0.2">
      <c r="A306" s="1075">
        <v>203</v>
      </c>
      <c r="B306" s="1074" t="s">
        <v>1293</v>
      </c>
      <c r="C306" s="1052" t="s">
        <v>1112</v>
      </c>
      <c r="D306" s="1034">
        <v>60000000</v>
      </c>
      <c r="E306" s="1070">
        <v>0.05</v>
      </c>
      <c r="F306" s="1034">
        <f t="shared" si="17"/>
        <v>3000000</v>
      </c>
      <c r="G306" s="1034"/>
      <c r="H306" s="1034"/>
      <c r="I306" s="1054"/>
      <c r="J306" s="24" t="s">
        <v>1797</v>
      </c>
      <c r="K306" s="1034">
        <f t="shared" si="22"/>
        <v>0</v>
      </c>
      <c r="L306" s="1034">
        <f t="shared" si="18"/>
        <v>3000000</v>
      </c>
      <c r="M306" s="1074"/>
    </row>
    <row r="307" spans="1:13" ht="30" customHeight="1" x14ac:dyDescent="0.2">
      <c r="A307" s="1075">
        <v>204</v>
      </c>
      <c r="B307" s="1074" t="s">
        <v>65</v>
      </c>
      <c r="C307" s="1052"/>
      <c r="D307" s="1034">
        <v>30000000</v>
      </c>
      <c r="E307" s="1070">
        <v>4.4999999999999998E-2</v>
      </c>
      <c r="F307" s="1034">
        <f t="shared" si="17"/>
        <v>1350000</v>
      </c>
      <c r="G307" s="1034"/>
      <c r="H307" s="1034"/>
      <c r="I307" s="1054"/>
      <c r="J307" s="24" t="s">
        <v>2585</v>
      </c>
      <c r="K307" s="1034">
        <f t="shared" si="22"/>
        <v>0</v>
      </c>
      <c r="L307" s="1034">
        <f t="shared" si="18"/>
        <v>1350000</v>
      </c>
      <c r="M307" s="1074"/>
    </row>
    <row r="308" spans="1:13" ht="30" customHeight="1" x14ac:dyDescent="0.2">
      <c r="A308" s="1075">
        <v>205</v>
      </c>
      <c r="B308" s="1074" t="s">
        <v>66</v>
      </c>
      <c r="C308" s="1052"/>
      <c r="D308" s="1042"/>
      <c r="E308" s="44"/>
      <c r="F308" s="1042">
        <f t="shared" si="17"/>
        <v>0</v>
      </c>
      <c r="G308" s="1034"/>
      <c r="H308" s="1034"/>
      <c r="I308" s="1054"/>
      <c r="J308" s="24" t="s">
        <v>2519</v>
      </c>
      <c r="K308" s="1034">
        <f t="shared" si="22"/>
        <v>0</v>
      </c>
      <c r="L308" s="1042">
        <f t="shared" si="18"/>
        <v>0</v>
      </c>
      <c r="M308" s="1074"/>
    </row>
    <row r="309" spans="1:13" ht="30" customHeight="1" x14ac:dyDescent="0.2">
      <c r="A309" s="1075">
        <v>206</v>
      </c>
      <c r="B309" s="1074" t="s">
        <v>2538</v>
      </c>
      <c r="C309" s="1052" t="s">
        <v>1019</v>
      </c>
      <c r="D309" s="1034">
        <v>150000000</v>
      </c>
      <c r="E309" s="1070">
        <v>0.05</v>
      </c>
      <c r="F309" s="1034">
        <f t="shared" si="17"/>
        <v>7500000</v>
      </c>
      <c r="G309" s="1034"/>
      <c r="H309" s="1034"/>
      <c r="I309" s="1054"/>
      <c r="J309" s="70" t="s">
        <v>1015</v>
      </c>
      <c r="K309" s="1034">
        <f t="shared" si="22"/>
        <v>0</v>
      </c>
      <c r="L309" s="1034">
        <f t="shared" si="18"/>
        <v>7500000</v>
      </c>
      <c r="M309" s="1074"/>
    </row>
    <row r="310" spans="1:13" ht="30" customHeight="1" x14ac:dyDescent="0.2">
      <c r="A310" s="1531">
        <v>207</v>
      </c>
      <c r="B310" s="1528" t="s">
        <v>2822</v>
      </c>
      <c r="C310" s="1574" t="s">
        <v>700</v>
      </c>
      <c r="D310" s="1034">
        <v>45000000</v>
      </c>
      <c r="E310" s="1070">
        <v>0.04</v>
      </c>
      <c r="F310" s="1034">
        <f t="shared" si="17"/>
        <v>1800000</v>
      </c>
      <c r="G310" s="1534">
        <v>3800000</v>
      </c>
      <c r="H310" s="1534" t="s">
        <v>2851</v>
      </c>
      <c r="I310" s="1670" t="s">
        <v>2867</v>
      </c>
      <c r="J310" s="1579" t="s">
        <v>2868</v>
      </c>
      <c r="K310" s="1534">
        <f>G310</f>
        <v>3800000</v>
      </c>
      <c r="L310" s="1534">
        <f>(F310+F311)-K310</f>
        <v>0</v>
      </c>
      <c r="M310" s="1583"/>
    </row>
    <row r="311" spans="1:13" ht="30" customHeight="1" x14ac:dyDescent="0.2">
      <c r="A311" s="1533"/>
      <c r="B311" s="1530"/>
      <c r="C311" s="1575"/>
      <c r="D311" s="1034">
        <v>50000000</v>
      </c>
      <c r="E311" s="1070">
        <v>0.04</v>
      </c>
      <c r="F311" s="1034">
        <f t="shared" si="17"/>
        <v>2000000</v>
      </c>
      <c r="G311" s="1535"/>
      <c r="H311" s="1535"/>
      <c r="I311" s="1672"/>
      <c r="J311" s="1580"/>
      <c r="K311" s="1535"/>
      <c r="L311" s="1535"/>
      <c r="M311" s="1584"/>
    </row>
    <row r="312" spans="1:13" ht="30" customHeight="1" x14ac:dyDescent="0.2">
      <c r="A312" s="1075">
        <v>208</v>
      </c>
      <c r="B312" s="1074" t="s">
        <v>70</v>
      </c>
      <c r="C312" s="1052" t="s">
        <v>1131</v>
      </c>
      <c r="D312" s="1034">
        <v>15000000</v>
      </c>
      <c r="E312" s="1070">
        <v>0.04</v>
      </c>
      <c r="F312" s="1034">
        <f t="shared" si="17"/>
        <v>600000</v>
      </c>
      <c r="G312" s="1034"/>
      <c r="H312" s="1034"/>
      <c r="I312" s="1054"/>
      <c r="J312" s="24" t="s">
        <v>1130</v>
      </c>
      <c r="K312" s="1034">
        <f t="shared" ref="K312:K320" si="23">G312</f>
        <v>0</v>
      </c>
      <c r="L312" s="1034">
        <f t="shared" ref="L312:L364" si="24">F312-K312</f>
        <v>600000</v>
      </c>
      <c r="M312" s="1074"/>
    </row>
    <row r="313" spans="1:13" ht="30" customHeight="1" x14ac:dyDescent="0.2">
      <c r="A313" s="1075">
        <v>209</v>
      </c>
      <c r="B313" s="1074" t="s">
        <v>71</v>
      </c>
      <c r="C313" s="1052"/>
      <c r="D313" s="1034">
        <v>10000000</v>
      </c>
      <c r="E313" s="1070">
        <v>0.05</v>
      </c>
      <c r="F313" s="1034">
        <f t="shared" si="17"/>
        <v>500000</v>
      </c>
      <c r="G313" s="1034"/>
      <c r="H313" s="1034"/>
      <c r="I313" s="1054"/>
      <c r="J313" s="88" t="s">
        <v>1278</v>
      </c>
      <c r="K313" s="1034">
        <f t="shared" si="23"/>
        <v>0</v>
      </c>
      <c r="L313" s="1034">
        <f t="shared" si="24"/>
        <v>500000</v>
      </c>
      <c r="M313" s="1074"/>
    </row>
    <row r="314" spans="1:13" ht="30" customHeight="1" x14ac:dyDescent="0.2">
      <c r="A314" s="1075">
        <v>210</v>
      </c>
      <c r="B314" s="1074" t="s">
        <v>73</v>
      </c>
      <c r="C314" s="1052"/>
      <c r="D314" s="1294">
        <v>50000000</v>
      </c>
      <c r="E314" s="1305">
        <v>7.0000000000000007E-2</v>
      </c>
      <c r="F314" s="1294">
        <f t="shared" si="17"/>
        <v>3500000.0000000005</v>
      </c>
      <c r="G314" s="1294">
        <v>3500000</v>
      </c>
      <c r="H314" s="1294" t="s">
        <v>3046</v>
      </c>
      <c r="I314" s="1302" t="s">
        <v>3145</v>
      </c>
      <c r="J314" s="24" t="s">
        <v>721</v>
      </c>
      <c r="K314" s="1294">
        <f t="shared" si="23"/>
        <v>3500000</v>
      </c>
      <c r="L314" s="1294">
        <f t="shared" si="24"/>
        <v>0</v>
      </c>
      <c r="M314" s="1074"/>
    </row>
    <row r="315" spans="1:13" ht="30" customHeight="1" x14ac:dyDescent="0.2">
      <c r="A315" s="1075">
        <v>211</v>
      </c>
      <c r="B315" s="1074" t="s">
        <v>74</v>
      </c>
      <c r="C315" s="1052" t="s">
        <v>1351</v>
      </c>
      <c r="D315" s="1034">
        <v>100000000</v>
      </c>
      <c r="E315" s="1070">
        <v>0.05</v>
      </c>
      <c r="F315" s="1034">
        <f t="shared" si="17"/>
        <v>5000000</v>
      </c>
      <c r="G315" s="1034">
        <v>5000000</v>
      </c>
      <c r="H315" s="1034" t="s">
        <v>2950</v>
      </c>
      <c r="I315" s="1054" t="s">
        <v>2954</v>
      </c>
      <c r="J315" s="24" t="s">
        <v>1484</v>
      </c>
      <c r="K315" s="1034">
        <f t="shared" si="23"/>
        <v>5000000</v>
      </c>
      <c r="L315" s="1034">
        <f t="shared" si="24"/>
        <v>0</v>
      </c>
      <c r="M315" s="1074"/>
    </row>
    <row r="316" spans="1:13" ht="30" customHeight="1" x14ac:dyDescent="0.2">
      <c r="A316" s="1075">
        <v>212</v>
      </c>
      <c r="B316" s="1074" t="s">
        <v>75</v>
      </c>
      <c r="C316" s="1052"/>
      <c r="D316" s="1034">
        <v>30000000</v>
      </c>
      <c r="E316" s="1070">
        <v>0.05</v>
      </c>
      <c r="F316" s="1034">
        <f t="shared" si="17"/>
        <v>1500000</v>
      </c>
      <c r="G316" s="1034"/>
      <c r="H316" s="1034"/>
      <c r="I316" s="1054"/>
      <c r="J316" s="24" t="s">
        <v>2649</v>
      </c>
      <c r="K316" s="1034">
        <f t="shared" si="23"/>
        <v>0</v>
      </c>
      <c r="L316" s="1034">
        <f t="shared" si="24"/>
        <v>1500000</v>
      </c>
      <c r="M316" s="1074"/>
    </row>
    <row r="317" spans="1:13" ht="30" customHeight="1" x14ac:dyDescent="0.2">
      <c r="A317" s="1075">
        <v>213</v>
      </c>
      <c r="B317" s="1074" t="s">
        <v>76</v>
      </c>
      <c r="C317" s="1052"/>
      <c r="D317" s="1034">
        <v>15000000</v>
      </c>
      <c r="E317" s="1070">
        <v>4.7E-2</v>
      </c>
      <c r="F317" s="1034">
        <v>700000</v>
      </c>
      <c r="G317" s="1034">
        <v>700000</v>
      </c>
      <c r="H317" s="1034" t="s">
        <v>2678</v>
      </c>
      <c r="I317" s="1054" t="s">
        <v>2680</v>
      </c>
      <c r="J317" s="24" t="s">
        <v>331</v>
      </c>
      <c r="K317" s="1034">
        <f t="shared" si="23"/>
        <v>700000</v>
      </c>
      <c r="L317" s="1034">
        <f t="shared" si="24"/>
        <v>0</v>
      </c>
      <c r="M317" s="1074"/>
    </row>
    <row r="318" spans="1:13" ht="30" customHeight="1" x14ac:dyDescent="0.2">
      <c r="A318" s="1075">
        <v>214</v>
      </c>
      <c r="B318" s="1074" t="s">
        <v>966</v>
      </c>
      <c r="C318" s="1052"/>
      <c r="D318" s="1034">
        <v>200000000</v>
      </c>
      <c r="E318" s="1070">
        <v>5.5E-2</v>
      </c>
      <c r="F318" s="1034">
        <f t="shared" si="17"/>
        <v>11000000</v>
      </c>
      <c r="G318" s="1034"/>
      <c r="H318" s="1034"/>
      <c r="I318" s="1061"/>
      <c r="J318" s="24" t="s">
        <v>1443</v>
      </c>
      <c r="K318" s="1034">
        <f t="shared" si="23"/>
        <v>0</v>
      </c>
      <c r="L318" s="1034">
        <f t="shared" si="24"/>
        <v>11000000</v>
      </c>
      <c r="M318" s="1074"/>
    </row>
    <row r="319" spans="1:13" ht="30" customHeight="1" x14ac:dyDescent="0.2">
      <c r="A319" s="1075">
        <v>215</v>
      </c>
      <c r="B319" s="1074" t="s">
        <v>77</v>
      </c>
      <c r="C319" s="1052"/>
      <c r="D319" s="1034">
        <v>70000000</v>
      </c>
      <c r="E319" s="1070">
        <v>0.05</v>
      </c>
      <c r="F319" s="1034">
        <f t="shared" si="17"/>
        <v>3500000</v>
      </c>
      <c r="G319" s="1034"/>
      <c r="H319" s="1034"/>
      <c r="I319" s="1054"/>
      <c r="J319" s="24" t="s">
        <v>1946</v>
      </c>
      <c r="K319" s="1034">
        <f t="shared" si="23"/>
        <v>0</v>
      </c>
      <c r="L319" s="1034">
        <f t="shared" si="24"/>
        <v>3500000</v>
      </c>
      <c r="M319" s="1074"/>
    </row>
    <row r="320" spans="1:13" ht="30" customHeight="1" x14ac:dyDescent="0.2">
      <c r="A320" s="1075">
        <v>216</v>
      </c>
      <c r="B320" s="1074" t="s">
        <v>78</v>
      </c>
      <c r="C320" s="1052" t="s">
        <v>916</v>
      </c>
      <c r="D320" s="1034">
        <v>250000000</v>
      </c>
      <c r="E320" s="1070">
        <v>4.4999999999999998E-2</v>
      </c>
      <c r="F320" s="1034">
        <f t="shared" si="17"/>
        <v>11250000</v>
      </c>
      <c r="G320" s="1034">
        <v>11250000</v>
      </c>
      <c r="H320" s="1034" t="s">
        <v>2802</v>
      </c>
      <c r="I320" s="1054" t="s">
        <v>2809</v>
      </c>
      <c r="J320" s="21" t="s">
        <v>1503</v>
      </c>
      <c r="K320" s="1034">
        <f t="shared" si="23"/>
        <v>11250000</v>
      </c>
      <c r="L320" s="1034">
        <f t="shared" si="24"/>
        <v>0</v>
      </c>
      <c r="M320" s="1074"/>
    </row>
    <row r="321" spans="1:13" ht="30" customHeight="1" x14ac:dyDescent="0.2">
      <c r="A321" s="1028">
        <v>217</v>
      </c>
      <c r="B321" s="1074" t="s">
        <v>80</v>
      </c>
      <c r="C321" s="1069"/>
      <c r="D321" s="1053">
        <v>160000000</v>
      </c>
      <c r="E321" s="1070">
        <v>0.05</v>
      </c>
      <c r="F321" s="1053">
        <f t="shared" ref="F321:F368" si="25">D321*E321</f>
        <v>8000000</v>
      </c>
      <c r="G321" s="1053"/>
      <c r="H321" s="1053"/>
      <c r="I321" s="424"/>
      <c r="J321" s="88" t="s">
        <v>2638</v>
      </c>
      <c r="K321" s="1053">
        <f>G321</f>
        <v>0</v>
      </c>
      <c r="L321" s="1053">
        <f t="shared" si="24"/>
        <v>8000000</v>
      </c>
      <c r="M321" s="1038"/>
    </row>
    <row r="322" spans="1:13" ht="30" customHeight="1" x14ac:dyDescent="0.2">
      <c r="A322" s="1075">
        <v>218</v>
      </c>
      <c r="B322" s="1027" t="s">
        <v>81</v>
      </c>
      <c r="C322" s="1052"/>
      <c r="D322" s="1034">
        <v>45000000</v>
      </c>
      <c r="E322" s="1031">
        <v>0.04</v>
      </c>
      <c r="F322" s="1034">
        <f t="shared" si="25"/>
        <v>1800000</v>
      </c>
      <c r="G322" s="1034">
        <v>1800000</v>
      </c>
      <c r="H322" s="1034" t="s">
        <v>2802</v>
      </c>
      <c r="I322" s="1054" t="s">
        <v>2806</v>
      </c>
      <c r="J322" s="70" t="s">
        <v>1799</v>
      </c>
      <c r="K322" s="1034">
        <f>G322</f>
        <v>1800000</v>
      </c>
      <c r="L322" s="1034">
        <f t="shared" si="24"/>
        <v>0</v>
      </c>
      <c r="M322" s="1074"/>
    </row>
    <row r="323" spans="1:13" ht="30" customHeight="1" x14ac:dyDescent="0.2">
      <c r="A323" s="1075">
        <v>219</v>
      </c>
      <c r="B323" s="1074" t="s">
        <v>1908</v>
      </c>
      <c r="C323" s="1052"/>
      <c r="D323" s="1042"/>
      <c r="E323" s="44"/>
      <c r="F323" s="1042">
        <f t="shared" si="25"/>
        <v>0</v>
      </c>
      <c r="G323" s="1034"/>
      <c r="H323" s="1034"/>
      <c r="I323" s="1054"/>
      <c r="J323" s="24"/>
      <c r="K323" s="1034"/>
      <c r="L323" s="1042">
        <f t="shared" si="24"/>
        <v>0</v>
      </c>
      <c r="M323" s="1074"/>
    </row>
    <row r="324" spans="1:13" ht="30" customHeight="1" x14ac:dyDescent="0.2">
      <c r="A324" s="1075">
        <v>220</v>
      </c>
      <c r="B324" s="1076" t="s">
        <v>83</v>
      </c>
      <c r="C324" s="385"/>
      <c r="D324" s="1032">
        <v>203000000</v>
      </c>
      <c r="E324" s="1030">
        <v>0.05</v>
      </c>
      <c r="F324" s="1032">
        <f t="shared" si="25"/>
        <v>10150000</v>
      </c>
      <c r="G324" s="1034">
        <v>10150000</v>
      </c>
      <c r="H324" s="1034" t="s">
        <v>2835</v>
      </c>
      <c r="I324" s="1250" t="s">
        <v>2909</v>
      </c>
      <c r="J324" s="24" t="s">
        <v>2910</v>
      </c>
      <c r="K324" s="1032">
        <f>G324</f>
        <v>10150000</v>
      </c>
      <c r="L324" s="1032">
        <f t="shared" si="24"/>
        <v>0</v>
      </c>
      <c r="M324" s="1074"/>
    </row>
    <row r="325" spans="1:13" ht="30" customHeight="1" x14ac:dyDescent="0.2">
      <c r="A325" s="1075">
        <v>221</v>
      </c>
      <c r="B325" s="1076" t="s">
        <v>332</v>
      </c>
      <c r="C325" s="385"/>
      <c r="D325" s="1032">
        <v>275000000</v>
      </c>
      <c r="E325" s="1030">
        <v>4.2000000000000003E-2</v>
      </c>
      <c r="F325" s="1032">
        <f>D325*E325</f>
        <v>11550000</v>
      </c>
      <c r="G325" s="1033">
        <v>11550000</v>
      </c>
      <c r="H325" s="1033" t="s">
        <v>2802</v>
      </c>
      <c r="I325" s="1058" t="s">
        <v>2818</v>
      </c>
      <c r="J325" s="427" t="s">
        <v>1753</v>
      </c>
      <c r="K325" s="1032">
        <f>G325</f>
        <v>11550000</v>
      </c>
      <c r="L325" s="1032">
        <f t="shared" si="24"/>
        <v>0</v>
      </c>
      <c r="M325" s="1049"/>
    </row>
    <row r="326" spans="1:13" ht="30" customHeight="1" x14ac:dyDescent="0.2">
      <c r="A326" s="426">
        <v>222</v>
      </c>
      <c r="B326" s="22" t="s">
        <v>1936</v>
      </c>
      <c r="C326" s="1069" t="s">
        <v>1343</v>
      </c>
      <c r="D326" s="1053">
        <v>700000000</v>
      </c>
      <c r="E326" s="1070">
        <v>0.06</v>
      </c>
      <c r="F326" s="1053">
        <f>D326*E326</f>
        <v>42000000</v>
      </c>
      <c r="G326" s="1053"/>
      <c r="H326" s="1053"/>
      <c r="I326" s="1072"/>
      <c r="J326" s="1073" t="s">
        <v>1419</v>
      </c>
      <c r="K326" s="1053">
        <f>G326+خرداد!G277+خرداد!G278</f>
        <v>35000000</v>
      </c>
      <c r="L326" s="1053">
        <f>F326-K326</f>
        <v>7000000</v>
      </c>
      <c r="M326" s="168" t="s">
        <v>2332</v>
      </c>
    </row>
    <row r="327" spans="1:13" ht="30" customHeight="1" x14ac:dyDescent="0.2">
      <c r="A327" s="1029">
        <v>223</v>
      </c>
      <c r="B327" s="1027" t="s">
        <v>85</v>
      </c>
      <c r="C327" s="1052" t="s">
        <v>1751</v>
      </c>
      <c r="D327" s="1034">
        <v>100000000</v>
      </c>
      <c r="E327" s="1031">
        <v>0.05</v>
      </c>
      <c r="F327" s="1034">
        <f t="shared" si="25"/>
        <v>5000000</v>
      </c>
      <c r="G327" s="1034">
        <v>5000000</v>
      </c>
      <c r="H327" s="1034" t="s">
        <v>2835</v>
      </c>
      <c r="I327" s="1054" t="s">
        <v>2906</v>
      </c>
      <c r="J327" s="24" t="s">
        <v>1984</v>
      </c>
      <c r="K327" s="1034">
        <f>G327</f>
        <v>5000000</v>
      </c>
      <c r="L327" s="1034">
        <f t="shared" si="24"/>
        <v>0</v>
      </c>
      <c r="M327" s="1074"/>
    </row>
    <row r="328" spans="1:13" ht="30" customHeight="1" x14ac:dyDescent="0.2">
      <c r="A328" s="1075">
        <v>224</v>
      </c>
      <c r="B328" s="1074" t="s">
        <v>2769</v>
      </c>
      <c r="C328" s="1052"/>
      <c r="D328" s="1034">
        <v>10000000</v>
      </c>
      <c r="E328" s="1070">
        <v>0.05</v>
      </c>
      <c r="F328" s="1034">
        <f t="shared" si="25"/>
        <v>500000</v>
      </c>
      <c r="G328" s="1034">
        <v>500000</v>
      </c>
      <c r="H328" s="1034" t="s">
        <v>2342</v>
      </c>
      <c r="I328" s="1054" t="s">
        <v>2770</v>
      </c>
      <c r="J328" s="24" t="s">
        <v>362</v>
      </c>
      <c r="K328" s="1034">
        <f>G328</f>
        <v>500000</v>
      </c>
      <c r="L328" s="1034">
        <f t="shared" si="24"/>
        <v>0</v>
      </c>
      <c r="M328" s="1074"/>
    </row>
    <row r="329" spans="1:13" ht="30" customHeight="1" x14ac:dyDescent="0.2">
      <c r="A329" s="1075">
        <v>225</v>
      </c>
      <c r="B329" s="1074" t="s">
        <v>87</v>
      </c>
      <c r="C329" s="1052"/>
      <c r="D329" s="1042"/>
      <c r="E329" s="44"/>
      <c r="F329" s="1042">
        <f t="shared" si="25"/>
        <v>0</v>
      </c>
      <c r="G329" s="1034"/>
      <c r="H329" s="1034"/>
      <c r="I329" s="1054"/>
      <c r="J329" s="21"/>
      <c r="K329" s="1034"/>
      <c r="L329" s="1042">
        <f t="shared" si="24"/>
        <v>0</v>
      </c>
      <c r="M329" s="103" t="s">
        <v>733</v>
      </c>
    </row>
    <row r="330" spans="1:13" ht="30" customHeight="1" x14ac:dyDescent="0.2">
      <c r="A330" s="1029">
        <v>226</v>
      </c>
      <c r="B330" s="1077" t="s">
        <v>88</v>
      </c>
      <c r="C330" s="1052"/>
      <c r="D330" s="1053">
        <v>410000000</v>
      </c>
      <c r="E330" s="1070">
        <v>0.06</v>
      </c>
      <c r="F330" s="1053">
        <f>D330*E330</f>
        <v>24600000</v>
      </c>
      <c r="G330" s="1694" t="s">
        <v>2596</v>
      </c>
      <c r="H330" s="1695"/>
      <c r="I330" s="1695"/>
      <c r="J330" s="1695"/>
      <c r="K330" s="1696"/>
      <c r="L330" s="1034"/>
      <c r="M330" s="1037"/>
    </row>
    <row r="331" spans="1:13" ht="30" customHeight="1" x14ac:dyDescent="0.2">
      <c r="A331" s="1075">
        <v>227</v>
      </c>
      <c r="B331" s="1074" t="s">
        <v>89</v>
      </c>
      <c r="C331" s="1052" t="s">
        <v>916</v>
      </c>
      <c r="D331" s="1034">
        <v>20000000</v>
      </c>
      <c r="E331" s="1070">
        <v>0.05</v>
      </c>
      <c r="F331" s="1034">
        <f>D331*E331</f>
        <v>1000000</v>
      </c>
      <c r="G331" s="1034">
        <v>1000000</v>
      </c>
      <c r="H331" s="1034" t="s">
        <v>2723</v>
      </c>
      <c r="I331" s="1054" t="s">
        <v>2748</v>
      </c>
      <c r="J331" s="21" t="s">
        <v>1509</v>
      </c>
      <c r="K331" s="1034">
        <f t="shared" ref="K331:K339" si="26">G331</f>
        <v>1000000</v>
      </c>
      <c r="L331" s="1034">
        <f t="shared" si="24"/>
        <v>0</v>
      </c>
      <c r="M331" s="1074"/>
    </row>
    <row r="332" spans="1:13" ht="30" customHeight="1" x14ac:dyDescent="0.2">
      <c r="A332" s="1075">
        <v>228</v>
      </c>
      <c r="B332" s="1074" t="s">
        <v>90</v>
      </c>
      <c r="C332" s="1052" t="s">
        <v>1219</v>
      </c>
      <c r="D332" s="1397">
        <v>10000000</v>
      </c>
      <c r="E332" s="1415">
        <v>0.04</v>
      </c>
      <c r="F332" s="1397">
        <f t="shared" si="25"/>
        <v>400000</v>
      </c>
      <c r="G332" s="1397"/>
      <c r="H332" s="1397"/>
      <c r="I332" s="1410"/>
      <c r="J332" s="30" t="s">
        <v>426</v>
      </c>
      <c r="K332" s="1397">
        <f t="shared" si="26"/>
        <v>0</v>
      </c>
      <c r="L332" s="1397">
        <f t="shared" si="24"/>
        <v>400000</v>
      </c>
      <c r="M332" s="1074"/>
    </row>
    <row r="333" spans="1:13" ht="30" customHeight="1" x14ac:dyDescent="0.2">
      <c r="A333" s="1075">
        <v>229</v>
      </c>
      <c r="B333" s="1074" t="s">
        <v>91</v>
      </c>
      <c r="C333" s="1052" t="s">
        <v>916</v>
      </c>
      <c r="D333" s="1397">
        <v>52000000</v>
      </c>
      <c r="E333" s="1415">
        <v>0.05</v>
      </c>
      <c r="F333" s="1397">
        <f t="shared" si="25"/>
        <v>2600000</v>
      </c>
      <c r="G333" s="1397">
        <v>2600000</v>
      </c>
      <c r="H333" s="1397" t="s">
        <v>2835</v>
      </c>
      <c r="I333" s="1410" t="s">
        <v>2898</v>
      </c>
      <c r="J333" s="24" t="s">
        <v>390</v>
      </c>
      <c r="K333" s="1397">
        <f t="shared" si="26"/>
        <v>2600000</v>
      </c>
      <c r="L333" s="1397">
        <f t="shared" si="24"/>
        <v>0</v>
      </c>
      <c r="M333" s="1074"/>
    </row>
    <row r="334" spans="1:13" ht="30" customHeight="1" x14ac:dyDescent="0.2">
      <c r="A334" s="1075">
        <v>230</v>
      </c>
      <c r="B334" s="1528" t="s">
        <v>92</v>
      </c>
      <c r="C334" s="1299" t="s">
        <v>1822</v>
      </c>
      <c r="D334" s="1034">
        <v>20000000</v>
      </c>
      <c r="E334" s="1070">
        <v>0.05</v>
      </c>
      <c r="F334" s="1034">
        <f t="shared" si="25"/>
        <v>1000000</v>
      </c>
      <c r="G334" s="1034">
        <v>1000000</v>
      </c>
      <c r="H334" s="1034" t="s">
        <v>2859</v>
      </c>
      <c r="I334" s="1054" t="s">
        <v>2930</v>
      </c>
      <c r="J334" s="24" t="s">
        <v>459</v>
      </c>
      <c r="K334" s="1034">
        <f t="shared" si="26"/>
        <v>1000000</v>
      </c>
      <c r="L334" s="1034">
        <f t="shared" si="24"/>
        <v>0</v>
      </c>
      <c r="M334" s="1074"/>
    </row>
    <row r="335" spans="1:13" ht="30" customHeight="1" x14ac:dyDescent="0.2">
      <c r="A335" s="1307"/>
      <c r="B335" s="1530"/>
      <c r="C335" s="759"/>
      <c r="D335" s="1294">
        <v>30000000</v>
      </c>
      <c r="E335" s="1305">
        <v>0.05</v>
      </c>
      <c r="F335" s="1294">
        <f t="shared" si="25"/>
        <v>1500000</v>
      </c>
      <c r="G335" s="1743" t="s">
        <v>3054</v>
      </c>
      <c r="H335" s="1744"/>
      <c r="I335" s="1744"/>
      <c r="J335" s="1744"/>
      <c r="K335" s="1745"/>
      <c r="L335" s="1294"/>
      <c r="M335" s="1306"/>
    </row>
    <row r="336" spans="1:13" ht="30" customHeight="1" x14ac:dyDescent="0.2">
      <c r="A336" s="1075">
        <v>231</v>
      </c>
      <c r="B336" s="1074" t="s">
        <v>93</v>
      </c>
      <c r="C336" s="1052" t="s">
        <v>1110</v>
      </c>
      <c r="D336" s="1034">
        <v>30000000</v>
      </c>
      <c r="E336" s="1070">
        <v>4.4999999999999998E-2</v>
      </c>
      <c r="F336" s="1034">
        <f t="shared" si="25"/>
        <v>1350000</v>
      </c>
      <c r="G336" s="1034">
        <v>1350000</v>
      </c>
      <c r="H336" s="1034" t="s">
        <v>2802</v>
      </c>
      <c r="I336" s="1054" t="s">
        <v>2815</v>
      </c>
      <c r="J336" s="30" t="s">
        <v>1851</v>
      </c>
      <c r="K336" s="1034">
        <f t="shared" si="26"/>
        <v>1350000</v>
      </c>
      <c r="L336" s="1034">
        <f t="shared" si="24"/>
        <v>0</v>
      </c>
      <c r="M336" s="1074"/>
    </row>
    <row r="337" spans="1:15" ht="30" customHeight="1" x14ac:dyDescent="0.2">
      <c r="A337" s="1075">
        <v>232</v>
      </c>
      <c r="B337" s="1074" t="s">
        <v>1700</v>
      </c>
      <c r="C337" s="1052" t="s">
        <v>1215</v>
      </c>
      <c r="D337" s="1034">
        <v>55000000</v>
      </c>
      <c r="E337" s="1070">
        <v>0.04</v>
      </c>
      <c r="F337" s="1034">
        <f t="shared" si="25"/>
        <v>2200000</v>
      </c>
      <c r="G337" s="1034">
        <v>2200000</v>
      </c>
      <c r="H337" s="1034" t="s">
        <v>2723</v>
      </c>
      <c r="I337" s="1054" t="s">
        <v>2724</v>
      </c>
      <c r="J337" s="24" t="s">
        <v>1702</v>
      </c>
      <c r="K337" s="1034">
        <f t="shared" si="26"/>
        <v>2200000</v>
      </c>
      <c r="L337" s="1034">
        <f t="shared" si="24"/>
        <v>0</v>
      </c>
      <c r="M337" s="1074"/>
    </row>
    <row r="338" spans="1:15" ht="30" customHeight="1" x14ac:dyDescent="0.2">
      <c r="A338" s="1075">
        <v>233</v>
      </c>
      <c r="B338" s="1074" t="s">
        <v>280</v>
      </c>
      <c r="C338" s="1052" t="s">
        <v>380</v>
      </c>
      <c r="D338" s="1034">
        <v>50000000</v>
      </c>
      <c r="E338" s="1070">
        <v>0.05</v>
      </c>
      <c r="F338" s="1034">
        <f t="shared" si="25"/>
        <v>2500000</v>
      </c>
      <c r="G338" s="1034">
        <v>2500000</v>
      </c>
      <c r="H338" s="1034" t="s">
        <v>2950</v>
      </c>
      <c r="I338" s="1054" t="s">
        <v>2963</v>
      </c>
      <c r="J338" s="24" t="s">
        <v>1992</v>
      </c>
      <c r="K338" s="1034">
        <f t="shared" si="26"/>
        <v>2500000</v>
      </c>
      <c r="L338" s="1034">
        <f t="shared" si="24"/>
        <v>0</v>
      </c>
      <c r="M338" s="170" t="s">
        <v>279</v>
      </c>
    </row>
    <row r="339" spans="1:15" ht="30" customHeight="1" x14ac:dyDescent="0.2">
      <c r="A339" s="1075">
        <v>234</v>
      </c>
      <c r="B339" s="1076" t="s">
        <v>95</v>
      </c>
      <c r="C339" s="421"/>
      <c r="D339" s="1046"/>
      <c r="E339" s="44"/>
      <c r="F339" s="1053">
        <v>21000000</v>
      </c>
      <c r="G339" s="1053">
        <v>21000000</v>
      </c>
      <c r="H339" s="1053" t="s">
        <v>2041</v>
      </c>
      <c r="I339" s="1072" t="s">
        <v>3008</v>
      </c>
      <c r="J339" s="1073" t="s">
        <v>518</v>
      </c>
      <c r="K339" s="1053">
        <f t="shared" si="26"/>
        <v>21000000</v>
      </c>
      <c r="L339" s="1034">
        <f t="shared" si="24"/>
        <v>0</v>
      </c>
      <c r="M339" s="1067"/>
    </row>
    <row r="340" spans="1:15" ht="30" customHeight="1" x14ac:dyDescent="0.2">
      <c r="A340" s="1075">
        <v>235</v>
      </c>
      <c r="B340" s="1074" t="s">
        <v>96</v>
      </c>
      <c r="C340" s="1052" t="s">
        <v>1215</v>
      </c>
      <c r="D340" s="1034">
        <v>50000000</v>
      </c>
      <c r="E340" s="1031">
        <v>0.04</v>
      </c>
      <c r="F340" s="1034">
        <f t="shared" si="25"/>
        <v>2000000</v>
      </c>
      <c r="G340" s="1034">
        <v>2000000</v>
      </c>
      <c r="H340" s="1034" t="s">
        <v>2041</v>
      </c>
      <c r="I340" s="1054" t="s">
        <v>2990</v>
      </c>
      <c r="J340" s="24" t="s">
        <v>2991</v>
      </c>
      <c r="K340" s="1034">
        <f t="shared" ref="K340:K345" si="27">G340</f>
        <v>2000000</v>
      </c>
      <c r="L340" s="1034">
        <f t="shared" si="24"/>
        <v>0</v>
      </c>
      <c r="M340" s="1074"/>
    </row>
    <row r="341" spans="1:15" ht="30" customHeight="1" x14ac:dyDescent="0.2">
      <c r="A341" s="1075">
        <v>236</v>
      </c>
      <c r="B341" s="1074" t="s">
        <v>97</v>
      </c>
      <c r="C341" s="1052"/>
      <c r="D341" s="1034">
        <v>37000000</v>
      </c>
      <c r="E341" s="1070">
        <v>4.1000000000000002E-2</v>
      </c>
      <c r="F341" s="1034">
        <v>1500000</v>
      </c>
      <c r="G341" s="1034"/>
      <c r="H341" s="1034"/>
      <c r="I341" s="1054"/>
      <c r="J341" s="1057" t="s">
        <v>340</v>
      </c>
      <c r="K341" s="1034">
        <f t="shared" si="27"/>
        <v>0</v>
      </c>
      <c r="L341" s="1034">
        <f t="shared" si="24"/>
        <v>1500000</v>
      </c>
      <c r="M341" s="1074"/>
    </row>
    <row r="342" spans="1:15" ht="30" customHeight="1" x14ac:dyDescent="0.2">
      <c r="A342" s="1075">
        <v>237</v>
      </c>
      <c r="B342" s="1074" t="s">
        <v>98</v>
      </c>
      <c r="C342" s="1052" t="s">
        <v>1822</v>
      </c>
      <c r="D342" s="1034">
        <v>62500000</v>
      </c>
      <c r="E342" s="1070">
        <v>4.8000000000000001E-2</v>
      </c>
      <c r="F342" s="1034">
        <f t="shared" si="25"/>
        <v>3000000</v>
      </c>
      <c r="G342" s="1034">
        <v>3000000</v>
      </c>
      <c r="H342" s="1034" t="s">
        <v>2859</v>
      </c>
      <c r="I342" s="1054" t="s">
        <v>2932</v>
      </c>
      <c r="J342" s="24" t="s">
        <v>2285</v>
      </c>
      <c r="K342" s="1034">
        <f t="shared" si="27"/>
        <v>3000000</v>
      </c>
      <c r="L342" s="1034">
        <f t="shared" si="24"/>
        <v>0</v>
      </c>
      <c r="M342" s="1074"/>
    </row>
    <row r="343" spans="1:15" ht="30" customHeight="1" x14ac:dyDescent="0.2">
      <c r="A343" s="1075">
        <v>238</v>
      </c>
      <c r="B343" s="1074" t="s">
        <v>99</v>
      </c>
      <c r="C343" s="1052" t="s">
        <v>1219</v>
      </c>
      <c r="D343" s="1034">
        <v>100000000</v>
      </c>
      <c r="E343" s="1070">
        <v>0.05</v>
      </c>
      <c r="F343" s="1034">
        <f t="shared" si="25"/>
        <v>5000000</v>
      </c>
      <c r="G343" s="1034">
        <v>5000000</v>
      </c>
      <c r="H343" s="1034" t="s">
        <v>2950</v>
      </c>
      <c r="I343" s="21">
        <v>1.4010512054203199E+19</v>
      </c>
      <c r="J343" s="21" t="s">
        <v>306</v>
      </c>
      <c r="K343" s="1034">
        <f t="shared" si="27"/>
        <v>5000000</v>
      </c>
      <c r="L343" s="1034">
        <f t="shared" si="24"/>
        <v>0</v>
      </c>
      <c r="M343" s="1074"/>
    </row>
    <row r="344" spans="1:15" ht="30" customHeight="1" x14ac:dyDescent="0.2">
      <c r="A344" s="1075">
        <v>239</v>
      </c>
      <c r="B344" s="1074" t="s">
        <v>100</v>
      </c>
      <c r="C344" s="1052" t="s">
        <v>380</v>
      </c>
      <c r="D344" s="1034">
        <v>50000000</v>
      </c>
      <c r="E344" s="1070">
        <v>0.05</v>
      </c>
      <c r="F344" s="1034">
        <f t="shared" si="25"/>
        <v>2500000</v>
      </c>
      <c r="G344" s="1034">
        <v>2500000</v>
      </c>
      <c r="H344" s="1034" t="s">
        <v>3025</v>
      </c>
      <c r="I344" s="1054" t="s">
        <v>3113</v>
      </c>
      <c r="J344" s="24" t="s">
        <v>2001</v>
      </c>
      <c r="K344" s="1034">
        <f t="shared" si="27"/>
        <v>2500000</v>
      </c>
      <c r="L344" s="1034">
        <f t="shared" si="24"/>
        <v>0</v>
      </c>
      <c r="M344" s="1074"/>
    </row>
    <row r="345" spans="1:15" ht="30" customHeight="1" x14ac:dyDescent="0.2">
      <c r="A345" s="1079">
        <v>240</v>
      </c>
      <c r="B345" s="1092" t="s">
        <v>2409</v>
      </c>
      <c r="C345" s="385" t="s">
        <v>1019</v>
      </c>
      <c r="D345" s="1239">
        <v>100000000</v>
      </c>
      <c r="E345" s="1002">
        <v>0.04</v>
      </c>
      <c r="F345" s="1080">
        <f t="shared" si="25"/>
        <v>4000000</v>
      </c>
      <c r="G345" s="1034"/>
      <c r="H345" s="1034"/>
      <c r="I345" s="1054"/>
      <c r="J345" s="24" t="s">
        <v>2054</v>
      </c>
      <c r="K345" s="1034">
        <f t="shared" si="27"/>
        <v>0</v>
      </c>
      <c r="L345" s="1034">
        <f t="shared" si="24"/>
        <v>4000000</v>
      </c>
      <c r="M345" s="103"/>
    </row>
    <row r="346" spans="1:15" ht="30" customHeight="1" x14ac:dyDescent="0.2">
      <c r="A346" s="1716">
        <v>241</v>
      </c>
      <c r="B346" s="1752" t="s">
        <v>573</v>
      </c>
      <c r="C346" s="1765" t="s">
        <v>1379</v>
      </c>
      <c r="D346" s="1086">
        <v>20000000</v>
      </c>
      <c r="E346" s="1090">
        <v>7.0000000000000007E-2</v>
      </c>
      <c r="F346" s="1086">
        <f>D346*E346</f>
        <v>1400000.0000000002</v>
      </c>
      <c r="G346" s="1034"/>
      <c r="H346" s="1034"/>
      <c r="I346" s="1054"/>
      <c r="J346" s="102" t="s">
        <v>571</v>
      </c>
      <c r="K346" s="1034">
        <f t="shared" ref="K346:K351" si="28">G346</f>
        <v>0</v>
      </c>
      <c r="L346" s="1034">
        <f>F346-K346</f>
        <v>1400000.0000000002</v>
      </c>
      <c r="M346" s="1706"/>
    </row>
    <row r="347" spans="1:15" ht="30" customHeight="1" x14ac:dyDescent="0.2">
      <c r="A347" s="1716"/>
      <c r="B347" s="1752"/>
      <c r="C347" s="1765"/>
      <c r="D347" s="1086">
        <v>10000000</v>
      </c>
      <c r="E347" s="1090">
        <v>0.09</v>
      </c>
      <c r="F347" s="1086">
        <f>D347*E347</f>
        <v>900000</v>
      </c>
      <c r="G347" s="1034"/>
      <c r="H347" s="1034"/>
      <c r="I347" s="1054"/>
      <c r="J347" s="102" t="s">
        <v>571</v>
      </c>
      <c r="K347" s="1034">
        <f t="shared" si="28"/>
        <v>0</v>
      </c>
      <c r="L347" s="1034">
        <f>F347-K347</f>
        <v>900000</v>
      </c>
      <c r="M347" s="1580"/>
    </row>
    <row r="348" spans="1:15" ht="30" customHeight="1" x14ac:dyDescent="0.2">
      <c r="A348" s="1075">
        <v>242</v>
      </c>
      <c r="B348" s="1074" t="s">
        <v>102</v>
      </c>
      <c r="C348" s="1052"/>
      <c r="D348" s="1034">
        <v>100000000</v>
      </c>
      <c r="E348" s="1031">
        <v>4.4999999999999998E-2</v>
      </c>
      <c r="F348" s="1034">
        <f t="shared" si="25"/>
        <v>4500000</v>
      </c>
      <c r="G348" s="1034">
        <v>6300000</v>
      </c>
      <c r="H348" s="1034" t="s">
        <v>2802</v>
      </c>
      <c r="I348" s="1054" t="s">
        <v>2816</v>
      </c>
      <c r="J348" s="24" t="s">
        <v>1764</v>
      </c>
      <c r="K348" s="1034">
        <f t="shared" si="28"/>
        <v>6300000</v>
      </c>
      <c r="L348" s="1034">
        <f t="shared" si="24"/>
        <v>-1800000</v>
      </c>
      <c r="M348" s="1100" t="s">
        <v>2210</v>
      </c>
    </row>
    <row r="349" spans="1:15" ht="30" customHeight="1" x14ac:dyDescent="0.2">
      <c r="A349" s="1075">
        <v>243</v>
      </c>
      <c r="B349" s="22" t="s">
        <v>519</v>
      </c>
      <c r="C349" s="1069" t="s">
        <v>265</v>
      </c>
      <c r="D349" s="1053">
        <v>20000000</v>
      </c>
      <c r="E349" s="1070">
        <v>0.04</v>
      </c>
      <c r="F349" s="1053">
        <f>D349*E349</f>
        <v>800000</v>
      </c>
      <c r="G349" s="1053">
        <v>1000000</v>
      </c>
      <c r="H349" s="1053" t="s">
        <v>2041</v>
      </c>
      <c r="I349" s="1053">
        <v>659348823335</v>
      </c>
      <c r="J349" s="1053" t="s">
        <v>2017</v>
      </c>
      <c r="K349" s="1053">
        <f t="shared" si="28"/>
        <v>1000000</v>
      </c>
      <c r="L349" s="1053">
        <f>F349-K349</f>
        <v>-200000</v>
      </c>
      <c r="M349" s="103"/>
      <c r="N349" s="264"/>
      <c r="O349" s="264"/>
    </row>
    <row r="350" spans="1:15" ht="30" customHeight="1" x14ac:dyDescent="0.2">
      <c r="A350" s="1075">
        <v>244</v>
      </c>
      <c r="B350" s="1027" t="s">
        <v>103</v>
      </c>
      <c r="C350" s="1052"/>
      <c r="D350" s="1034">
        <v>50000000</v>
      </c>
      <c r="E350" s="1070">
        <v>0.05</v>
      </c>
      <c r="F350" s="1034">
        <f t="shared" si="25"/>
        <v>2500000</v>
      </c>
      <c r="G350" s="1034">
        <v>2500000</v>
      </c>
      <c r="H350" s="1034" t="s">
        <v>3066</v>
      </c>
      <c r="I350" s="1054" t="s">
        <v>3074</v>
      </c>
      <c r="J350" s="24" t="s">
        <v>310</v>
      </c>
      <c r="K350" s="1034">
        <f t="shared" si="28"/>
        <v>2500000</v>
      </c>
      <c r="L350" s="1034">
        <f t="shared" si="24"/>
        <v>0</v>
      </c>
      <c r="M350" s="1074"/>
    </row>
    <row r="351" spans="1:15" ht="30" customHeight="1" x14ac:dyDescent="0.2">
      <c r="A351" s="1075">
        <v>245</v>
      </c>
      <c r="B351" s="1074" t="s">
        <v>320</v>
      </c>
      <c r="C351" s="1052" t="s">
        <v>265</v>
      </c>
      <c r="D351" s="1034">
        <v>60000000</v>
      </c>
      <c r="E351" s="1070">
        <v>0.05</v>
      </c>
      <c r="F351" s="1034">
        <f t="shared" si="25"/>
        <v>3000000</v>
      </c>
      <c r="G351" s="1034">
        <v>3000000</v>
      </c>
      <c r="H351" s="1034" t="s">
        <v>2859</v>
      </c>
      <c r="I351" s="1054" t="s">
        <v>2931</v>
      </c>
      <c r="J351" s="1055" t="s">
        <v>2051</v>
      </c>
      <c r="K351" s="1034">
        <f t="shared" si="28"/>
        <v>3000000</v>
      </c>
      <c r="L351" s="1034">
        <f t="shared" si="24"/>
        <v>0</v>
      </c>
      <c r="M351" s="1074"/>
    </row>
    <row r="352" spans="1:15" ht="30" customHeight="1" x14ac:dyDescent="0.2">
      <c r="A352" s="1075">
        <v>246</v>
      </c>
      <c r="B352" s="1074" t="s">
        <v>105</v>
      </c>
      <c r="C352" s="1052" t="s">
        <v>265</v>
      </c>
      <c r="D352" s="1034">
        <v>85000000</v>
      </c>
      <c r="E352" s="1070">
        <v>5.0999999999999997E-2</v>
      </c>
      <c r="F352" s="1034">
        <v>4300000</v>
      </c>
      <c r="G352" s="1034">
        <v>4300000</v>
      </c>
      <c r="H352" s="1034" t="s">
        <v>2041</v>
      </c>
      <c r="I352" s="1054" t="s">
        <v>3010</v>
      </c>
      <c r="J352" s="31" t="s">
        <v>3011</v>
      </c>
      <c r="K352" s="1034">
        <f t="shared" ref="K352:K361" si="29">G352</f>
        <v>4300000</v>
      </c>
      <c r="L352" s="1034">
        <f t="shared" si="24"/>
        <v>0</v>
      </c>
      <c r="M352" s="1074"/>
    </row>
    <row r="353" spans="1:16" ht="30" customHeight="1" x14ac:dyDescent="0.2">
      <c r="A353" s="1075">
        <v>247</v>
      </c>
      <c r="B353" s="1074" t="s">
        <v>106</v>
      </c>
      <c r="C353" s="1052"/>
      <c r="D353" s="1034">
        <v>220000000</v>
      </c>
      <c r="E353" s="1070">
        <v>7.0000000000000007E-2</v>
      </c>
      <c r="F353" s="1034">
        <f t="shared" si="25"/>
        <v>15400000.000000002</v>
      </c>
      <c r="G353" s="1034">
        <v>15400000</v>
      </c>
      <c r="H353" s="1034" t="s">
        <v>3023</v>
      </c>
      <c r="I353" s="1061" t="s">
        <v>3103</v>
      </c>
      <c r="J353" s="24" t="s">
        <v>1887</v>
      </c>
      <c r="K353" s="1034">
        <f t="shared" si="29"/>
        <v>15400000</v>
      </c>
      <c r="L353" s="1034">
        <f t="shared" si="24"/>
        <v>0</v>
      </c>
      <c r="M353" s="103" t="s">
        <v>347</v>
      </c>
      <c r="N353" s="922"/>
      <c r="O353" s="923"/>
    </row>
    <row r="354" spans="1:16" ht="30" customHeight="1" x14ac:dyDescent="0.2">
      <c r="A354" s="1075">
        <v>248</v>
      </c>
      <c r="B354" s="1074" t="s">
        <v>107</v>
      </c>
      <c r="C354" s="1052" t="s">
        <v>1215</v>
      </c>
      <c r="D354" s="1034">
        <v>95000000</v>
      </c>
      <c r="E354" s="1070">
        <v>4.4999999999999998E-2</v>
      </c>
      <c r="F354" s="1034">
        <v>4000000</v>
      </c>
      <c r="G354" s="1034">
        <v>4000000</v>
      </c>
      <c r="H354" s="1034" t="s">
        <v>2859</v>
      </c>
      <c r="I354" s="1054" t="s">
        <v>2940</v>
      </c>
      <c r="J354" s="24" t="s">
        <v>2941</v>
      </c>
      <c r="K354" s="1034">
        <f t="shared" si="29"/>
        <v>4000000</v>
      </c>
      <c r="L354" s="1034">
        <f t="shared" si="24"/>
        <v>0</v>
      </c>
      <c r="M354" s="1074"/>
    </row>
    <row r="355" spans="1:16" ht="30" customHeight="1" x14ac:dyDescent="0.2">
      <c r="A355" s="1075">
        <v>249</v>
      </c>
      <c r="B355" s="1074" t="s">
        <v>108</v>
      </c>
      <c r="C355" s="1052" t="s">
        <v>265</v>
      </c>
      <c r="D355" s="1034">
        <v>10000000</v>
      </c>
      <c r="E355" s="1070">
        <v>0.05</v>
      </c>
      <c r="F355" s="1034">
        <f t="shared" si="25"/>
        <v>500000</v>
      </c>
      <c r="G355" s="1034">
        <v>500000</v>
      </c>
      <c r="H355" s="1034" t="s">
        <v>3046</v>
      </c>
      <c r="I355" s="1054" t="s">
        <v>3149</v>
      </c>
      <c r="J355" s="30" t="s">
        <v>413</v>
      </c>
      <c r="K355" s="1034">
        <f t="shared" si="29"/>
        <v>500000</v>
      </c>
      <c r="L355" s="1034">
        <f t="shared" si="24"/>
        <v>0</v>
      </c>
      <c r="M355" s="1074"/>
    </row>
    <row r="356" spans="1:16" ht="30" customHeight="1" x14ac:dyDescent="0.2">
      <c r="A356" s="1075">
        <v>250</v>
      </c>
      <c r="B356" s="1074" t="s">
        <v>109</v>
      </c>
      <c r="C356" s="1052"/>
      <c r="D356" s="1034">
        <v>200000000</v>
      </c>
      <c r="E356" s="1070">
        <v>0.04</v>
      </c>
      <c r="F356" s="1034">
        <f t="shared" si="25"/>
        <v>8000000</v>
      </c>
      <c r="G356" s="1034">
        <v>8000000</v>
      </c>
      <c r="H356" s="1034" t="s">
        <v>2820</v>
      </c>
      <c r="I356" s="1065" t="s">
        <v>2849</v>
      </c>
      <c r="J356" s="1065" t="s">
        <v>2850</v>
      </c>
      <c r="K356" s="1034">
        <f t="shared" si="29"/>
        <v>8000000</v>
      </c>
      <c r="L356" s="1034">
        <f t="shared" si="24"/>
        <v>0</v>
      </c>
      <c r="M356" s="1074"/>
    </row>
    <row r="357" spans="1:16" ht="30" customHeight="1" x14ac:dyDescent="0.2">
      <c r="A357" s="1075">
        <v>251</v>
      </c>
      <c r="B357" s="1074" t="s">
        <v>1949</v>
      </c>
      <c r="C357" s="1052"/>
      <c r="D357" s="1042"/>
      <c r="E357" s="44"/>
      <c r="F357" s="1042">
        <f t="shared" si="25"/>
        <v>0</v>
      </c>
      <c r="G357" s="1034">
        <v>5400000</v>
      </c>
      <c r="H357" s="1034" t="s">
        <v>2041</v>
      </c>
      <c r="I357" s="1061" t="s">
        <v>2984</v>
      </c>
      <c r="J357" s="24" t="s">
        <v>2985</v>
      </c>
      <c r="K357" s="1034">
        <f t="shared" si="29"/>
        <v>5400000</v>
      </c>
      <c r="L357" s="1042">
        <f t="shared" si="24"/>
        <v>-5400000</v>
      </c>
      <c r="M357" s="1074"/>
    </row>
    <row r="358" spans="1:16" ht="30" customHeight="1" x14ac:dyDescent="0.2">
      <c r="A358" s="1075">
        <v>252</v>
      </c>
      <c r="B358" s="1074" t="s">
        <v>111</v>
      </c>
      <c r="C358" s="1052"/>
      <c r="D358" s="1034">
        <v>270000000</v>
      </c>
      <c r="E358" s="1070">
        <v>0.05</v>
      </c>
      <c r="F358" s="1034">
        <f>D358*E358</f>
        <v>13500000</v>
      </c>
      <c r="G358" s="1034">
        <v>13500000</v>
      </c>
      <c r="H358" s="1034" t="s">
        <v>2859</v>
      </c>
      <c r="I358" s="1061" t="s">
        <v>2943</v>
      </c>
      <c r="J358" s="24" t="s">
        <v>1928</v>
      </c>
      <c r="K358" s="1034">
        <f t="shared" si="29"/>
        <v>13500000</v>
      </c>
      <c r="L358" s="1034">
        <f t="shared" si="24"/>
        <v>0</v>
      </c>
      <c r="M358" s="1235"/>
    </row>
    <row r="359" spans="1:16" ht="30" customHeight="1" x14ac:dyDescent="0.2">
      <c r="A359" s="1531">
        <v>253</v>
      </c>
      <c r="B359" s="1528" t="s">
        <v>112</v>
      </c>
      <c r="C359" s="1574" t="s">
        <v>265</v>
      </c>
      <c r="D359" s="1034">
        <v>20000000</v>
      </c>
      <c r="E359" s="1070">
        <v>0.05</v>
      </c>
      <c r="F359" s="1034">
        <f t="shared" si="25"/>
        <v>1000000</v>
      </c>
      <c r="G359" s="1534">
        <v>2000000</v>
      </c>
      <c r="H359" s="1534" t="s">
        <v>2859</v>
      </c>
      <c r="I359" s="1670" t="s">
        <v>2936</v>
      </c>
      <c r="J359" s="1673" t="s">
        <v>836</v>
      </c>
      <c r="K359" s="1534">
        <f t="shared" si="29"/>
        <v>2000000</v>
      </c>
      <c r="L359" s="1534">
        <f>(F359+F360)-K359</f>
        <v>0</v>
      </c>
      <c r="M359" s="1257" t="s">
        <v>1980</v>
      </c>
      <c r="N359" s="1268"/>
      <c r="O359" s="1268"/>
      <c r="P359" s="1268"/>
    </row>
    <row r="360" spans="1:16" ht="30" customHeight="1" x14ac:dyDescent="0.2">
      <c r="A360" s="1533"/>
      <c r="B360" s="1530"/>
      <c r="C360" s="1575"/>
      <c r="D360" s="1034">
        <v>20000000</v>
      </c>
      <c r="E360" s="1070">
        <v>0.05</v>
      </c>
      <c r="F360" s="1034">
        <f t="shared" si="25"/>
        <v>1000000</v>
      </c>
      <c r="G360" s="1535"/>
      <c r="H360" s="1535"/>
      <c r="I360" s="1672"/>
      <c r="J360" s="1675"/>
      <c r="K360" s="1535"/>
      <c r="L360" s="1535"/>
      <c r="M360" s="1267" t="s">
        <v>1994</v>
      </c>
      <c r="N360" s="264"/>
      <c r="O360" s="264"/>
      <c r="P360" s="264"/>
    </row>
    <row r="361" spans="1:16" ht="30" customHeight="1" x14ac:dyDescent="0.2">
      <c r="A361" s="426">
        <v>254</v>
      </c>
      <c r="B361" s="1092" t="s">
        <v>2018</v>
      </c>
      <c r="C361" s="1096"/>
      <c r="D361" s="1034">
        <v>195000000</v>
      </c>
      <c r="E361" s="1070">
        <v>0.05</v>
      </c>
      <c r="F361" s="1034">
        <f t="shared" si="25"/>
        <v>9750000</v>
      </c>
      <c r="G361" s="1331">
        <v>9750000</v>
      </c>
      <c r="H361" s="1331" t="s">
        <v>3066</v>
      </c>
      <c r="I361" s="1331">
        <v>105141609378571</v>
      </c>
      <c r="J361" s="1331" t="s">
        <v>3097</v>
      </c>
      <c r="K361" s="1325">
        <f t="shared" si="29"/>
        <v>9750000</v>
      </c>
      <c r="L361" s="1325">
        <f>F361-K361</f>
        <v>0</v>
      </c>
      <c r="M361" s="1694" t="s">
        <v>2334</v>
      </c>
      <c r="N361" s="1695"/>
      <c r="O361" s="1695"/>
      <c r="P361" s="1695"/>
    </row>
    <row r="362" spans="1:16" ht="30" customHeight="1" x14ac:dyDescent="0.2">
      <c r="A362" s="1075">
        <v>255</v>
      </c>
      <c r="B362" s="1074" t="s">
        <v>115</v>
      </c>
      <c r="C362" s="1052" t="s">
        <v>265</v>
      </c>
      <c r="D362" s="1034">
        <v>40000000</v>
      </c>
      <c r="E362" s="1070">
        <v>0.05</v>
      </c>
      <c r="F362" s="1034">
        <f t="shared" si="25"/>
        <v>2000000</v>
      </c>
      <c r="G362" s="1034">
        <v>2000000</v>
      </c>
      <c r="H362" s="1034" t="s">
        <v>3025</v>
      </c>
      <c r="I362" s="1054" t="s">
        <v>3112</v>
      </c>
      <c r="J362" s="21" t="s">
        <v>349</v>
      </c>
      <c r="K362" s="1034">
        <f>G362</f>
        <v>2000000</v>
      </c>
      <c r="L362" s="1034">
        <f t="shared" si="24"/>
        <v>0</v>
      </c>
      <c r="M362" s="1074"/>
    </row>
    <row r="363" spans="1:16" ht="30" customHeight="1" x14ac:dyDescent="0.2">
      <c r="A363" s="1075">
        <v>256</v>
      </c>
      <c r="B363" s="1074" t="s">
        <v>116</v>
      </c>
      <c r="C363" s="1052" t="s">
        <v>379</v>
      </c>
      <c r="D363" s="1034">
        <v>100000000</v>
      </c>
      <c r="E363" s="1070">
        <v>0.05</v>
      </c>
      <c r="F363" s="1034">
        <f t="shared" si="25"/>
        <v>5000000</v>
      </c>
      <c r="G363" s="1034">
        <v>5000000</v>
      </c>
      <c r="H363" s="1034" t="s">
        <v>2950</v>
      </c>
      <c r="I363" s="1054" t="s">
        <v>2958</v>
      </c>
      <c r="J363" s="21" t="s">
        <v>1948</v>
      </c>
      <c r="K363" s="1034">
        <f>G363</f>
        <v>5000000</v>
      </c>
      <c r="L363" s="1034">
        <f t="shared" si="24"/>
        <v>0</v>
      </c>
      <c r="M363" s="1074"/>
    </row>
    <row r="364" spans="1:16" ht="30" customHeight="1" x14ac:dyDescent="0.2">
      <c r="A364" s="1075">
        <v>257</v>
      </c>
      <c r="B364" s="1074" t="s">
        <v>117</v>
      </c>
      <c r="C364" s="1052" t="s">
        <v>1348</v>
      </c>
      <c r="D364" s="1034">
        <v>30000000</v>
      </c>
      <c r="E364" s="1070">
        <v>0.05</v>
      </c>
      <c r="F364" s="1034">
        <f t="shared" si="25"/>
        <v>1500000</v>
      </c>
      <c r="G364" s="1034">
        <v>1500000</v>
      </c>
      <c r="H364" s="1034" t="s">
        <v>3117</v>
      </c>
      <c r="I364" s="1054" t="s">
        <v>3127</v>
      </c>
      <c r="J364" s="24" t="s">
        <v>3128</v>
      </c>
      <c r="K364" s="1034">
        <f>G364</f>
        <v>1500000</v>
      </c>
      <c r="L364" s="1034">
        <f t="shared" si="24"/>
        <v>0</v>
      </c>
      <c r="M364" s="1074"/>
    </row>
    <row r="365" spans="1:16" ht="30" customHeight="1" x14ac:dyDescent="0.2">
      <c r="A365" s="1075">
        <v>258</v>
      </c>
      <c r="B365" s="1074" t="s">
        <v>876</v>
      </c>
      <c r="C365" s="1052" t="s">
        <v>265</v>
      </c>
      <c r="D365" s="1034">
        <v>12000000</v>
      </c>
      <c r="E365" s="1070">
        <v>0.05</v>
      </c>
      <c r="F365" s="1034">
        <f t="shared" si="25"/>
        <v>600000</v>
      </c>
      <c r="G365" s="1534">
        <v>1600000</v>
      </c>
      <c r="H365" s="1534" t="s">
        <v>3117</v>
      </c>
      <c r="I365" s="1670" t="s">
        <v>3133</v>
      </c>
      <c r="J365" s="1668" t="s">
        <v>485</v>
      </c>
      <c r="K365" s="1534">
        <f>G365</f>
        <v>1600000</v>
      </c>
      <c r="L365" s="1534">
        <f>(F365+F366)-K365</f>
        <v>0</v>
      </c>
      <c r="M365" s="1583"/>
    </row>
    <row r="366" spans="1:16" ht="30" customHeight="1" x14ac:dyDescent="0.2">
      <c r="A366" s="1075">
        <v>259</v>
      </c>
      <c r="B366" s="1074" t="s">
        <v>159</v>
      </c>
      <c r="C366" s="1052" t="s">
        <v>265</v>
      </c>
      <c r="D366" s="1034">
        <v>20000000</v>
      </c>
      <c r="E366" s="1070">
        <v>0.05</v>
      </c>
      <c r="F366" s="1034">
        <f>D366*E366</f>
        <v>1000000</v>
      </c>
      <c r="G366" s="1535"/>
      <c r="H366" s="1535"/>
      <c r="I366" s="1672"/>
      <c r="J366" s="1669"/>
      <c r="K366" s="1535"/>
      <c r="L366" s="1535"/>
      <c r="M366" s="1584"/>
    </row>
    <row r="367" spans="1:16" ht="30" customHeight="1" x14ac:dyDescent="0.2">
      <c r="A367" s="1075">
        <v>261</v>
      </c>
      <c r="B367" s="1074" t="s">
        <v>120</v>
      </c>
      <c r="C367" s="1052"/>
      <c r="D367" s="1034">
        <v>10500000</v>
      </c>
      <c r="E367" s="1070">
        <v>0.05</v>
      </c>
      <c r="F367" s="1034">
        <f t="shared" si="25"/>
        <v>525000</v>
      </c>
      <c r="G367" s="1034">
        <v>525000</v>
      </c>
      <c r="H367" s="1034" t="s">
        <v>3066</v>
      </c>
      <c r="I367" s="1054" t="s">
        <v>3073</v>
      </c>
      <c r="J367" s="21" t="s">
        <v>423</v>
      </c>
      <c r="K367" s="1034">
        <f>G367</f>
        <v>525000</v>
      </c>
      <c r="L367" s="1034">
        <f t="shared" ref="L367:L420" si="30">F367-K367</f>
        <v>0</v>
      </c>
      <c r="M367" s="1074"/>
    </row>
    <row r="368" spans="1:16" ht="30" customHeight="1" x14ac:dyDescent="0.2">
      <c r="A368" s="1531">
        <v>263</v>
      </c>
      <c r="B368" s="1528" t="s">
        <v>586</v>
      </c>
      <c r="C368" s="1574"/>
      <c r="D368" s="1560"/>
      <c r="E368" s="1563"/>
      <c r="F368" s="1560">
        <f t="shared" si="25"/>
        <v>0</v>
      </c>
      <c r="G368" s="1034">
        <v>2000000</v>
      </c>
      <c r="H368" s="1034" t="s">
        <v>3023</v>
      </c>
      <c r="I368" s="1054" t="s">
        <v>3108</v>
      </c>
      <c r="J368" s="24" t="s">
        <v>461</v>
      </c>
      <c r="K368" s="1534">
        <f>G368+G369</f>
        <v>4000000</v>
      </c>
      <c r="L368" s="1560">
        <f t="shared" si="30"/>
        <v>-4000000</v>
      </c>
      <c r="M368" s="1536"/>
    </row>
    <row r="369" spans="1:13" ht="30" customHeight="1" x14ac:dyDescent="0.2">
      <c r="A369" s="1533"/>
      <c r="B369" s="1530"/>
      <c r="C369" s="1575"/>
      <c r="D369" s="1561"/>
      <c r="E369" s="1565"/>
      <c r="F369" s="1561"/>
      <c r="G369" s="1336">
        <v>2000000</v>
      </c>
      <c r="H369" s="1336" t="s">
        <v>3023</v>
      </c>
      <c r="I369" s="1342" t="s">
        <v>3110</v>
      </c>
      <c r="J369" s="24" t="s">
        <v>461</v>
      </c>
      <c r="K369" s="1535"/>
      <c r="L369" s="1561"/>
      <c r="M369" s="1537"/>
    </row>
    <row r="370" spans="1:13" ht="30" customHeight="1" x14ac:dyDescent="0.2">
      <c r="A370" s="1075">
        <v>264</v>
      </c>
      <c r="B370" s="1074" t="s">
        <v>122</v>
      </c>
      <c r="C370" s="1052" t="s">
        <v>265</v>
      </c>
      <c r="D370" s="1296"/>
      <c r="E370" s="44"/>
      <c r="F370" s="1034">
        <v>2000000</v>
      </c>
      <c r="G370" s="1034">
        <v>2000000</v>
      </c>
      <c r="H370" s="1034" t="s">
        <v>3025</v>
      </c>
      <c r="I370" s="1054" t="s">
        <v>3116</v>
      </c>
      <c r="J370" s="28" t="s">
        <v>2075</v>
      </c>
      <c r="K370" s="1034">
        <f>G370</f>
        <v>2000000</v>
      </c>
      <c r="L370" s="1034">
        <f t="shared" si="30"/>
        <v>0</v>
      </c>
      <c r="M370" s="1053"/>
    </row>
    <row r="371" spans="1:13" ht="30" customHeight="1" x14ac:dyDescent="0.2">
      <c r="A371" s="1531">
        <v>265</v>
      </c>
      <c r="B371" s="1528" t="s">
        <v>124</v>
      </c>
      <c r="C371" s="1574"/>
      <c r="D371" s="1086">
        <v>961000000</v>
      </c>
      <c r="E371" s="1082">
        <v>7.0000000000000007E-2</v>
      </c>
      <c r="F371" s="1081">
        <f>D371*E371</f>
        <v>67270000</v>
      </c>
      <c r="G371" s="1726" t="s">
        <v>2493</v>
      </c>
      <c r="H371" s="1727"/>
      <c r="I371" s="1727"/>
      <c r="J371" s="1727"/>
      <c r="K371" s="1728"/>
      <c r="L371" s="1042"/>
      <c r="M371" s="1066" t="s">
        <v>2492</v>
      </c>
    </row>
    <row r="372" spans="1:13" ht="30" customHeight="1" x14ac:dyDescent="0.2">
      <c r="A372" s="1532"/>
      <c r="B372" s="1529"/>
      <c r="C372" s="1665"/>
      <c r="D372" s="1325"/>
      <c r="E372" s="1323"/>
      <c r="F372" s="1325"/>
      <c r="G372" s="1330">
        <v>21000000</v>
      </c>
      <c r="H372" s="1330" t="s">
        <v>3023</v>
      </c>
      <c r="I372" s="118" t="s">
        <v>3098</v>
      </c>
      <c r="J372" s="1330" t="s">
        <v>512</v>
      </c>
      <c r="K372" s="1330">
        <f>G372</f>
        <v>21000000</v>
      </c>
      <c r="L372" s="1328"/>
      <c r="M372" s="1783" t="s">
        <v>3120</v>
      </c>
    </row>
    <row r="373" spans="1:13" ht="30" customHeight="1" x14ac:dyDescent="0.2">
      <c r="A373" s="1533"/>
      <c r="B373" s="1530"/>
      <c r="C373" s="1575"/>
      <c r="D373" s="1336"/>
      <c r="E373" s="1338"/>
      <c r="F373" s="1336"/>
      <c r="G373" s="1339">
        <v>50000000</v>
      </c>
      <c r="H373" s="1339" t="s">
        <v>3117</v>
      </c>
      <c r="I373" s="118" t="s">
        <v>3118</v>
      </c>
      <c r="J373" s="1340" t="s">
        <v>3119</v>
      </c>
      <c r="K373" s="1339">
        <f>G373</f>
        <v>50000000</v>
      </c>
      <c r="L373" s="1339"/>
      <c r="M373" s="1784"/>
    </row>
    <row r="374" spans="1:13" ht="30" customHeight="1" x14ac:dyDescent="0.2">
      <c r="A374" s="1075">
        <v>266</v>
      </c>
      <c r="B374" s="1074" t="s">
        <v>2043</v>
      </c>
      <c r="C374" s="1052"/>
      <c r="D374" s="1034">
        <v>80000000</v>
      </c>
      <c r="E374" s="1070">
        <v>4.4999999999999998E-2</v>
      </c>
      <c r="F374" s="1034">
        <f t="shared" ref="F374:F428" si="31">D374*E374</f>
        <v>3600000</v>
      </c>
      <c r="G374" s="1034">
        <v>3600000</v>
      </c>
      <c r="H374" s="1034" t="s">
        <v>3154</v>
      </c>
      <c r="I374" s="1054" t="s">
        <v>3185</v>
      </c>
      <c r="J374" s="21" t="s">
        <v>585</v>
      </c>
      <c r="K374" s="1034">
        <f>G374</f>
        <v>3600000</v>
      </c>
      <c r="L374" s="1034">
        <f t="shared" si="30"/>
        <v>0</v>
      </c>
      <c r="M374" s="1074"/>
    </row>
    <row r="375" spans="1:13" ht="30" customHeight="1" x14ac:dyDescent="0.2">
      <c r="A375" s="1531">
        <v>267</v>
      </c>
      <c r="B375" s="1583" t="s">
        <v>508</v>
      </c>
      <c r="C375" s="1574" t="s">
        <v>379</v>
      </c>
      <c r="D375" s="1034">
        <v>250000000</v>
      </c>
      <c r="E375" s="1070">
        <v>0.04</v>
      </c>
      <c r="F375" s="1034">
        <f t="shared" si="31"/>
        <v>10000000</v>
      </c>
      <c r="G375" s="1676" t="s">
        <v>3039</v>
      </c>
      <c r="H375" s="1677"/>
      <c r="I375" s="1677"/>
      <c r="J375" s="1677"/>
      <c r="K375" s="1678"/>
      <c r="L375" s="1034">
        <f t="shared" si="30"/>
        <v>10000000</v>
      </c>
      <c r="M375" s="1303" t="s">
        <v>3040</v>
      </c>
    </row>
    <row r="376" spans="1:13" ht="30" customHeight="1" x14ac:dyDescent="0.2">
      <c r="A376" s="1533"/>
      <c r="B376" s="1584"/>
      <c r="C376" s="1575"/>
      <c r="D376" s="1294">
        <v>300000000</v>
      </c>
      <c r="E376" s="1305">
        <v>0.04</v>
      </c>
      <c r="F376" s="1294">
        <f t="shared" si="31"/>
        <v>12000000</v>
      </c>
      <c r="G376" s="1726" t="s">
        <v>3041</v>
      </c>
      <c r="H376" s="1727"/>
      <c r="I376" s="1727"/>
      <c r="J376" s="1727"/>
      <c r="K376" s="1728"/>
      <c r="L376" s="1294">
        <f t="shared" si="30"/>
        <v>12000000</v>
      </c>
      <c r="M376" s="1388" t="s">
        <v>3181</v>
      </c>
    </row>
    <row r="377" spans="1:13" ht="30" customHeight="1" x14ac:dyDescent="0.2">
      <c r="A377" s="1075">
        <v>268</v>
      </c>
      <c r="B377" s="1074" t="s">
        <v>400</v>
      </c>
      <c r="C377" s="1052" t="s">
        <v>401</v>
      </c>
      <c r="D377" s="1034">
        <v>130000000</v>
      </c>
      <c r="E377" s="1070">
        <v>4.4999999999999998E-2</v>
      </c>
      <c r="F377" s="1034">
        <f t="shared" si="31"/>
        <v>5850000</v>
      </c>
      <c r="G377" s="1034">
        <v>5850000</v>
      </c>
      <c r="H377" s="1034" t="s">
        <v>3154</v>
      </c>
      <c r="I377" s="1054" t="s">
        <v>3182</v>
      </c>
      <c r="J377" s="21" t="s">
        <v>2187</v>
      </c>
      <c r="K377" s="1034">
        <f>G377</f>
        <v>5850000</v>
      </c>
      <c r="L377" s="1034">
        <f t="shared" si="30"/>
        <v>0</v>
      </c>
      <c r="M377" s="1074"/>
    </row>
    <row r="378" spans="1:13" ht="30" customHeight="1" x14ac:dyDescent="0.2">
      <c r="A378" s="1075">
        <v>269</v>
      </c>
      <c r="B378" s="1074" t="s">
        <v>126</v>
      </c>
      <c r="C378" s="1052" t="s">
        <v>265</v>
      </c>
      <c r="D378" s="1034">
        <v>300000000</v>
      </c>
      <c r="E378" s="1070">
        <v>0.05</v>
      </c>
      <c r="F378" s="1034">
        <f t="shared" si="31"/>
        <v>15000000</v>
      </c>
      <c r="G378" s="1034">
        <v>15000000</v>
      </c>
      <c r="H378" s="1034" t="s">
        <v>2859</v>
      </c>
      <c r="I378" s="1054" t="s">
        <v>2942</v>
      </c>
      <c r="J378" s="24" t="s">
        <v>1896</v>
      </c>
      <c r="K378" s="1034">
        <f>G378</f>
        <v>15000000</v>
      </c>
      <c r="L378" s="1034">
        <f t="shared" si="30"/>
        <v>0</v>
      </c>
      <c r="M378" s="1074"/>
    </row>
    <row r="379" spans="1:13" ht="30" customHeight="1" x14ac:dyDescent="0.2">
      <c r="A379" s="1075">
        <v>270</v>
      </c>
      <c r="B379" s="1074" t="s">
        <v>127</v>
      </c>
      <c r="C379" s="1052"/>
      <c r="D379" s="1034">
        <v>20000000</v>
      </c>
      <c r="E379" s="1070">
        <v>5.5E-2</v>
      </c>
      <c r="F379" s="1034">
        <f t="shared" si="31"/>
        <v>1100000</v>
      </c>
      <c r="G379" s="1034">
        <v>1100000</v>
      </c>
      <c r="H379" s="1034" t="s">
        <v>2859</v>
      </c>
      <c r="I379" s="1054" t="s">
        <v>2939</v>
      </c>
      <c r="J379" s="24" t="s">
        <v>503</v>
      </c>
      <c r="K379" s="1034">
        <f>G379</f>
        <v>1100000</v>
      </c>
      <c r="L379" s="1034">
        <f t="shared" si="30"/>
        <v>0</v>
      </c>
      <c r="M379" s="1074"/>
    </row>
    <row r="380" spans="1:13" ht="30" customHeight="1" x14ac:dyDescent="0.2">
      <c r="A380" s="1075">
        <v>271</v>
      </c>
      <c r="B380" s="22" t="s">
        <v>128</v>
      </c>
      <c r="C380" s="1069" t="s">
        <v>367</v>
      </c>
      <c r="D380" s="1053">
        <v>40000000</v>
      </c>
      <c r="E380" s="1070">
        <v>5.5E-2</v>
      </c>
      <c r="F380" s="1053">
        <f t="shared" si="31"/>
        <v>2200000</v>
      </c>
      <c r="G380" s="1053">
        <v>2200000</v>
      </c>
      <c r="H380" s="1053" t="s">
        <v>2041</v>
      </c>
      <c r="I380" s="424" t="s">
        <v>3005</v>
      </c>
      <c r="J380" s="21" t="s">
        <v>514</v>
      </c>
      <c r="K380" s="1053">
        <f>G380</f>
        <v>2200000</v>
      </c>
      <c r="L380" s="1053">
        <f t="shared" si="30"/>
        <v>0</v>
      </c>
      <c r="M380" s="1074"/>
    </row>
    <row r="381" spans="1:13" ht="30" customHeight="1" x14ac:dyDescent="0.2">
      <c r="A381" s="1531"/>
      <c r="B381" s="1528" t="s">
        <v>2669</v>
      </c>
      <c r="C381" s="1574" t="s">
        <v>1343</v>
      </c>
      <c r="D381" s="927">
        <v>520000000</v>
      </c>
      <c r="E381" s="928">
        <v>5.5E-2</v>
      </c>
      <c r="F381" s="927">
        <f>D381*E381</f>
        <v>28600000</v>
      </c>
      <c r="G381" s="1832">
        <v>38900000</v>
      </c>
      <c r="H381" s="1826" t="s">
        <v>3066</v>
      </c>
      <c r="I381" s="1829" t="s">
        <v>3068</v>
      </c>
      <c r="J381" s="1826" t="s">
        <v>841</v>
      </c>
      <c r="K381" s="1826">
        <f>G381+G383</f>
        <v>50000000</v>
      </c>
      <c r="L381" s="1826"/>
      <c r="M381" s="1346" t="s">
        <v>2564</v>
      </c>
    </row>
    <row r="382" spans="1:13" ht="30" customHeight="1" x14ac:dyDescent="0.2">
      <c r="A382" s="1532"/>
      <c r="B382" s="1529"/>
      <c r="C382" s="1665"/>
      <c r="D382" s="927">
        <v>65000000</v>
      </c>
      <c r="E382" s="928">
        <v>0.06</v>
      </c>
      <c r="F382" s="927">
        <f>D382*E382</f>
        <v>3900000</v>
      </c>
      <c r="G382" s="1832"/>
      <c r="H382" s="1827"/>
      <c r="I382" s="1830"/>
      <c r="J382" s="1827"/>
      <c r="K382" s="1827"/>
      <c r="L382" s="1827"/>
      <c r="M382" s="1347" t="s">
        <v>3069</v>
      </c>
    </row>
    <row r="383" spans="1:13" ht="30" customHeight="1" x14ac:dyDescent="0.2">
      <c r="A383" s="1532"/>
      <c r="B383" s="1529"/>
      <c r="C383" s="1665"/>
      <c r="D383" s="927">
        <v>85000000</v>
      </c>
      <c r="E383" s="928">
        <v>0.06</v>
      </c>
      <c r="F383" s="927">
        <f>D383*E383</f>
        <v>5100000</v>
      </c>
      <c r="G383" s="1826">
        <v>11100000</v>
      </c>
      <c r="H383" s="1827"/>
      <c r="I383" s="1830"/>
      <c r="J383" s="1827"/>
      <c r="K383" s="1827"/>
      <c r="L383" s="1827"/>
      <c r="M383" s="1851" t="s">
        <v>3152</v>
      </c>
    </row>
    <row r="384" spans="1:13" ht="30" customHeight="1" x14ac:dyDescent="0.2">
      <c r="A384" s="1532"/>
      <c r="B384" s="1529"/>
      <c r="C384" s="1665"/>
      <c r="D384" s="1697" t="s">
        <v>1904</v>
      </c>
      <c r="E384" s="1698"/>
      <c r="F384" s="927">
        <v>1300000</v>
      </c>
      <c r="G384" s="1828"/>
      <c r="H384" s="1828"/>
      <c r="I384" s="1831"/>
      <c r="J384" s="1828"/>
      <c r="K384" s="1828"/>
      <c r="L384" s="1828"/>
      <c r="M384" s="1851"/>
    </row>
    <row r="385" spans="1:15" ht="30" customHeight="1" x14ac:dyDescent="0.2">
      <c r="A385" s="1533"/>
      <c r="B385" s="1530"/>
      <c r="C385" s="1575"/>
      <c r="D385" s="1091">
        <v>100000000</v>
      </c>
      <c r="E385" s="1097">
        <v>0.06</v>
      </c>
      <c r="F385" s="1091">
        <f>D385*E385</f>
        <v>6000000</v>
      </c>
      <c r="G385" s="1726" t="s">
        <v>2561</v>
      </c>
      <c r="H385" s="1727"/>
      <c r="I385" s="1727"/>
      <c r="J385" s="1728"/>
      <c r="K385" s="1091"/>
      <c r="L385" s="1091"/>
      <c r="M385" s="1102" t="s">
        <v>2565</v>
      </c>
    </row>
    <row r="386" spans="1:15" ht="30" customHeight="1" x14ac:dyDescent="0.2">
      <c r="A386" s="1075">
        <v>273</v>
      </c>
      <c r="B386" s="1074" t="s">
        <v>130</v>
      </c>
      <c r="C386" s="1052" t="s">
        <v>1347</v>
      </c>
      <c r="D386" s="1034">
        <v>20000000</v>
      </c>
      <c r="E386" s="1070">
        <v>0.05</v>
      </c>
      <c r="F386" s="1034">
        <f t="shared" si="31"/>
        <v>1000000</v>
      </c>
      <c r="G386" s="1034">
        <v>1000000</v>
      </c>
      <c r="H386" s="1034" t="s">
        <v>3023</v>
      </c>
      <c r="I386" s="1054" t="s">
        <v>3111</v>
      </c>
      <c r="J386" s="24" t="s">
        <v>490</v>
      </c>
      <c r="K386" s="1034">
        <f t="shared" ref="K386:K391" si="32">G386</f>
        <v>1000000</v>
      </c>
      <c r="L386" s="1034">
        <f t="shared" si="30"/>
        <v>0</v>
      </c>
      <c r="M386" s="1074"/>
    </row>
    <row r="387" spans="1:15" ht="30" customHeight="1" x14ac:dyDescent="0.2">
      <c r="A387" s="1075">
        <v>274</v>
      </c>
      <c r="B387" s="1074" t="s">
        <v>131</v>
      </c>
      <c r="C387" s="1052"/>
      <c r="D387" s="1034">
        <v>8000000</v>
      </c>
      <c r="E387" s="1070">
        <v>0.05</v>
      </c>
      <c r="F387" s="1034">
        <f t="shared" si="31"/>
        <v>400000</v>
      </c>
      <c r="G387" s="1034">
        <v>400000</v>
      </c>
      <c r="H387" s="1034" t="s">
        <v>3046</v>
      </c>
      <c r="I387" s="1054" t="s">
        <v>3166</v>
      </c>
      <c r="J387" s="24" t="s">
        <v>397</v>
      </c>
      <c r="K387" s="1034">
        <f t="shared" si="32"/>
        <v>400000</v>
      </c>
      <c r="L387" s="1034">
        <f t="shared" si="30"/>
        <v>0</v>
      </c>
      <c r="M387" s="1074"/>
    </row>
    <row r="388" spans="1:15" ht="30" customHeight="1" x14ac:dyDescent="0.2">
      <c r="A388" s="1075">
        <v>275</v>
      </c>
      <c r="B388" s="1074" t="s">
        <v>132</v>
      </c>
      <c r="C388" s="1052" t="s">
        <v>1347</v>
      </c>
      <c r="D388" s="1034">
        <v>130000000</v>
      </c>
      <c r="E388" s="1070">
        <v>0.05</v>
      </c>
      <c r="F388" s="1034">
        <f t="shared" si="31"/>
        <v>6500000</v>
      </c>
      <c r="G388" s="1034"/>
      <c r="H388" s="1034"/>
      <c r="I388" s="1054"/>
      <c r="J388" s="24" t="s">
        <v>2315</v>
      </c>
      <c r="K388" s="1034">
        <f t="shared" si="32"/>
        <v>0</v>
      </c>
      <c r="L388" s="1034">
        <f t="shared" si="30"/>
        <v>6500000</v>
      </c>
      <c r="M388" s="1074"/>
    </row>
    <row r="389" spans="1:15" ht="30" customHeight="1" x14ac:dyDescent="0.2">
      <c r="A389" s="1075">
        <v>276</v>
      </c>
      <c r="B389" s="1074" t="s">
        <v>133</v>
      </c>
      <c r="C389" s="1052"/>
      <c r="D389" s="1034">
        <v>95000000</v>
      </c>
      <c r="E389" s="1070">
        <v>5.2999999999999999E-2</v>
      </c>
      <c r="F389" s="1034">
        <v>5000000</v>
      </c>
      <c r="G389" s="1034">
        <v>5000000</v>
      </c>
      <c r="H389" s="1034" t="s">
        <v>3235</v>
      </c>
      <c r="I389" s="1054" t="s">
        <v>3247</v>
      </c>
      <c r="J389" s="24" t="s">
        <v>3248</v>
      </c>
      <c r="K389" s="1034">
        <f t="shared" si="32"/>
        <v>5000000</v>
      </c>
      <c r="L389" s="1034">
        <f t="shared" si="30"/>
        <v>0</v>
      </c>
      <c r="M389" s="1074"/>
    </row>
    <row r="390" spans="1:15" ht="30" customHeight="1" x14ac:dyDescent="0.2">
      <c r="A390" s="1075">
        <v>277</v>
      </c>
      <c r="B390" s="1074" t="s">
        <v>134</v>
      </c>
      <c r="C390" s="1052"/>
      <c r="D390" s="1034">
        <v>200000000</v>
      </c>
      <c r="E390" s="1070">
        <v>0.05</v>
      </c>
      <c r="F390" s="1034">
        <f t="shared" si="31"/>
        <v>10000000</v>
      </c>
      <c r="G390" s="1034">
        <v>10000000</v>
      </c>
      <c r="H390" s="1034" t="s">
        <v>3066</v>
      </c>
      <c r="I390" s="1054" t="s">
        <v>3070</v>
      </c>
      <c r="J390" s="24" t="s">
        <v>2283</v>
      </c>
      <c r="K390" s="1034">
        <f t="shared" si="32"/>
        <v>10000000</v>
      </c>
      <c r="L390" s="1034">
        <f t="shared" si="30"/>
        <v>0</v>
      </c>
      <c r="M390" s="1074"/>
    </row>
    <row r="391" spans="1:15" ht="30" customHeight="1" x14ac:dyDescent="0.2">
      <c r="A391" s="1531">
        <v>278</v>
      </c>
      <c r="B391" s="1528" t="s">
        <v>634</v>
      </c>
      <c r="C391" s="1574" t="s">
        <v>3159</v>
      </c>
      <c r="D391" s="1034">
        <v>30000000</v>
      </c>
      <c r="E391" s="1070">
        <v>4.4999999999999998E-2</v>
      </c>
      <c r="F391" s="1034">
        <f>D391*E391</f>
        <v>1350000</v>
      </c>
      <c r="G391" s="1534">
        <v>1750000</v>
      </c>
      <c r="H391" s="1534" t="s">
        <v>3046</v>
      </c>
      <c r="I391" s="1670" t="s">
        <v>3160</v>
      </c>
      <c r="J391" s="1579" t="s">
        <v>2197</v>
      </c>
      <c r="K391" s="1534">
        <f t="shared" si="32"/>
        <v>1750000</v>
      </c>
      <c r="L391" s="1534">
        <f>(F391+F392)-K391</f>
        <v>0</v>
      </c>
      <c r="M391" s="1583"/>
    </row>
    <row r="392" spans="1:15" ht="30" customHeight="1" x14ac:dyDescent="0.2">
      <c r="A392" s="1533"/>
      <c r="B392" s="1530"/>
      <c r="C392" s="1575"/>
      <c r="D392" s="1034">
        <v>10000000</v>
      </c>
      <c r="E392" s="1070">
        <v>0.04</v>
      </c>
      <c r="F392" s="1034">
        <f>D392*E392</f>
        <v>400000</v>
      </c>
      <c r="G392" s="1535"/>
      <c r="H392" s="1535"/>
      <c r="I392" s="1672"/>
      <c r="J392" s="1580"/>
      <c r="K392" s="1535"/>
      <c r="L392" s="1535"/>
      <c r="M392" s="1584"/>
    </row>
    <row r="393" spans="1:15" ht="30" customHeight="1" x14ac:dyDescent="0.2">
      <c r="A393" s="1075">
        <v>279</v>
      </c>
      <c r="B393" s="1074" t="s">
        <v>135</v>
      </c>
      <c r="C393" s="1052"/>
      <c r="D393" s="1034">
        <v>11000000</v>
      </c>
      <c r="E393" s="1070">
        <v>4.4999999999999998E-2</v>
      </c>
      <c r="F393" s="1034">
        <v>500000</v>
      </c>
      <c r="G393" s="1034">
        <v>500000</v>
      </c>
      <c r="H393" s="1034" t="s">
        <v>2342</v>
      </c>
      <c r="I393" s="1054" t="s">
        <v>2765</v>
      </c>
      <c r="J393" s="24" t="s">
        <v>751</v>
      </c>
      <c r="K393" s="1034">
        <f>G393</f>
        <v>500000</v>
      </c>
      <c r="L393" s="1034">
        <f t="shared" si="30"/>
        <v>0</v>
      </c>
      <c r="M393" s="1074"/>
    </row>
    <row r="394" spans="1:15" ht="30" customHeight="1" x14ac:dyDescent="0.2">
      <c r="A394" s="1075">
        <v>280</v>
      </c>
      <c r="B394" s="1092" t="s">
        <v>468</v>
      </c>
      <c r="C394" s="421"/>
      <c r="D394" s="1408">
        <v>20000000</v>
      </c>
      <c r="E394" s="1415">
        <v>0.05</v>
      </c>
      <c r="F394" s="1408">
        <f t="shared" si="31"/>
        <v>1000000</v>
      </c>
      <c r="G394" s="1691" t="s">
        <v>3249</v>
      </c>
      <c r="H394" s="1692"/>
      <c r="I394" s="1692"/>
      <c r="J394" s="1693"/>
      <c r="K394" s="1408"/>
      <c r="L394" s="1408"/>
      <c r="M394" s="1085"/>
    </row>
    <row r="395" spans="1:15" ht="30" customHeight="1" x14ac:dyDescent="0.2">
      <c r="A395" s="1029">
        <v>281</v>
      </c>
      <c r="B395" s="1076" t="s">
        <v>136</v>
      </c>
      <c r="C395" s="1052" t="s">
        <v>1346</v>
      </c>
      <c r="D395" s="1034">
        <v>40000000</v>
      </c>
      <c r="E395" s="1082">
        <v>0.05</v>
      </c>
      <c r="F395" s="1034">
        <f t="shared" si="31"/>
        <v>2000000</v>
      </c>
      <c r="G395" s="1034">
        <v>2000000</v>
      </c>
      <c r="H395" s="1034" t="s">
        <v>3117</v>
      </c>
      <c r="I395" s="1054" t="s">
        <v>3135</v>
      </c>
      <c r="J395" s="7" t="s">
        <v>651</v>
      </c>
      <c r="K395" s="1081">
        <f>G395</f>
        <v>2000000</v>
      </c>
      <c r="L395" s="1034">
        <f>F395-K395</f>
        <v>0</v>
      </c>
      <c r="M395" s="13" t="s">
        <v>1297</v>
      </c>
    </row>
    <row r="396" spans="1:15" ht="30" customHeight="1" x14ac:dyDescent="0.2">
      <c r="A396" s="1075">
        <v>282</v>
      </c>
      <c r="B396" s="1074" t="s">
        <v>1054</v>
      </c>
      <c r="C396" s="1052"/>
      <c r="D396" s="1034">
        <v>20000000</v>
      </c>
      <c r="E396" s="1070">
        <v>0.04</v>
      </c>
      <c r="F396" s="1034">
        <f t="shared" si="31"/>
        <v>800000</v>
      </c>
      <c r="G396" s="1034">
        <v>800000</v>
      </c>
      <c r="H396" s="1034" t="s">
        <v>3117</v>
      </c>
      <c r="I396" s="1054" t="s">
        <v>3129</v>
      </c>
      <c r="J396" s="1065" t="s">
        <v>2591</v>
      </c>
      <c r="K396" s="1034">
        <f>G396</f>
        <v>800000</v>
      </c>
      <c r="L396" s="1034">
        <f t="shared" si="30"/>
        <v>0</v>
      </c>
      <c r="M396" s="1074"/>
    </row>
    <row r="397" spans="1:15" ht="30" customHeight="1" x14ac:dyDescent="0.2">
      <c r="A397" s="426">
        <v>283</v>
      </c>
      <c r="B397" s="1528" t="s">
        <v>137</v>
      </c>
      <c r="C397" s="1574" t="s">
        <v>1350</v>
      </c>
      <c r="D397" s="1081">
        <v>37093000</v>
      </c>
      <c r="E397" s="1082">
        <v>0.05</v>
      </c>
      <c r="F397" s="1081">
        <f>D397*E397</f>
        <v>1854650</v>
      </c>
      <c r="G397" s="247">
        <v>1854650</v>
      </c>
      <c r="H397" s="247" t="s">
        <v>3046</v>
      </c>
      <c r="I397" s="247">
        <v>123444977920</v>
      </c>
      <c r="J397" s="24" t="s">
        <v>2277</v>
      </c>
      <c r="K397" s="1032">
        <f>G397</f>
        <v>1854650</v>
      </c>
      <c r="L397" s="1032">
        <f t="shared" si="30"/>
        <v>0</v>
      </c>
      <c r="M397" s="1726" t="s">
        <v>2334</v>
      </c>
      <c r="N397" s="1727"/>
      <c r="O397" s="1728"/>
    </row>
    <row r="398" spans="1:15" ht="30" customHeight="1" x14ac:dyDescent="0.2">
      <c r="A398" s="426"/>
      <c r="B398" s="1529"/>
      <c r="C398" s="1665"/>
      <c r="D398" s="1311"/>
      <c r="E398" s="1312"/>
      <c r="F398" s="1311"/>
      <c r="G398" s="1726" t="s">
        <v>3060</v>
      </c>
      <c r="H398" s="1727"/>
      <c r="I398" s="1727"/>
      <c r="J398" s="1728"/>
      <c r="K398" s="1310"/>
      <c r="L398" s="1310"/>
      <c r="M398" s="823"/>
    </row>
    <row r="399" spans="1:15" ht="30" customHeight="1" x14ac:dyDescent="0.2">
      <c r="A399" s="426"/>
      <c r="B399" s="1530"/>
      <c r="C399" s="1575"/>
      <c r="D399" s="1311">
        <f>D397+3730000</f>
        <v>40823000</v>
      </c>
      <c r="E399" s="1312">
        <v>0.05</v>
      </c>
      <c r="F399" s="1311">
        <f>D399*E399</f>
        <v>2041150</v>
      </c>
      <c r="G399" s="1726" t="s">
        <v>2750</v>
      </c>
      <c r="H399" s="1727"/>
      <c r="I399" s="1727"/>
      <c r="J399" s="1728"/>
      <c r="K399" s="1310"/>
      <c r="L399" s="1310"/>
      <c r="M399" s="823"/>
    </row>
    <row r="400" spans="1:15" ht="30" customHeight="1" x14ac:dyDescent="0.2">
      <c r="A400" s="1531">
        <v>284</v>
      </c>
      <c r="B400" s="1528" t="s">
        <v>1197</v>
      </c>
      <c r="C400" s="1574" t="s">
        <v>379</v>
      </c>
      <c r="D400" s="1034">
        <v>110000000</v>
      </c>
      <c r="E400" s="1031">
        <v>4.4999999999999998E-2</v>
      </c>
      <c r="F400" s="1034">
        <f t="shared" si="31"/>
        <v>4950000</v>
      </c>
      <c r="G400" s="1534">
        <v>7925000</v>
      </c>
      <c r="H400" s="1534" t="s">
        <v>3046</v>
      </c>
      <c r="I400" s="1670" t="s">
        <v>3162</v>
      </c>
      <c r="J400" s="1579" t="s">
        <v>2350</v>
      </c>
      <c r="K400" s="1534">
        <f>G400</f>
        <v>7925000</v>
      </c>
      <c r="L400" s="1534">
        <f>(F400+F401)-K400</f>
        <v>25000</v>
      </c>
      <c r="M400" s="1648"/>
    </row>
    <row r="401" spans="1:13" ht="30" customHeight="1" x14ac:dyDescent="0.2">
      <c r="A401" s="1532"/>
      <c r="B401" s="1529"/>
      <c r="C401" s="1665"/>
      <c r="D401" s="1034">
        <v>60000000</v>
      </c>
      <c r="E401" s="1070">
        <v>0.05</v>
      </c>
      <c r="F401" s="1034">
        <f t="shared" si="31"/>
        <v>3000000</v>
      </c>
      <c r="G401" s="1535"/>
      <c r="H401" s="1535"/>
      <c r="I401" s="1672"/>
      <c r="J401" s="1580"/>
      <c r="K401" s="1535"/>
      <c r="L401" s="1535"/>
      <c r="M401" s="1649"/>
    </row>
    <row r="402" spans="1:13" ht="30" customHeight="1" x14ac:dyDescent="0.2">
      <c r="A402" s="1533"/>
      <c r="B402" s="1530"/>
      <c r="C402" s="1575"/>
      <c r="D402" s="1294">
        <v>30000000</v>
      </c>
      <c r="E402" s="1305"/>
      <c r="F402" s="1294"/>
      <c r="G402" s="1726" t="s">
        <v>3042</v>
      </c>
      <c r="H402" s="1727"/>
      <c r="I402" s="1727"/>
      <c r="J402" s="1728"/>
      <c r="K402" s="1294"/>
      <c r="L402" s="1294"/>
      <c r="M402" s="1295"/>
    </row>
    <row r="403" spans="1:13" ht="30" customHeight="1" x14ac:dyDescent="0.2">
      <c r="A403" s="1075">
        <v>285</v>
      </c>
      <c r="B403" s="1074" t="s">
        <v>138</v>
      </c>
      <c r="C403" s="1052" t="s">
        <v>2414</v>
      </c>
      <c r="D403" s="1034">
        <v>100000000</v>
      </c>
      <c r="E403" s="1070">
        <v>7.0000000000000007E-2</v>
      </c>
      <c r="F403" s="1034">
        <f t="shared" si="31"/>
        <v>7000000.0000000009</v>
      </c>
      <c r="G403" s="1034">
        <v>7000000</v>
      </c>
      <c r="H403" s="1034" t="s">
        <v>3046</v>
      </c>
      <c r="I403" s="1054" t="s">
        <v>3174</v>
      </c>
      <c r="J403" s="24" t="s">
        <v>3175</v>
      </c>
      <c r="K403" s="1034">
        <f>G403</f>
        <v>7000000</v>
      </c>
      <c r="L403" s="1034">
        <f t="shared" si="30"/>
        <v>0</v>
      </c>
      <c r="M403" s="1074"/>
    </row>
    <row r="404" spans="1:13" ht="30" customHeight="1" x14ac:dyDescent="0.2">
      <c r="A404" s="1079">
        <v>286</v>
      </c>
      <c r="B404" s="1092" t="s">
        <v>1720</v>
      </c>
      <c r="C404" s="1096"/>
      <c r="D404" s="1086">
        <v>35000000</v>
      </c>
      <c r="E404" s="1104">
        <v>0.04</v>
      </c>
      <c r="F404" s="1086">
        <f t="shared" si="31"/>
        <v>1400000</v>
      </c>
      <c r="G404" s="1086">
        <v>1400000</v>
      </c>
      <c r="H404" s="1086" t="s">
        <v>2699</v>
      </c>
      <c r="I404" s="424" t="s">
        <v>2703</v>
      </c>
      <c r="J404" s="21" t="s">
        <v>312</v>
      </c>
      <c r="K404" s="1086">
        <f>G404</f>
        <v>1400000</v>
      </c>
      <c r="L404" s="1086">
        <f t="shared" si="30"/>
        <v>0</v>
      </c>
      <c r="M404" s="1085"/>
    </row>
    <row r="405" spans="1:13" ht="30" customHeight="1" x14ac:dyDescent="0.2">
      <c r="A405" s="1531">
        <v>287</v>
      </c>
      <c r="B405" s="1528" t="s">
        <v>140</v>
      </c>
      <c r="C405" s="1574"/>
      <c r="D405" s="1034">
        <v>15000000</v>
      </c>
      <c r="E405" s="1082">
        <v>0.05</v>
      </c>
      <c r="F405" s="1034">
        <f t="shared" si="31"/>
        <v>750000</v>
      </c>
      <c r="G405" s="1034">
        <v>2475000</v>
      </c>
      <c r="H405" s="1034" t="s">
        <v>3117</v>
      </c>
      <c r="I405" s="1054" t="s">
        <v>3130</v>
      </c>
      <c r="J405" s="24" t="s">
        <v>3131</v>
      </c>
      <c r="K405" s="1534">
        <f t="shared" ref="K405:K409" si="33">G405</f>
        <v>2475000</v>
      </c>
      <c r="L405" s="1534">
        <f>(F405+F406)-K405</f>
        <v>525000</v>
      </c>
      <c r="M405" s="1536"/>
    </row>
    <row r="406" spans="1:13" ht="30" customHeight="1" x14ac:dyDescent="0.2">
      <c r="A406" s="1533"/>
      <c r="B406" s="1530"/>
      <c r="C406" s="1575"/>
      <c r="D406" s="1336">
        <v>45000000</v>
      </c>
      <c r="E406" s="1338">
        <v>0.05</v>
      </c>
      <c r="F406" s="1336">
        <f t="shared" si="31"/>
        <v>2250000</v>
      </c>
      <c r="G406" s="1336"/>
      <c r="H406" s="1336"/>
      <c r="I406" s="1342"/>
      <c r="J406" s="24"/>
      <c r="K406" s="1535"/>
      <c r="L406" s="1535"/>
      <c r="M406" s="1537"/>
    </row>
    <row r="407" spans="1:13" ht="30" customHeight="1" x14ac:dyDescent="0.2">
      <c r="A407" s="1075">
        <v>288</v>
      </c>
      <c r="B407" s="1074" t="s">
        <v>141</v>
      </c>
      <c r="C407" s="1052" t="s">
        <v>1345</v>
      </c>
      <c r="D407" s="1034">
        <v>50000000</v>
      </c>
      <c r="E407" s="1070">
        <v>4.4999999999999998E-2</v>
      </c>
      <c r="F407" s="1034">
        <f t="shared" si="31"/>
        <v>2250000</v>
      </c>
      <c r="G407" s="1034">
        <v>2250000</v>
      </c>
      <c r="H407" s="1034" t="s">
        <v>3117</v>
      </c>
      <c r="I407" s="1054" t="s">
        <v>3122</v>
      </c>
      <c r="J407" s="24" t="s">
        <v>2214</v>
      </c>
      <c r="K407" s="1034">
        <f t="shared" si="33"/>
        <v>2250000</v>
      </c>
      <c r="L407" s="1034">
        <f t="shared" si="30"/>
        <v>0</v>
      </c>
      <c r="M407" s="1074"/>
    </row>
    <row r="408" spans="1:13" ht="30" customHeight="1" x14ac:dyDescent="0.2">
      <c r="A408" s="1075">
        <v>289</v>
      </c>
      <c r="B408" s="1074" t="s">
        <v>653</v>
      </c>
      <c r="C408" s="1052" t="s">
        <v>1355</v>
      </c>
      <c r="D408" s="1325">
        <v>25000000</v>
      </c>
      <c r="E408" s="1334">
        <v>5.3999999999999999E-2</v>
      </c>
      <c r="F408" s="1325">
        <f t="shared" si="31"/>
        <v>1350000</v>
      </c>
      <c r="G408" s="1034">
        <v>1350000</v>
      </c>
      <c r="H408" s="1034" t="s">
        <v>3156</v>
      </c>
      <c r="I408" s="1054" t="s">
        <v>3194</v>
      </c>
      <c r="J408" s="21" t="s">
        <v>654</v>
      </c>
      <c r="K408" s="1034">
        <f t="shared" si="33"/>
        <v>1350000</v>
      </c>
      <c r="L408" s="1367">
        <f t="shared" si="30"/>
        <v>0</v>
      </c>
      <c r="M408" s="1074"/>
    </row>
    <row r="409" spans="1:13" ht="30" customHeight="1" x14ac:dyDescent="0.2">
      <c r="A409" s="1075">
        <v>290</v>
      </c>
      <c r="B409" s="1074" t="s">
        <v>652</v>
      </c>
      <c r="C409" s="1052" t="s">
        <v>1344</v>
      </c>
      <c r="D409" s="1034">
        <v>800000000</v>
      </c>
      <c r="E409" s="1070">
        <v>5.5E-2</v>
      </c>
      <c r="F409" s="1034">
        <f t="shared" si="31"/>
        <v>44000000</v>
      </c>
      <c r="G409" s="1034"/>
      <c r="H409" s="1034"/>
      <c r="I409" s="1054"/>
      <c r="J409" s="24" t="s">
        <v>2207</v>
      </c>
      <c r="K409" s="1034">
        <f t="shared" si="33"/>
        <v>0</v>
      </c>
      <c r="L409" s="1034">
        <f t="shared" si="30"/>
        <v>44000000</v>
      </c>
      <c r="M409" s="171" t="s">
        <v>639</v>
      </c>
    </row>
    <row r="410" spans="1:13" ht="30" customHeight="1" x14ac:dyDescent="0.2">
      <c r="A410" s="1075">
        <v>292</v>
      </c>
      <c r="B410" s="1074" t="s">
        <v>143</v>
      </c>
      <c r="C410" s="1069" t="s">
        <v>1355</v>
      </c>
      <c r="D410" s="1034">
        <v>100000000</v>
      </c>
      <c r="E410" s="1070">
        <v>0.05</v>
      </c>
      <c r="F410" s="1034">
        <f t="shared" si="31"/>
        <v>5000000</v>
      </c>
      <c r="G410" s="1034">
        <v>5000000</v>
      </c>
      <c r="H410" s="1034" t="s">
        <v>3046</v>
      </c>
      <c r="I410" s="1054" t="s">
        <v>3163</v>
      </c>
      <c r="J410" s="70" t="s">
        <v>3164</v>
      </c>
      <c r="K410" s="1034">
        <f>G410</f>
        <v>5000000</v>
      </c>
      <c r="L410" s="1034">
        <f t="shared" si="30"/>
        <v>0</v>
      </c>
      <c r="M410" s="1074"/>
    </row>
    <row r="411" spans="1:13" ht="30" customHeight="1" x14ac:dyDescent="0.2">
      <c r="A411" s="1075">
        <v>293</v>
      </c>
      <c r="B411" s="1074" t="s">
        <v>144</v>
      </c>
      <c r="C411" s="1052" t="s">
        <v>1355</v>
      </c>
      <c r="D411" s="1034">
        <v>75000000</v>
      </c>
      <c r="E411" s="1070">
        <v>0.04</v>
      </c>
      <c r="F411" s="1034">
        <f>D411*E411</f>
        <v>3000000</v>
      </c>
      <c r="G411" s="1034">
        <v>3000000</v>
      </c>
      <c r="H411" s="1034" t="s">
        <v>3156</v>
      </c>
      <c r="I411" s="1054" t="s">
        <v>3209</v>
      </c>
      <c r="J411" s="21" t="s">
        <v>2312</v>
      </c>
      <c r="K411" s="1034">
        <f>G411</f>
        <v>3000000</v>
      </c>
      <c r="L411" s="1034">
        <f t="shared" si="30"/>
        <v>0</v>
      </c>
      <c r="M411" s="1074"/>
    </row>
    <row r="412" spans="1:13" ht="30" customHeight="1" x14ac:dyDescent="0.2">
      <c r="A412" s="1531"/>
      <c r="B412" s="1528" t="s">
        <v>145</v>
      </c>
      <c r="C412" s="1785" t="s">
        <v>2925</v>
      </c>
      <c r="D412" s="1786"/>
      <c r="E412" s="1786"/>
      <c r="F412" s="1787"/>
      <c r="G412" s="1240">
        <v>79000000</v>
      </c>
      <c r="H412" s="1240" t="s">
        <v>2859</v>
      </c>
      <c r="I412" s="1250" t="s">
        <v>2926</v>
      </c>
      <c r="J412" s="21" t="s">
        <v>2927</v>
      </c>
      <c r="K412" s="1534">
        <f>G412+G413+G414+G415</f>
        <v>298000000</v>
      </c>
      <c r="L412" s="1534">
        <f>300000000-K412</f>
        <v>2000000</v>
      </c>
      <c r="M412" s="1583"/>
    </row>
    <row r="413" spans="1:13" ht="33.75" customHeight="1" x14ac:dyDescent="0.2">
      <c r="A413" s="1532"/>
      <c r="B413" s="1529"/>
      <c r="C413" s="1788"/>
      <c r="D413" s="1789"/>
      <c r="E413" s="1789"/>
      <c r="F413" s="1790"/>
      <c r="G413" s="1240">
        <v>19000000</v>
      </c>
      <c r="H413" s="1240" t="s">
        <v>2859</v>
      </c>
      <c r="I413" s="1250" t="s">
        <v>2928</v>
      </c>
      <c r="J413" s="21" t="s">
        <v>2927</v>
      </c>
      <c r="K413" s="1547"/>
      <c r="L413" s="1547"/>
      <c r="M413" s="1717"/>
    </row>
    <row r="414" spans="1:13" ht="33.75" customHeight="1" x14ac:dyDescent="0.2">
      <c r="A414" s="1532"/>
      <c r="B414" s="1529"/>
      <c r="C414" s="1788"/>
      <c r="D414" s="1789"/>
      <c r="E414" s="1789"/>
      <c r="F414" s="1790"/>
      <c r="G414" s="1367">
        <v>200000000</v>
      </c>
      <c r="H414" s="1367"/>
      <c r="I414" s="1378"/>
      <c r="J414" s="21"/>
      <c r="K414" s="1547"/>
      <c r="L414" s="1547"/>
      <c r="M414" s="1717"/>
    </row>
    <row r="415" spans="1:13" ht="33.75" customHeight="1" x14ac:dyDescent="0.2">
      <c r="A415" s="1532"/>
      <c r="B415" s="1529"/>
      <c r="C415" s="1791"/>
      <c r="D415" s="1792"/>
      <c r="E415" s="1792"/>
      <c r="F415" s="1793"/>
      <c r="G415" s="1367"/>
      <c r="H415" s="1367"/>
      <c r="I415" s="1378"/>
      <c r="J415" s="21"/>
      <c r="K415" s="1535"/>
      <c r="L415" s="1535"/>
      <c r="M415" s="1584"/>
    </row>
    <row r="416" spans="1:13" ht="30" customHeight="1" x14ac:dyDescent="0.2">
      <c r="A416" s="1533"/>
      <c r="B416" s="1530"/>
      <c r="C416" s="1052" t="s">
        <v>1355</v>
      </c>
      <c r="D416" s="1034">
        <v>100000000</v>
      </c>
      <c r="E416" s="1070">
        <v>0.05</v>
      </c>
      <c r="F416" s="1034">
        <f t="shared" si="31"/>
        <v>5000000</v>
      </c>
      <c r="G416" s="1534">
        <v>5500000</v>
      </c>
      <c r="H416" s="1534" t="s">
        <v>3156</v>
      </c>
      <c r="I416" s="1670" t="s">
        <v>3211</v>
      </c>
      <c r="J416" s="1534" t="s">
        <v>2927</v>
      </c>
      <c r="K416" s="1534">
        <f>G416</f>
        <v>5500000</v>
      </c>
      <c r="L416" s="1534">
        <f>(F416+F417)-G416</f>
        <v>0</v>
      </c>
      <c r="M416" s="1648"/>
    </row>
    <row r="417" spans="1:13" ht="30" customHeight="1" x14ac:dyDescent="0.2">
      <c r="A417" s="1075">
        <v>295</v>
      </c>
      <c r="B417" s="1074" t="s">
        <v>727</v>
      </c>
      <c r="C417" s="1052" t="s">
        <v>1355</v>
      </c>
      <c r="D417" s="1034">
        <v>10000000</v>
      </c>
      <c r="E417" s="1070">
        <v>0.05</v>
      </c>
      <c r="F417" s="1034">
        <f>D417*E417</f>
        <v>500000</v>
      </c>
      <c r="G417" s="1535"/>
      <c r="H417" s="1535"/>
      <c r="I417" s="1672"/>
      <c r="J417" s="1535"/>
      <c r="K417" s="1535"/>
      <c r="L417" s="1535"/>
      <c r="M417" s="1649"/>
    </row>
    <row r="418" spans="1:13" ht="30" customHeight="1" x14ac:dyDescent="0.2">
      <c r="A418" s="1075">
        <v>296</v>
      </c>
      <c r="B418" s="1074" t="s">
        <v>146</v>
      </c>
      <c r="C418" s="1052" t="s">
        <v>1379</v>
      </c>
      <c r="D418" s="1034">
        <v>35000000</v>
      </c>
      <c r="E418" s="1070">
        <v>0.04</v>
      </c>
      <c r="F418" s="1034">
        <f t="shared" si="31"/>
        <v>1400000</v>
      </c>
      <c r="G418" s="1034">
        <v>1400000</v>
      </c>
      <c r="H418" s="1034" t="s">
        <v>3156</v>
      </c>
      <c r="I418" s="1054" t="s">
        <v>3208</v>
      </c>
      <c r="J418" s="24" t="s">
        <v>2517</v>
      </c>
      <c r="K418" s="1034">
        <f>G418</f>
        <v>1400000</v>
      </c>
      <c r="L418" s="1034">
        <f t="shared" si="30"/>
        <v>0</v>
      </c>
      <c r="M418" s="1074"/>
    </row>
    <row r="419" spans="1:13" ht="30" customHeight="1" x14ac:dyDescent="0.2">
      <c r="A419" s="1075">
        <v>297</v>
      </c>
      <c r="B419" s="1074" t="s">
        <v>147</v>
      </c>
      <c r="C419" s="1052"/>
      <c r="D419" s="1691" t="s">
        <v>3202</v>
      </c>
      <c r="E419" s="1692"/>
      <c r="F419" s="1693"/>
      <c r="G419" s="1034">
        <v>50000000</v>
      </c>
      <c r="H419" s="1034" t="s">
        <v>3156</v>
      </c>
      <c r="I419" s="1054" t="s">
        <v>3200</v>
      </c>
      <c r="J419" s="1053" t="s">
        <v>3201</v>
      </c>
      <c r="K419" s="1034">
        <f>G419</f>
        <v>50000000</v>
      </c>
      <c r="L419" s="1367">
        <f>50000000-G419</f>
        <v>0</v>
      </c>
      <c r="M419" s="1074"/>
    </row>
    <row r="420" spans="1:13" ht="30" customHeight="1" x14ac:dyDescent="0.2">
      <c r="A420" s="1075">
        <v>298</v>
      </c>
      <c r="B420" s="1074" t="s">
        <v>148</v>
      </c>
      <c r="C420" s="1052" t="s">
        <v>1165</v>
      </c>
      <c r="D420" s="1034">
        <v>40000000</v>
      </c>
      <c r="E420" s="1070">
        <v>5.1999999999999998E-2</v>
      </c>
      <c r="F420" s="1034">
        <v>2000000</v>
      </c>
      <c r="G420" s="1034">
        <v>2000000</v>
      </c>
      <c r="H420" s="1034" t="s">
        <v>3046</v>
      </c>
      <c r="I420" s="1054" t="s">
        <v>3167</v>
      </c>
      <c r="J420" s="24" t="s">
        <v>1010</v>
      </c>
      <c r="K420" s="1034">
        <f>G420</f>
        <v>2000000</v>
      </c>
      <c r="L420" s="1034">
        <f t="shared" si="30"/>
        <v>0</v>
      </c>
      <c r="M420" s="1074"/>
    </row>
    <row r="421" spans="1:13" ht="30" customHeight="1" x14ac:dyDescent="0.2">
      <c r="A421" s="1075">
        <v>300</v>
      </c>
      <c r="B421" s="1076" t="s">
        <v>150</v>
      </c>
      <c r="C421" s="1069" t="s">
        <v>917</v>
      </c>
      <c r="D421" s="1053">
        <v>178000000</v>
      </c>
      <c r="E421" s="1070">
        <v>5.8999999999999997E-2</v>
      </c>
      <c r="F421" s="1053">
        <v>10200000</v>
      </c>
      <c r="G421" s="1034"/>
      <c r="H421" s="1034"/>
      <c r="I421" s="1054"/>
      <c r="J421" s="24" t="s">
        <v>2454</v>
      </c>
      <c r="K421" s="1053">
        <f>G421</f>
        <v>0</v>
      </c>
      <c r="L421" s="1046">
        <f>F421-K421</f>
        <v>10200000</v>
      </c>
      <c r="M421" s="1074"/>
    </row>
    <row r="422" spans="1:13" ht="30" customHeight="1" x14ac:dyDescent="0.2">
      <c r="A422" s="1075">
        <v>301</v>
      </c>
      <c r="B422" s="1074" t="s">
        <v>2483</v>
      </c>
      <c r="C422" s="1052"/>
      <c r="D422" s="1034">
        <v>10000000</v>
      </c>
      <c r="E422" s="1031">
        <v>0.04</v>
      </c>
      <c r="F422" s="1034">
        <f>D422*E422</f>
        <v>400000</v>
      </c>
      <c r="G422" s="1034"/>
      <c r="H422" s="1034"/>
      <c r="I422" s="1054"/>
      <c r="J422" s="1054" t="s">
        <v>2484</v>
      </c>
      <c r="K422" s="1034">
        <f>G422</f>
        <v>0</v>
      </c>
      <c r="L422" s="1034">
        <f t="shared" ref="L422:L446" si="34">F422-K422</f>
        <v>400000</v>
      </c>
      <c r="M422" s="103"/>
    </row>
    <row r="423" spans="1:13" ht="30" customHeight="1" x14ac:dyDescent="0.2">
      <c r="A423" s="1075">
        <v>302</v>
      </c>
      <c r="B423" s="1074" t="s">
        <v>152</v>
      </c>
      <c r="C423" s="1052" t="s">
        <v>1352</v>
      </c>
      <c r="D423" s="1034">
        <v>60000000</v>
      </c>
      <c r="E423" s="1070">
        <v>4.4999999999999998E-2</v>
      </c>
      <c r="F423" s="1034">
        <f t="shared" si="31"/>
        <v>2700000</v>
      </c>
      <c r="G423" s="1034"/>
      <c r="H423" s="1034"/>
      <c r="I423" s="1054"/>
      <c r="J423" s="24"/>
      <c r="K423" s="1034"/>
      <c r="L423" s="1034">
        <f t="shared" si="34"/>
        <v>2700000</v>
      </c>
      <c r="M423" s="1074"/>
    </row>
    <row r="424" spans="1:13" ht="30" customHeight="1" x14ac:dyDescent="0.2">
      <c r="A424" s="1079">
        <v>303</v>
      </c>
      <c r="B424" s="1092" t="s">
        <v>153</v>
      </c>
      <c r="C424" s="385" t="s">
        <v>1914</v>
      </c>
      <c r="D424" s="1086">
        <v>1816000000</v>
      </c>
      <c r="E424" s="1090">
        <f t="shared" ref="E424" si="35">F424/D424</f>
        <v>7.306167400881057E-2</v>
      </c>
      <c r="F424" s="1086">
        <v>132680000</v>
      </c>
      <c r="G424" s="1694" t="s">
        <v>2574</v>
      </c>
      <c r="H424" s="1695"/>
      <c r="I424" s="1695"/>
      <c r="J424" s="1695"/>
      <c r="K424" s="1695"/>
      <c r="L424" s="1696"/>
      <c r="M424" s="1067"/>
    </row>
    <row r="425" spans="1:13" ht="30" customHeight="1" x14ac:dyDescent="0.2">
      <c r="A425" s="1531">
        <v>305</v>
      </c>
      <c r="B425" s="1528" t="s">
        <v>155</v>
      </c>
      <c r="C425" s="1574"/>
      <c r="D425" s="1534">
        <v>750000000</v>
      </c>
      <c r="E425" s="1707"/>
      <c r="F425" s="1663"/>
      <c r="G425" s="1034">
        <v>4000000</v>
      </c>
      <c r="H425" s="1034" t="s">
        <v>2342</v>
      </c>
      <c r="I425" s="1061" t="s">
        <v>2773</v>
      </c>
      <c r="J425" s="24" t="s">
        <v>2304</v>
      </c>
      <c r="K425" s="1534">
        <f>G425+G426</f>
        <v>24000000</v>
      </c>
      <c r="L425" s="1534">
        <f t="shared" si="34"/>
        <v>-24000000</v>
      </c>
      <c r="M425" s="385" t="s">
        <v>2833</v>
      </c>
    </row>
    <row r="426" spans="1:13" ht="30" customHeight="1" x14ac:dyDescent="0.2">
      <c r="A426" s="1533"/>
      <c r="B426" s="1530"/>
      <c r="C426" s="1575"/>
      <c r="D426" s="1535"/>
      <c r="E426" s="1707"/>
      <c r="F426" s="1663"/>
      <c r="G426" s="1034">
        <v>20000000</v>
      </c>
      <c r="H426" s="1034" t="s">
        <v>2851</v>
      </c>
      <c r="I426" s="1061" t="s">
        <v>2866</v>
      </c>
      <c r="J426" s="24" t="s">
        <v>2530</v>
      </c>
      <c r="K426" s="1535"/>
      <c r="L426" s="1535"/>
      <c r="M426" s="759" t="s">
        <v>1549</v>
      </c>
    </row>
    <row r="427" spans="1:13" ht="30" customHeight="1" x14ac:dyDescent="0.2">
      <c r="A427" s="1075">
        <v>307</v>
      </c>
      <c r="B427" s="1074" t="s">
        <v>157</v>
      </c>
      <c r="C427" s="1052" t="s">
        <v>1379</v>
      </c>
      <c r="D427" s="1034">
        <v>260000000</v>
      </c>
      <c r="E427" s="1070">
        <v>0.05</v>
      </c>
      <c r="F427" s="1034">
        <f t="shared" si="31"/>
        <v>13000000</v>
      </c>
      <c r="G427" s="1034">
        <v>13000000</v>
      </c>
      <c r="H427" s="1034" t="s">
        <v>3235</v>
      </c>
      <c r="I427" s="1054" t="s">
        <v>3252</v>
      </c>
      <c r="J427" s="24" t="s">
        <v>2546</v>
      </c>
      <c r="K427" s="1034">
        <f>G427</f>
        <v>13000000</v>
      </c>
      <c r="L427" s="1034">
        <f t="shared" si="34"/>
        <v>0</v>
      </c>
      <c r="M427" s="1074"/>
    </row>
    <row r="428" spans="1:13" ht="30" customHeight="1" x14ac:dyDescent="0.2">
      <c r="A428" s="1028">
        <v>308</v>
      </c>
      <c r="B428" s="1076" t="s">
        <v>158</v>
      </c>
      <c r="C428" s="1069" t="s">
        <v>1350</v>
      </c>
      <c r="D428" s="1053">
        <v>300000000</v>
      </c>
      <c r="E428" s="1070">
        <v>0.05</v>
      </c>
      <c r="F428" s="1053">
        <f t="shared" si="31"/>
        <v>15000000</v>
      </c>
      <c r="G428" s="1534">
        <v>24000000</v>
      </c>
      <c r="H428" s="1534" t="s">
        <v>3046</v>
      </c>
      <c r="I428" s="1670" t="s">
        <v>3144</v>
      </c>
      <c r="J428" s="1668" t="s">
        <v>1998</v>
      </c>
      <c r="K428" s="1534">
        <f>G428</f>
        <v>24000000</v>
      </c>
      <c r="L428" s="1534">
        <f>(F428+F429)-K428</f>
        <v>0</v>
      </c>
      <c r="M428" s="1583"/>
    </row>
    <row r="429" spans="1:13" ht="30" customHeight="1" x14ac:dyDescent="0.2">
      <c r="A429" s="1075">
        <v>309</v>
      </c>
      <c r="B429" s="1076" t="s">
        <v>1999</v>
      </c>
      <c r="C429" s="1069" t="s">
        <v>380</v>
      </c>
      <c r="D429" s="1034">
        <v>180000000</v>
      </c>
      <c r="E429" s="1031">
        <v>0.05</v>
      </c>
      <c r="F429" s="1034">
        <f>D429*E429</f>
        <v>9000000</v>
      </c>
      <c r="G429" s="1535"/>
      <c r="H429" s="1535"/>
      <c r="I429" s="1672"/>
      <c r="J429" s="1669"/>
      <c r="K429" s="1535"/>
      <c r="L429" s="1535"/>
      <c r="M429" s="1584"/>
    </row>
    <row r="430" spans="1:13" ht="30" customHeight="1" x14ac:dyDescent="0.2">
      <c r="A430" s="1028">
        <v>310</v>
      </c>
      <c r="B430" s="1074" t="s">
        <v>160</v>
      </c>
      <c r="C430" s="1052" t="s">
        <v>401</v>
      </c>
      <c r="D430" s="1034">
        <v>100000000</v>
      </c>
      <c r="E430" s="1031">
        <v>0.05</v>
      </c>
      <c r="F430" s="1034">
        <f t="shared" ref="F430:F445" si="36">D430*E430</f>
        <v>5000000</v>
      </c>
      <c r="G430" s="1034">
        <v>5000000</v>
      </c>
      <c r="H430" s="1034" t="s">
        <v>2802</v>
      </c>
      <c r="I430" s="1065" t="s">
        <v>2805</v>
      </c>
      <c r="J430" s="24" t="s">
        <v>1630</v>
      </c>
      <c r="K430" s="1034">
        <f>G430</f>
        <v>5000000</v>
      </c>
      <c r="L430" s="1034">
        <f t="shared" si="34"/>
        <v>0</v>
      </c>
      <c r="M430" s="1074"/>
    </row>
    <row r="431" spans="1:13" ht="30" customHeight="1" x14ac:dyDescent="0.2">
      <c r="A431" s="1075">
        <v>311</v>
      </c>
      <c r="B431" s="1074" t="s">
        <v>161</v>
      </c>
      <c r="C431" s="1052" t="s">
        <v>916</v>
      </c>
      <c r="D431" s="1034">
        <v>55000000</v>
      </c>
      <c r="E431" s="1070">
        <v>0.05</v>
      </c>
      <c r="F431" s="1034">
        <f t="shared" si="36"/>
        <v>2750000</v>
      </c>
      <c r="G431" s="1034">
        <v>2750000</v>
      </c>
      <c r="H431" s="1034" t="s">
        <v>2835</v>
      </c>
      <c r="I431" s="1055" t="s">
        <v>2897</v>
      </c>
      <c r="J431" s="1055" t="s">
        <v>391</v>
      </c>
      <c r="K431" s="1034">
        <f>G431</f>
        <v>2750000</v>
      </c>
      <c r="L431" s="1034">
        <f t="shared" si="34"/>
        <v>0</v>
      </c>
      <c r="M431" s="169"/>
    </row>
    <row r="432" spans="1:13" ht="30" customHeight="1" x14ac:dyDescent="0.2">
      <c r="A432" s="1028">
        <v>312</v>
      </c>
      <c r="B432" s="1074" t="s">
        <v>162</v>
      </c>
      <c r="C432" s="1052"/>
      <c r="D432" s="1042"/>
      <c r="E432" s="44"/>
      <c r="F432" s="1042">
        <f t="shared" si="36"/>
        <v>0</v>
      </c>
      <c r="G432" s="1034"/>
      <c r="H432" s="1034"/>
      <c r="I432" s="1054"/>
      <c r="J432" s="24"/>
      <c r="K432" s="1034"/>
      <c r="L432" s="1042">
        <f t="shared" si="34"/>
        <v>0</v>
      </c>
      <c r="M432" s="1074"/>
    </row>
    <row r="433" spans="1:13" ht="30" customHeight="1" x14ac:dyDescent="0.2">
      <c r="A433" s="1075">
        <v>313</v>
      </c>
      <c r="B433" s="22" t="s">
        <v>164</v>
      </c>
      <c r="C433" s="421"/>
      <c r="D433" s="1053">
        <v>152000000</v>
      </c>
      <c r="E433" s="1070">
        <v>0.05</v>
      </c>
      <c r="F433" s="1034">
        <f>D433*E433</f>
        <v>7600000</v>
      </c>
      <c r="G433" s="1034">
        <v>7600000</v>
      </c>
      <c r="H433" s="1034" t="s">
        <v>2802</v>
      </c>
      <c r="I433" s="1054" t="s">
        <v>2817</v>
      </c>
      <c r="J433" s="24" t="s">
        <v>1849</v>
      </c>
      <c r="K433" s="1034">
        <f>G433</f>
        <v>7600000</v>
      </c>
      <c r="L433" s="1034">
        <f t="shared" si="34"/>
        <v>0</v>
      </c>
      <c r="M433" s="1074"/>
    </row>
    <row r="434" spans="1:13" ht="30" customHeight="1" x14ac:dyDescent="0.2">
      <c r="A434" s="1028">
        <v>314</v>
      </c>
      <c r="B434" s="1027" t="s">
        <v>165</v>
      </c>
      <c r="C434" s="1052"/>
      <c r="D434" s="1034">
        <v>20000000</v>
      </c>
      <c r="E434" s="1070">
        <v>0.04</v>
      </c>
      <c r="F434" s="1034">
        <f t="shared" si="36"/>
        <v>800000</v>
      </c>
      <c r="G434" s="1034"/>
      <c r="H434" s="1034"/>
      <c r="I434" s="1054"/>
      <c r="J434" s="24"/>
      <c r="K434" s="1034"/>
      <c r="L434" s="1034">
        <f t="shared" si="34"/>
        <v>800000</v>
      </c>
      <c r="M434" s="103" t="s">
        <v>749</v>
      </c>
    </row>
    <row r="435" spans="1:13" ht="30" customHeight="1" x14ac:dyDescent="0.2">
      <c r="A435" s="1079">
        <v>315</v>
      </c>
      <c r="B435" s="22" t="s">
        <v>166</v>
      </c>
      <c r="C435" s="1096" t="s">
        <v>1219</v>
      </c>
      <c r="D435" s="1086">
        <v>400000000</v>
      </c>
      <c r="E435" s="1090">
        <v>6.3E-2</v>
      </c>
      <c r="F435" s="1086">
        <v>25000000</v>
      </c>
      <c r="G435" s="1086">
        <v>25000000</v>
      </c>
      <c r="H435" s="1086" t="s">
        <v>2835</v>
      </c>
      <c r="I435" s="424" t="s">
        <v>2840</v>
      </c>
      <c r="J435" s="1095" t="s">
        <v>455</v>
      </c>
      <c r="K435" s="247">
        <f>G435</f>
        <v>25000000</v>
      </c>
      <c r="L435" s="1086">
        <f t="shared" si="34"/>
        <v>0</v>
      </c>
      <c r="M435" s="1085"/>
    </row>
    <row r="436" spans="1:13" ht="30" customHeight="1" x14ac:dyDescent="0.2">
      <c r="A436" s="1075">
        <v>316</v>
      </c>
      <c r="B436" s="1078" t="s">
        <v>167</v>
      </c>
      <c r="C436" s="1052"/>
      <c r="D436" s="1081">
        <v>35000000</v>
      </c>
      <c r="E436" s="1082">
        <v>0.04</v>
      </c>
      <c r="F436" s="1081">
        <f>D436*E436</f>
        <v>1400000</v>
      </c>
      <c r="G436" s="1081">
        <v>1400000</v>
      </c>
      <c r="H436" s="1081" t="s">
        <v>2859</v>
      </c>
      <c r="I436" s="1088" t="s">
        <v>2929</v>
      </c>
      <c r="J436" s="1087" t="s">
        <v>1828</v>
      </c>
      <c r="K436" s="1081">
        <f>G436</f>
        <v>1400000</v>
      </c>
      <c r="L436" s="1081">
        <f t="shared" si="34"/>
        <v>0</v>
      </c>
      <c r="M436" s="1074"/>
    </row>
    <row r="437" spans="1:13" ht="30" customHeight="1" x14ac:dyDescent="0.2">
      <c r="A437" s="1531">
        <v>317</v>
      </c>
      <c r="B437" s="1528" t="s">
        <v>168</v>
      </c>
      <c r="C437" s="1052" t="s">
        <v>367</v>
      </c>
      <c r="D437" s="1216">
        <v>100000000</v>
      </c>
      <c r="E437" s="1222">
        <v>0.05</v>
      </c>
      <c r="F437" s="1216">
        <f>D437*E437</f>
        <v>5000000</v>
      </c>
      <c r="G437" s="1216">
        <v>5000000</v>
      </c>
      <c r="H437" s="1216" t="s">
        <v>2041</v>
      </c>
      <c r="I437" s="1221" t="s">
        <v>3001</v>
      </c>
      <c r="J437" s="24" t="s">
        <v>2192</v>
      </c>
      <c r="K437" s="1216">
        <f>G437</f>
        <v>5000000</v>
      </c>
      <c r="L437" s="1216">
        <f t="shared" si="34"/>
        <v>0</v>
      </c>
      <c r="M437" s="103" t="s">
        <v>2854</v>
      </c>
    </row>
    <row r="438" spans="1:13" ht="30" customHeight="1" x14ac:dyDescent="0.2">
      <c r="A438" s="1533"/>
      <c r="B438" s="1530"/>
      <c r="C438" s="1219" t="s">
        <v>1343</v>
      </c>
      <c r="D438" s="1216">
        <v>210000000</v>
      </c>
      <c r="E438" s="1222">
        <v>0.05</v>
      </c>
      <c r="F438" s="1216">
        <f>D438*E438</f>
        <v>10500000</v>
      </c>
      <c r="G438" s="1216">
        <v>17000000</v>
      </c>
      <c r="H438" s="1216" t="s">
        <v>3046</v>
      </c>
      <c r="I438" s="1221" t="s">
        <v>3147</v>
      </c>
      <c r="J438" s="24" t="s">
        <v>3148</v>
      </c>
      <c r="K438" s="1216">
        <f>G438</f>
        <v>17000000</v>
      </c>
      <c r="L438" s="1336">
        <f>17000000-K438</f>
        <v>0</v>
      </c>
      <c r="M438" s="103" t="s">
        <v>2855</v>
      </c>
    </row>
    <row r="439" spans="1:13" ht="30" customHeight="1" x14ac:dyDescent="0.2">
      <c r="A439" s="1075">
        <v>318</v>
      </c>
      <c r="B439" s="1074" t="s">
        <v>170</v>
      </c>
      <c r="C439" s="1052"/>
      <c r="D439" s="1272">
        <v>80000000</v>
      </c>
      <c r="E439" s="1284">
        <v>0.05</v>
      </c>
      <c r="F439" s="1272">
        <f t="shared" si="36"/>
        <v>4000000</v>
      </c>
      <c r="G439" s="1272">
        <v>4000000</v>
      </c>
      <c r="H439" s="1272" t="s">
        <v>2041</v>
      </c>
      <c r="I439" s="1281" t="s">
        <v>2986</v>
      </c>
      <c r="J439" s="21" t="s">
        <v>1932</v>
      </c>
      <c r="K439" s="1272">
        <f>G439</f>
        <v>4000000</v>
      </c>
      <c r="L439" s="1272">
        <f t="shared" si="34"/>
        <v>0</v>
      </c>
      <c r="M439" s="1074"/>
    </row>
    <row r="440" spans="1:13" ht="30" customHeight="1" x14ac:dyDescent="0.2">
      <c r="A440" s="1075">
        <v>319</v>
      </c>
      <c r="B440" s="1074" t="s">
        <v>171</v>
      </c>
      <c r="C440" s="1052" t="s">
        <v>1343</v>
      </c>
      <c r="D440" s="1034">
        <v>200000000</v>
      </c>
      <c r="E440" s="1070">
        <v>5.5E-2</v>
      </c>
      <c r="F440" s="1034">
        <f t="shared" si="36"/>
        <v>11000000</v>
      </c>
      <c r="G440" s="1034"/>
      <c r="H440" s="1034"/>
      <c r="I440" s="1061"/>
      <c r="J440" s="24"/>
      <c r="K440" s="1034"/>
      <c r="L440" s="1034">
        <f t="shared" si="34"/>
        <v>11000000</v>
      </c>
      <c r="M440" s="103"/>
    </row>
    <row r="441" spans="1:13" ht="30" customHeight="1" x14ac:dyDescent="0.2">
      <c r="A441" s="1075">
        <v>320</v>
      </c>
      <c r="B441" s="1074" t="s">
        <v>172</v>
      </c>
      <c r="C441" s="1052" t="s">
        <v>2414</v>
      </c>
      <c r="D441" s="1034">
        <v>135000000</v>
      </c>
      <c r="E441" s="1070">
        <v>0.06</v>
      </c>
      <c r="F441" s="1034">
        <v>8000000</v>
      </c>
      <c r="G441" s="1034">
        <v>8000000</v>
      </c>
      <c r="H441" s="1034" t="s">
        <v>3117</v>
      </c>
      <c r="I441" s="1054" t="s">
        <v>3121</v>
      </c>
      <c r="J441" s="24" t="s">
        <v>2209</v>
      </c>
      <c r="K441" s="1034">
        <f>G441</f>
        <v>8000000</v>
      </c>
      <c r="L441" s="1336">
        <f t="shared" si="34"/>
        <v>0</v>
      </c>
      <c r="M441" s="103"/>
    </row>
    <row r="442" spans="1:13" ht="30" customHeight="1" x14ac:dyDescent="0.2">
      <c r="A442" s="1075">
        <v>321</v>
      </c>
      <c r="B442" s="1074" t="s">
        <v>174</v>
      </c>
      <c r="C442" s="1052"/>
      <c r="D442" s="1034">
        <v>5000000</v>
      </c>
      <c r="E442" s="1070">
        <v>0.04</v>
      </c>
      <c r="F442" s="1034">
        <f t="shared" si="36"/>
        <v>200000</v>
      </c>
      <c r="G442" s="1034"/>
      <c r="H442" s="1034"/>
      <c r="I442" s="1054"/>
      <c r="J442" s="24" t="s">
        <v>2466</v>
      </c>
      <c r="K442" s="1034">
        <f>G442</f>
        <v>0</v>
      </c>
      <c r="L442" s="1034">
        <f t="shared" si="34"/>
        <v>200000</v>
      </c>
      <c r="M442" s="1074"/>
    </row>
    <row r="443" spans="1:13" ht="30" customHeight="1" x14ac:dyDescent="0.2">
      <c r="A443" s="1531">
        <v>322</v>
      </c>
      <c r="B443" s="1528" t="s">
        <v>1451</v>
      </c>
      <c r="C443" s="1574" t="s">
        <v>1112</v>
      </c>
      <c r="D443" s="1034">
        <v>10000000</v>
      </c>
      <c r="E443" s="1070">
        <v>0.05</v>
      </c>
      <c r="F443" s="1034">
        <f t="shared" si="36"/>
        <v>500000</v>
      </c>
      <c r="G443" s="1034">
        <v>500000</v>
      </c>
      <c r="H443" s="1034" t="s">
        <v>2802</v>
      </c>
      <c r="I443" s="1065" t="s">
        <v>2808</v>
      </c>
      <c r="J443" s="1065" t="s">
        <v>1449</v>
      </c>
      <c r="K443" s="1034">
        <f>G443</f>
        <v>500000</v>
      </c>
      <c r="L443" s="1034">
        <f t="shared" si="34"/>
        <v>0</v>
      </c>
      <c r="M443" s="103" t="s">
        <v>2670</v>
      </c>
    </row>
    <row r="444" spans="1:13" ht="30" customHeight="1" x14ac:dyDescent="0.2">
      <c r="A444" s="1533"/>
      <c r="B444" s="1530"/>
      <c r="C444" s="1575"/>
      <c r="D444" s="1034">
        <v>10000000</v>
      </c>
      <c r="E444" s="1070">
        <v>0.05</v>
      </c>
      <c r="F444" s="1034">
        <f t="shared" si="36"/>
        <v>500000</v>
      </c>
      <c r="G444" s="1034"/>
      <c r="H444" s="1034"/>
      <c r="I444" s="1065"/>
      <c r="J444" s="1065"/>
      <c r="K444" s="1034"/>
      <c r="L444" s="1034"/>
      <c r="M444" s="1074"/>
    </row>
    <row r="445" spans="1:13" ht="30" customHeight="1" x14ac:dyDescent="0.2">
      <c r="A445" s="1075">
        <v>323</v>
      </c>
      <c r="B445" s="1074" t="s">
        <v>175</v>
      </c>
      <c r="C445" s="1052"/>
      <c r="D445" s="1034">
        <v>60000000</v>
      </c>
      <c r="E445" s="1070">
        <v>4.4999999999999998E-2</v>
      </c>
      <c r="F445" s="1034">
        <f t="shared" si="36"/>
        <v>2700000</v>
      </c>
      <c r="G445" s="1034"/>
      <c r="H445" s="1034"/>
      <c r="I445" s="1054"/>
      <c r="J445" s="1054" t="s">
        <v>497</v>
      </c>
      <c r="K445" s="1034">
        <f>G445</f>
        <v>0</v>
      </c>
      <c r="L445" s="1034">
        <f t="shared" si="34"/>
        <v>2700000</v>
      </c>
      <c r="M445" s="1074"/>
    </row>
    <row r="446" spans="1:13" ht="30" customHeight="1" x14ac:dyDescent="0.2">
      <c r="A446" s="1075">
        <v>324</v>
      </c>
      <c r="B446" s="1074" t="s">
        <v>176</v>
      </c>
      <c r="C446" s="1052" t="s">
        <v>916</v>
      </c>
      <c r="D446" s="1034">
        <v>20000000</v>
      </c>
      <c r="E446" s="1070">
        <v>0.05</v>
      </c>
      <c r="F446" s="1034">
        <f>D446*E446</f>
        <v>1000000</v>
      </c>
      <c r="G446" s="1034">
        <v>1000000</v>
      </c>
      <c r="H446" s="1034" t="s">
        <v>2950</v>
      </c>
      <c r="I446" s="1056">
        <v>344868</v>
      </c>
      <c r="J446" s="24" t="s">
        <v>1844</v>
      </c>
      <c r="K446" s="1034">
        <f>G446</f>
        <v>1000000</v>
      </c>
      <c r="L446" s="1034">
        <f t="shared" si="34"/>
        <v>0</v>
      </c>
      <c r="M446" s="1074"/>
    </row>
    <row r="447" spans="1:13" ht="30" customHeight="1" x14ac:dyDescent="0.2">
      <c r="A447" s="1531">
        <v>325</v>
      </c>
      <c r="B447" s="1528" t="s">
        <v>273</v>
      </c>
      <c r="C447" s="1574"/>
      <c r="D447" s="1034">
        <v>300000000</v>
      </c>
      <c r="E447" s="1070">
        <v>0.1</v>
      </c>
      <c r="F447" s="1034">
        <v>30750000</v>
      </c>
      <c r="G447" s="1534">
        <v>40550000</v>
      </c>
      <c r="H447" s="1534" t="s">
        <v>3066</v>
      </c>
      <c r="I447" s="1666" t="s">
        <v>3076</v>
      </c>
      <c r="J447" s="1579" t="s">
        <v>3077</v>
      </c>
      <c r="K447" s="1534">
        <f>G447</f>
        <v>40550000</v>
      </c>
      <c r="L447" s="1534">
        <f>(F447+F448)-K447</f>
        <v>0</v>
      </c>
      <c r="M447" s="1574"/>
    </row>
    <row r="448" spans="1:13" ht="30" customHeight="1" x14ac:dyDescent="0.2">
      <c r="A448" s="1533"/>
      <c r="B448" s="1530"/>
      <c r="C448" s="1575"/>
      <c r="D448" s="1034">
        <v>140000000</v>
      </c>
      <c r="E448" s="1070">
        <v>7.0000000000000007E-2</v>
      </c>
      <c r="F448" s="1034">
        <v>9800000</v>
      </c>
      <c r="G448" s="1535"/>
      <c r="H448" s="1535"/>
      <c r="I448" s="1667"/>
      <c r="J448" s="1580"/>
      <c r="K448" s="1535"/>
      <c r="L448" s="1535"/>
      <c r="M448" s="1575"/>
    </row>
    <row r="449" spans="1:13" ht="30" customHeight="1" x14ac:dyDescent="0.2">
      <c r="A449" s="1531">
        <v>326</v>
      </c>
      <c r="B449" s="1528" t="s">
        <v>179</v>
      </c>
      <c r="C449" s="1574"/>
      <c r="D449" s="1534">
        <v>500000000</v>
      </c>
      <c r="E449" s="1544">
        <v>0.05</v>
      </c>
      <c r="F449" s="1534">
        <f>D449*E449</f>
        <v>25000000</v>
      </c>
      <c r="G449" s="1694" t="s">
        <v>2973</v>
      </c>
      <c r="H449" s="1695"/>
      <c r="I449" s="1695"/>
      <c r="J449" s="1695"/>
      <c r="K449" s="1696"/>
      <c r="L449" s="1279">
        <f>F449-K449</f>
        <v>25000000</v>
      </c>
      <c r="M449" s="1040"/>
    </row>
    <row r="450" spans="1:13" ht="30" customHeight="1" x14ac:dyDescent="0.2">
      <c r="A450" s="1532"/>
      <c r="B450" s="1529"/>
      <c r="C450" s="1665"/>
      <c r="D450" s="1547"/>
      <c r="E450" s="1545"/>
      <c r="F450" s="1547"/>
      <c r="G450" s="1694" t="s">
        <v>2974</v>
      </c>
      <c r="H450" s="1695"/>
      <c r="I450" s="1695"/>
      <c r="J450" s="1695"/>
      <c r="K450" s="1696"/>
      <c r="L450" s="1272"/>
      <c r="M450" s="1278"/>
    </row>
    <row r="451" spans="1:13" ht="30" customHeight="1" x14ac:dyDescent="0.2">
      <c r="A451" s="1532"/>
      <c r="B451" s="1529"/>
      <c r="C451" s="1665"/>
      <c r="D451" s="1547"/>
      <c r="E451" s="1545"/>
      <c r="F451" s="1547"/>
      <c r="G451" s="1694" t="s">
        <v>2975</v>
      </c>
      <c r="H451" s="1695"/>
      <c r="I451" s="1695"/>
      <c r="J451" s="1695"/>
      <c r="K451" s="1696"/>
      <c r="L451" s="1272"/>
      <c r="M451" s="1278"/>
    </row>
    <row r="452" spans="1:13" ht="30" customHeight="1" x14ac:dyDescent="0.2">
      <c r="A452" s="1533"/>
      <c r="B452" s="1530"/>
      <c r="C452" s="1575"/>
      <c r="D452" s="1535"/>
      <c r="E452" s="1546"/>
      <c r="F452" s="1535"/>
      <c r="G452" s="1272">
        <v>8000000</v>
      </c>
      <c r="H452" s="1272" t="s">
        <v>3023</v>
      </c>
      <c r="I452" s="1287" t="s">
        <v>3101</v>
      </c>
      <c r="J452" s="24" t="s">
        <v>3102</v>
      </c>
      <c r="K452" s="1272">
        <f>G452</f>
        <v>8000000</v>
      </c>
      <c r="L452" s="1272"/>
      <c r="M452" s="1278"/>
    </row>
    <row r="453" spans="1:13" ht="30" customHeight="1" x14ac:dyDescent="0.2">
      <c r="A453" s="1075">
        <v>327</v>
      </c>
      <c r="B453" s="1004" t="s">
        <v>1281</v>
      </c>
      <c r="C453" s="1005"/>
      <c r="D453" s="1006">
        <v>60000000</v>
      </c>
      <c r="E453" s="1007">
        <v>0.05</v>
      </c>
      <c r="F453" s="1006">
        <f t="shared" ref="F453:F457" si="37">D453*E453</f>
        <v>3000000</v>
      </c>
      <c r="G453" s="1006">
        <v>3000000</v>
      </c>
      <c r="H453" s="1006" t="s">
        <v>2652</v>
      </c>
      <c r="I453" s="1008" t="s">
        <v>2653</v>
      </c>
      <c r="J453" s="1009" t="s">
        <v>2654</v>
      </c>
      <c r="K453" s="1006">
        <f>G453</f>
        <v>3000000</v>
      </c>
      <c r="L453" s="1006">
        <f t="shared" ref="L453:L457" si="38">F453-K453</f>
        <v>0</v>
      </c>
      <c r="M453" s="103"/>
    </row>
    <row r="454" spans="1:13" ht="30" customHeight="1" x14ac:dyDescent="0.2">
      <c r="A454" s="1075">
        <v>328</v>
      </c>
      <c r="B454" s="1528" t="s">
        <v>2821</v>
      </c>
      <c r="C454" s="1574" t="s">
        <v>971</v>
      </c>
      <c r="D454" s="1034">
        <v>726100000</v>
      </c>
      <c r="E454" s="1070">
        <v>0.06</v>
      </c>
      <c r="F454" s="1034">
        <f>D454*E454</f>
        <v>43566000</v>
      </c>
      <c r="G454" s="1821" t="s">
        <v>2824</v>
      </c>
      <c r="H454" s="1822"/>
      <c r="I454" s="1822"/>
      <c r="J454" s="1822"/>
      <c r="K454" s="1823"/>
      <c r="L454" s="1034"/>
      <c r="M454" s="103"/>
    </row>
    <row r="455" spans="1:13" ht="30" customHeight="1" x14ac:dyDescent="0.2">
      <c r="A455" s="1187"/>
      <c r="B455" s="1529"/>
      <c r="C455" s="1665"/>
      <c r="D455" s="1190">
        <f>D454+18900000</f>
        <v>745000000</v>
      </c>
      <c r="E455" s="1194">
        <v>0.06</v>
      </c>
      <c r="F455" s="1190">
        <f>D455*E455</f>
        <v>44700000</v>
      </c>
      <c r="G455" s="1190"/>
      <c r="H455" s="1190"/>
      <c r="I455" s="1192"/>
      <c r="J455" s="24"/>
      <c r="K455" s="1190"/>
      <c r="L455" s="1190"/>
      <c r="M455" s="1191"/>
    </row>
    <row r="456" spans="1:13" ht="30" customHeight="1" x14ac:dyDescent="0.2">
      <c r="A456" s="1187"/>
      <c r="B456" s="1530"/>
      <c r="C456" s="1575"/>
      <c r="D456" s="1190"/>
      <c r="E456" s="1194"/>
      <c r="F456" s="1190"/>
      <c r="G456" s="1190"/>
      <c r="H456" s="1190"/>
      <c r="I456" s="1192"/>
      <c r="J456" s="24"/>
      <c r="K456" s="1190"/>
      <c r="L456" s="1190"/>
      <c r="M456" s="1191"/>
    </row>
    <row r="457" spans="1:13" ht="30" customHeight="1" x14ac:dyDescent="0.2">
      <c r="A457" s="1028">
        <v>329</v>
      </c>
      <c r="B457" s="1076" t="s">
        <v>184</v>
      </c>
      <c r="C457" s="421"/>
      <c r="D457" s="1046"/>
      <c r="E457" s="44"/>
      <c r="F457" s="1046">
        <f t="shared" si="37"/>
        <v>0</v>
      </c>
      <c r="G457" s="1053"/>
      <c r="H457" s="1053"/>
      <c r="I457" s="424"/>
      <c r="J457" s="1073"/>
      <c r="K457" s="1053"/>
      <c r="L457" s="1046">
        <f t="shared" si="38"/>
        <v>0</v>
      </c>
      <c r="M457" s="1049"/>
    </row>
    <row r="458" spans="1:13" ht="30" customHeight="1" x14ac:dyDescent="0.2">
      <c r="A458" s="1075">
        <v>330</v>
      </c>
      <c r="B458" s="1074" t="s">
        <v>1211</v>
      </c>
      <c r="C458" s="1052" t="s">
        <v>1175</v>
      </c>
      <c r="D458" s="1034">
        <v>30000000</v>
      </c>
      <c r="E458" s="1031">
        <f>F458/D458</f>
        <v>0.05</v>
      </c>
      <c r="F458" s="1034">
        <v>1500000</v>
      </c>
      <c r="G458" s="1034"/>
      <c r="H458" s="1034"/>
      <c r="I458" s="1054"/>
      <c r="J458" s="24" t="s">
        <v>2587</v>
      </c>
      <c r="K458" s="1034">
        <f>G458</f>
        <v>0</v>
      </c>
      <c r="L458" s="1034">
        <f>F458-K458</f>
        <v>1500000</v>
      </c>
      <c r="M458" s="1074"/>
    </row>
    <row r="459" spans="1:13" ht="30" customHeight="1" x14ac:dyDescent="0.2">
      <c r="A459" s="1531">
        <v>331</v>
      </c>
      <c r="B459" s="1528" t="s">
        <v>345</v>
      </c>
      <c r="C459" s="1574" t="s">
        <v>379</v>
      </c>
      <c r="D459" s="1534">
        <v>280000000</v>
      </c>
      <c r="E459" s="1544">
        <v>0.06</v>
      </c>
      <c r="F459" s="1534">
        <f t="shared" ref="F459:F466" si="39">D459*E459</f>
        <v>16800000</v>
      </c>
      <c r="G459" s="1459" t="s">
        <v>2856</v>
      </c>
      <c r="H459" s="1460"/>
      <c r="I459" s="1460"/>
      <c r="J459" s="1461"/>
      <c r="K459" s="1663">
        <f>10000000+G460</f>
        <v>16800000</v>
      </c>
      <c r="L459" s="1663">
        <f>F459-K459</f>
        <v>0</v>
      </c>
      <c r="M459" s="1583"/>
    </row>
    <row r="460" spans="1:13" ht="30" customHeight="1" x14ac:dyDescent="0.2">
      <c r="A460" s="1532"/>
      <c r="B460" s="1529"/>
      <c r="C460" s="1665"/>
      <c r="D460" s="1535"/>
      <c r="E460" s="1546"/>
      <c r="F460" s="1535"/>
      <c r="G460" s="1261">
        <v>6800000</v>
      </c>
      <c r="H460" s="1261" t="s">
        <v>2950</v>
      </c>
      <c r="I460" s="1264" t="s">
        <v>2960</v>
      </c>
      <c r="J460" s="24" t="s">
        <v>2961</v>
      </c>
      <c r="K460" s="1663"/>
      <c r="L460" s="1663"/>
      <c r="M460" s="1717"/>
    </row>
    <row r="461" spans="1:13" ht="30" customHeight="1" x14ac:dyDescent="0.2">
      <c r="A461" s="1533"/>
      <c r="B461" s="1530"/>
      <c r="C461" s="1575"/>
      <c r="D461" s="1261">
        <v>290000000</v>
      </c>
      <c r="E461" s="1265">
        <v>0.06</v>
      </c>
      <c r="F461" s="1261">
        <f>D461*E461</f>
        <v>17400000</v>
      </c>
      <c r="G461" s="1694" t="s">
        <v>2959</v>
      </c>
      <c r="H461" s="1695"/>
      <c r="I461" s="1695"/>
      <c r="J461" s="1696"/>
      <c r="K461" s="1260"/>
      <c r="L461" s="1260"/>
      <c r="M461" s="1584"/>
    </row>
    <row r="462" spans="1:13" ht="30" customHeight="1" x14ac:dyDescent="0.2">
      <c r="A462" s="1075">
        <v>332</v>
      </c>
      <c r="B462" s="1074" t="s">
        <v>378</v>
      </c>
      <c r="C462" s="1052" t="s">
        <v>379</v>
      </c>
      <c r="D462" s="1034">
        <v>30000000</v>
      </c>
      <c r="E462" s="1070">
        <v>0.05</v>
      </c>
      <c r="F462" s="1034">
        <f t="shared" si="39"/>
        <v>1500000</v>
      </c>
      <c r="G462" s="1034">
        <v>1500000</v>
      </c>
      <c r="H462" s="1034" t="s">
        <v>3066</v>
      </c>
      <c r="I462" s="1054" t="s">
        <v>3096</v>
      </c>
      <c r="J462" s="24" t="s">
        <v>1953</v>
      </c>
      <c r="K462" s="1032">
        <f>G462</f>
        <v>1500000</v>
      </c>
      <c r="L462" s="1032">
        <f>F462-K462</f>
        <v>0</v>
      </c>
      <c r="M462" s="1074"/>
    </row>
    <row r="463" spans="1:13" ht="30" customHeight="1" x14ac:dyDescent="0.2">
      <c r="A463" s="1531">
        <v>333</v>
      </c>
      <c r="B463" s="1528" t="s">
        <v>915</v>
      </c>
      <c r="C463" s="1052" t="s">
        <v>916</v>
      </c>
      <c r="D463" s="1034">
        <v>320000000</v>
      </c>
      <c r="E463" s="1070">
        <v>0.05</v>
      </c>
      <c r="F463" s="1034">
        <f t="shared" si="39"/>
        <v>16000000</v>
      </c>
      <c r="G463" s="1534">
        <v>21000000</v>
      </c>
      <c r="H463" s="1534" t="s">
        <v>2859</v>
      </c>
      <c r="I463" s="1746" t="s">
        <v>3217</v>
      </c>
      <c r="J463" s="1579" t="s">
        <v>1396</v>
      </c>
      <c r="K463" s="1663">
        <f>G463</f>
        <v>21000000</v>
      </c>
      <c r="L463" s="1663">
        <f>(F463+F464)-K463</f>
        <v>0</v>
      </c>
      <c r="M463" s="1583"/>
    </row>
    <row r="464" spans="1:13" ht="30" customHeight="1" x14ac:dyDescent="0.2">
      <c r="A464" s="1533"/>
      <c r="B464" s="1530"/>
      <c r="C464" s="1052" t="s">
        <v>917</v>
      </c>
      <c r="D464" s="1034">
        <v>100000000</v>
      </c>
      <c r="E464" s="1070">
        <v>0.05</v>
      </c>
      <c r="F464" s="1034">
        <f t="shared" si="39"/>
        <v>5000000</v>
      </c>
      <c r="G464" s="1535"/>
      <c r="H464" s="1535"/>
      <c r="I464" s="1747"/>
      <c r="J464" s="1580"/>
      <c r="K464" s="1663"/>
      <c r="L464" s="1663"/>
      <c r="M464" s="1584"/>
    </row>
    <row r="465" spans="1:18" ht="30" customHeight="1" x14ac:dyDescent="0.2">
      <c r="A465" s="1075">
        <v>334</v>
      </c>
      <c r="B465" s="1027" t="s">
        <v>1313</v>
      </c>
      <c r="C465" s="1052" t="s">
        <v>916</v>
      </c>
      <c r="D465" s="1034">
        <v>100000000</v>
      </c>
      <c r="E465" s="1070">
        <v>0.05</v>
      </c>
      <c r="F465" s="1034">
        <f t="shared" si="39"/>
        <v>5000000</v>
      </c>
      <c r="G465" s="1034">
        <v>5000000</v>
      </c>
      <c r="H465" s="1034" t="s">
        <v>2859</v>
      </c>
      <c r="I465" s="1054" t="s">
        <v>2934</v>
      </c>
      <c r="J465" s="24" t="s">
        <v>2935</v>
      </c>
      <c r="K465" s="1034">
        <f>G465</f>
        <v>5000000</v>
      </c>
      <c r="L465" s="1034">
        <f>F465-K465</f>
        <v>0</v>
      </c>
      <c r="M465" s="1074"/>
    </row>
    <row r="466" spans="1:18" ht="30" customHeight="1" x14ac:dyDescent="0.2">
      <c r="A466" s="1075">
        <v>335</v>
      </c>
      <c r="B466" s="1027" t="s">
        <v>1329</v>
      </c>
      <c r="C466" s="1052" t="s">
        <v>916</v>
      </c>
      <c r="D466" s="1034">
        <v>10000000</v>
      </c>
      <c r="E466" s="1070">
        <v>0.05</v>
      </c>
      <c r="F466" s="1034">
        <f t="shared" si="39"/>
        <v>500000</v>
      </c>
      <c r="G466" s="1034">
        <v>500000</v>
      </c>
      <c r="H466" s="1034" t="s">
        <v>2835</v>
      </c>
      <c r="I466" s="1054" t="s">
        <v>2893</v>
      </c>
      <c r="J466" s="24" t="s">
        <v>2894</v>
      </c>
      <c r="K466" s="1034">
        <f>G466</f>
        <v>500000</v>
      </c>
      <c r="L466" s="1034">
        <f>F466-K466</f>
        <v>0</v>
      </c>
      <c r="M466" s="1074"/>
    </row>
    <row r="467" spans="1:18" ht="30" customHeight="1" x14ac:dyDescent="0.2">
      <c r="A467" s="1075">
        <v>336</v>
      </c>
      <c r="B467" s="1027" t="s">
        <v>2722</v>
      </c>
      <c r="C467" s="1052"/>
      <c r="D467" s="1112">
        <v>210000000</v>
      </c>
      <c r="E467" s="1120">
        <v>0.05</v>
      </c>
      <c r="F467" s="1112">
        <f>D467*E467</f>
        <v>10500000</v>
      </c>
      <c r="G467" s="1034">
        <v>10500000</v>
      </c>
      <c r="H467" s="1034" t="s">
        <v>2678</v>
      </c>
      <c r="I467" s="1061" t="s">
        <v>2688</v>
      </c>
      <c r="J467" s="24" t="s">
        <v>1390</v>
      </c>
      <c r="K467" s="1034">
        <f>G467</f>
        <v>10500000</v>
      </c>
      <c r="L467" s="1034">
        <f>F467-K467</f>
        <v>0</v>
      </c>
      <c r="M467" s="1074"/>
    </row>
    <row r="468" spans="1:18" ht="30" customHeight="1" x14ac:dyDescent="0.2">
      <c r="A468" s="1075">
        <v>337</v>
      </c>
      <c r="B468" s="1027" t="s">
        <v>1377</v>
      </c>
      <c r="C468" s="1052" t="s">
        <v>916</v>
      </c>
      <c r="D468" s="1034">
        <v>80000000</v>
      </c>
      <c r="E468" s="1070">
        <v>7.0000000000000007E-2</v>
      </c>
      <c r="F468" s="1034">
        <f t="shared" ref="F468:F475" si="40">D468*E468</f>
        <v>5600000.0000000009</v>
      </c>
      <c r="G468" s="1034">
        <v>5600000</v>
      </c>
      <c r="H468" s="1034" t="s">
        <v>2802</v>
      </c>
      <c r="I468" s="1054" t="s">
        <v>2819</v>
      </c>
      <c r="J468" s="24" t="s">
        <v>1671</v>
      </c>
      <c r="K468" s="1034">
        <f>G468</f>
        <v>5600000</v>
      </c>
      <c r="L468" s="1034">
        <f>G468-K468</f>
        <v>0</v>
      </c>
      <c r="M468" s="1074"/>
    </row>
    <row r="469" spans="1:18" ht="30" customHeight="1" x14ac:dyDescent="0.2">
      <c r="A469" s="1531">
        <v>338</v>
      </c>
      <c r="B469" s="1551" t="s">
        <v>1781</v>
      </c>
      <c r="C469" s="1653"/>
      <c r="D469" s="1372">
        <v>235500000</v>
      </c>
      <c r="E469" s="480">
        <v>0.05</v>
      </c>
      <c r="F469" s="1372">
        <f t="shared" si="40"/>
        <v>11775000</v>
      </c>
      <c r="G469" s="1372"/>
      <c r="H469" s="1391"/>
      <c r="I469" s="1391"/>
      <c r="J469" s="1391"/>
      <c r="K469" s="1391"/>
      <c r="L469" s="1549">
        <f>(F469+F470)-K470</f>
        <v>32775000.000000004</v>
      </c>
      <c r="M469" s="1641"/>
    </row>
    <row r="470" spans="1:18" ht="30" customHeight="1" x14ac:dyDescent="0.2">
      <c r="A470" s="1532"/>
      <c r="B470" s="1652"/>
      <c r="C470" s="1781"/>
      <c r="D470" s="1372">
        <v>300000000</v>
      </c>
      <c r="E470" s="480">
        <v>7.0000000000000007E-2</v>
      </c>
      <c r="F470" s="1372">
        <f t="shared" si="40"/>
        <v>21000000.000000004</v>
      </c>
      <c r="G470" s="1372"/>
      <c r="H470" s="1364"/>
      <c r="I470" s="1364"/>
      <c r="J470" s="1364"/>
      <c r="K470" s="1364"/>
      <c r="L470" s="1550"/>
      <c r="M470" s="1642"/>
    </row>
    <row r="471" spans="1:18" ht="30" customHeight="1" x14ac:dyDescent="0.2">
      <c r="A471" s="1532"/>
      <c r="B471" s="1652"/>
      <c r="C471" s="1781"/>
      <c r="D471" s="1372">
        <v>30000000</v>
      </c>
      <c r="E471" s="480">
        <v>7.0000000000000007E-2</v>
      </c>
      <c r="F471" s="1372">
        <f t="shared" si="40"/>
        <v>2100000</v>
      </c>
      <c r="G471" s="1726" t="s">
        <v>1579</v>
      </c>
      <c r="H471" s="1727"/>
      <c r="I471" s="1727"/>
      <c r="J471" s="1727"/>
      <c r="K471" s="1727"/>
      <c r="L471" s="1728"/>
      <c r="M471" s="13"/>
    </row>
    <row r="472" spans="1:18" ht="30" customHeight="1" x14ac:dyDescent="0.2">
      <c r="A472" s="1532"/>
      <c r="B472" s="1652"/>
      <c r="C472" s="1781"/>
      <c r="D472" s="1364">
        <v>20000000</v>
      </c>
      <c r="E472" s="1373">
        <v>7.0000000000000007E-2</v>
      </c>
      <c r="F472" s="1364">
        <f>D472*E472</f>
        <v>1400000.0000000002</v>
      </c>
      <c r="G472" s="1753" t="s">
        <v>1581</v>
      </c>
      <c r="H472" s="1754"/>
      <c r="I472" s="1754"/>
      <c r="J472" s="1754"/>
      <c r="K472" s="1754"/>
      <c r="L472" s="1755"/>
      <c r="M472" s="13"/>
    </row>
    <row r="473" spans="1:18" ht="30" customHeight="1" x14ac:dyDescent="0.2">
      <c r="A473" s="1532"/>
      <c r="B473" s="1652"/>
      <c r="C473" s="1781"/>
      <c r="D473" s="1390">
        <v>12000000</v>
      </c>
      <c r="E473" s="1373">
        <v>7.0000000000000007E-2</v>
      </c>
      <c r="F473" s="1364">
        <f>D473*E473</f>
        <v>840000.00000000012</v>
      </c>
      <c r="G473" s="1782" t="s">
        <v>1579</v>
      </c>
      <c r="H473" s="1782"/>
      <c r="I473" s="1782"/>
      <c r="J473" s="1782"/>
      <c r="K473" s="1782"/>
      <c r="L473" s="1782"/>
      <c r="M473" s="1392" t="s">
        <v>1582</v>
      </c>
    </row>
    <row r="474" spans="1:18" ht="30" customHeight="1" x14ac:dyDescent="0.2">
      <c r="A474" s="1533"/>
      <c r="B474" s="1552"/>
      <c r="C474" s="1654"/>
      <c r="D474" s="1364"/>
      <c r="E474" s="1373"/>
      <c r="F474" s="1364">
        <f>F469+F470+F471+F472+F473</f>
        <v>37115000</v>
      </c>
      <c r="G474" s="1364">
        <v>37115000</v>
      </c>
      <c r="H474" s="1364" t="s">
        <v>2859</v>
      </c>
      <c r="I474" s="1394">
        <v>464437</v>
      </c>
      <c r="J474" s="1364" t="s">
        <v>1824</v>
      </c>
      <c r="K474" s="1393">
        <f>G474</f>
        <v>37115000</v>
      </c>
      <c r="L474" s="1364">
        <f>F474-K474</f>
        <v>0</v>
      </c>
      <c r="M474" s="1392"/>
    </row>
    <row r="475" spans="1:18" ht="30" customHeight="1" x14ac:dyDescent="0.2">
      <c r="A475" s="1099">
        <v>339</v>
      </c>
      <c r="B475" s="1093" t="s">
        <v>173</v>
      </c>
      <c r="C475" s="1084" t="s">
        <v>1379</v>
      </c>
      <c r="D475" s="1086">
        <v>200000000</v>
      </c>
      <c r="E475" s="1090">
        <v>7.0000000000000007E-2</v>
      </c>
      <c r="F475" s="1086">
        <f t="shared" si="40"/>
        <v>14000000.000000002</v>
      </c>
      <c r="G475" s="430"/>
      <c r="H475" s="430"/>
      <c r="I475" s="430"/>
      <c r="J475" s="430"/>
      <c r="K475" s="1024"/>
      <c r="L475" s="1024"/>
      <c r="M475" s="428"/>
      <c r="N475" s="429"/>
      <c r="O475" s="429"/>
      <c r="P475" s="429"/>
      <c r="Q475" s="429"/>
      <c r="R475" s="429"/>
    </row>
    <row r="476" spans="1:18" ht="30" customHeight="1" x14ac:dyDescent="0.2">
      <c r="A476" s="1099">
        <v>340</v>
      </c>
      <c r="B476" s="22" t="s">
        <v>68</v>
      </c>
      <c r="C476" s="421" t="s">
        <v>1175</v>
      </c>
      <c r="D476" s="1034">
        <v>60000000</v>
      </c>
      <c r="E476" s="1070">
        <v>0.05</v>
      </c>
      <c r="F476" s="1034">
        <f>D476*E476</f>
        <v>3000000</v>
      </c>
      <c r="G476" s="1694" t="s">
        <v>2338</v>
      </c>
      <c r="H476" s="1695"/>
      <c r="I476" s="1695"/>
      <c r="J476" s="1695"/>
      <c r="K476" s="1696"/>
      <c r="L476" s="1064"/>
      <c r="M476" s="1098" t="s">
        <v>2671</v>
      </c>
      <c r="N476" s="429"/>
      <c r="O476" s="429"/>
      <c r="P476" s="429"/>
      <c r="Q476" s="429"/>
      <c r="R476" s="429"/>
    </row>
    <row r="477" spans="1:18" ht="30" customHeight="1" x14ac:dyDescent="0.2">
      <c r="A477" s="1029">
        <v>341</v>
      </c>
      <c r="B477" s="1027" t="s">
        <v>1430</v>
      </c>
      <c r="C477" s="1052"/>
      <c r="D477" s="1042"/>
      <c r="E477" s="44"/>
      <c r="F477" s="1042"/>
      <c r="G477" s="1034">
        <v>3500000</v>
      </c>
      <c r="H477" s="1034" t="s">
        <v>2723</v>
      </c>
      <c r="I477" s="434">
        <v>276203</v>
      </c>
      <c r="J477" s="1047" t="s">
        <v>1431</v>
      </c>
      <c r="K477" s="1034">
        <f t="shared" ref="K477:K484" si="41">G477</f>
        <v>3500000</v>
      </c>
      <c r="L477" s="1064">
        <f>G477-K477</f>
        <v>0</v>
      </c>
      <c r="M477" s="428"/>
      <c r="N477" s="429"/>
      <c r="O477" s="429"/>
      <c r="P477" s="429"/>
      <c r="Q477" s="429"/>
      <c r="R477" s="429"/>
    </row>
    <row r="478" spans="1:18" ht="30" customHeight="1" x14ac:dyDescent="0.2">
      <c r="A478" s="1029">
        <v>342</v>
      </c>
      <c r="B478" s="1027" t="s">
        <v>72</v>
      </c>
      <c r="C478" s="1052" t="s">
        <v>2499</v>
      </c>
      <c r="D478" s="1034">
        <v>110000000</v>
      </c>
      <c r="E478" s="1070">
        <v>0.05</v>
      </c>
      <c r="F478" s="1034">
        <f>D478*E478</f>
        <v>5500000</v>
      </c>
      <c r="G478" s="1034">
        <v>5500000</v>
      </c>
      <c r="H478" s="1034" t="s">
        <v>2820</v>
      </c>
      <c r="I478" s="434">
        <v>898166813</v>
      </c>
      <c r="J478" s="1047" t="s">
        <v>1434</v>
      </c>
      <c r="K478" s="1034">
        <f t="shared" si="41"/>
        <v>5500000</v>
      </c>
      <c r="L478" s="1064">
        <f>F478-K478</f>
        <v>0</v>
      </c>
      <c r="M478" s="428"/>
      <c r="N478" s="429"/>
      <c r="O478" s="429"/>
      <c r="P478" s="429"/>
      <c r="Q478" s="429"/>
      <c r="R478" s="429"/>
    </row>
    <row r="479" spans="1:18" ht="30" customHeight="1" x14ac:dyDescent="0.2">
      <c r="A479" s="1105">
        <v>343</v>
      </c>
      <c r="B479" s="22" t="s">
        <v>1438</v>
      </c>
      <c r="C479" s="421"/>
      <c r="D479" s="174"/>
      <c r="E479" s="1103"/>
      <c r="F479" s="174"/>
      <c r="G479" s="1086"/>
      <c r="H479" s="1086"/>
      <c r="I479" s="1106"/>
      <c r="J479" s="1086" t="s">
        <v>1439</v>
      </c>
      <c r="K479" s="1086">
        <f t="shared" si="41"/>
        <v>0</v>
      </c>
      <c r="L479" s="1107">
        <f>F479-K479</f>
        <v>0</v>
      </c>
      <c r="M479" s="1089"/>
      <c r="N479" s="429"/>
      <c r="O479" s="429"/>
      <c r="P479" s="429"/>
      <c r="Q479" s="429"/>
      <c r="R479" s="429"/>
    </row>
    <row r="480" spans="1:18" ht="30" customHeight="1" x14ac:dyDescent="0.2">
      <c r="A480" s="1029">
        <v>344</v>
      </c>
      <c r="B480" s="1027" t="s">
        <v>1446</v>
      </c>
      <c r="C480" s="1052"/>
      <c r="D480" s="1042"/>
      <c r="E480" s="1083"/>
      <c r="F480" s="1042"/>
      <c r="G480" s="1034">
        <v>6500000</v>
      </c>
      <c r="H480" s="1034" t="s">
        <v>2802</v>
      </c>
      <c r="I480" s="434">
        <v>897974206</v>
      </c>
      <c r="J480" s="1047" t="s">
        <v>1447</v>
      </c>
      <c r="K480" s="1034">
        <f t="shared" si="41"/>
        <v>6500000</v>
      </c>
      <c r="L480" s="1063">
        <f>F480-K480</f>
        <v>-6500000</v>
      </c>
      <c r="M480" s="428"/>
      <c r="N480" s="429"/>
      <c r="O480" s="429"/>
      <c r="P480" s="429"/>
      <c r="Q480" s="429"/>
      <c r="R480" s="429"/>
    </row>
    <row r="481" spans="1:18" ht="30" customHeight="1" x14ac:dyDescent="0.2">
      <c r="A481" s="1029">
        <v>345</v>
      </c>
      <c r="B481" s="1027" t="s">
        <v>2211</v>
      </c>
      <c r="C481" s="1052" t="s">
        <v>1355</v>
      </c>
      <c r="D481" s="1034">
        <v>60000000</v>
      </c>
      <c r="E481" s="1070">
        <v>7.0000000000000007E-2</v>
      </c>
      <c r="F481" s="1034">
        <f>D481*E481</f>
        <v>4200000</v>
      </c>
      <c r="G481" s="1034">
        <v>4200000</v>
      </c>
      <c r="H481" s="1034" t="s">
        <v>3156</v>
      </c>
      <c r="I481" s="434">
        <v>659663694114</v>
      </c>
      <c r="J481" s="1047" t="s">
        <v>2212</v>
      </c>
      <c r="K481" s="1034">
        <f t="shared" si="41"/>
        <v>4200000</v>
      </c>
      <c r="L481" s="1064">
        <f>G481-K481</f>
        <v>0</v>
      </c>
      <c r="M481" s="428"/>
      <c r="N481" s="429"/>
      <c r="O481" s="429"/>
      <c r="P481" s="429"/>
      <c r="Q481" s="429"/>
      <c r="R481" s="429"/>
    </row>
    <row r="482" spans="1:18" ht="30" customHeight="1" x14ac:dyDescent="0.2">
      <c r="A482" s="1029">
        <v>346</v>
      </c>
      <c r="B482" s="1027" t="s">
        <v>1453</v>
      </c>
      <c r="C482" s="1052"/>
      <c r="D482" s="1042"/>
      <c r="E482" s="44"/>
      <c r="F482" s="1042"/>
      <c r="G482" s="1034">
        <v>250000</v>
      </c>
      <c r="H482" s="1034" t="s">
        <v>2802</v>
      </c>
      <c r="I482" s="434">
        <v>185609</v>
      </c>
      <c r="J482" s="1047" t="s">
        <v>1454</v>
      </c>
      <c r="K482" s="1034">
        <f t="shared" si="41"/>
        <v>250000</v>
      </c>
      <c r="L482" s="1063">
        <f>F482-K482</f>
        <v>-250000</v>
      </c>
      <c r="M482" s="428"/>
      <c r="N482" s="429"/>
      <c r="O482" s="429"/>
      <c r="P482" s="429"/>
      <c r="Q482" s="429"/>
      <c r="R482" s="429"/>
    </row>
    <row r="483" spans="1:18" ht="30" customHeight="1" x14ac:dyDescent="0.2">
      <c r="A483" s="1029">
        <v>347</v>
      </c>
      <c r="B483" s="1027" t="s">
        <v>181</v>
      </c>
      <c r="C483" s="1052"/>
      <c r="D483" s="1034">
        <v>130000000</v>
      </c>
      <c r="E483" s="1070">
        <v>0.05</v>
      </c>
      <c r="F483" s="1034">
        <f>D483*E483</f>
        <v>6500000</v>
      </c>
      <c r="G483" s="1034">
        <v>6500000</v>
      </c>
      <c r="H483" s="1034" t="s">
        <v>2699</v>
      </c>
      <c r="I483" s="434">
        <v>869380</v>
      </c>
      <c r="J483" s="1047" t="s">
        <v>1459</v>
      </c>
      <c r="K483" s="1034">
        <f t="shared" si="41"/>
        <v>6500000</v>
      </c>
      <c r="L483" s="1064">
        <f>F483-K483</f>
        <v>0</v>
      </c>
      <c r="M483" s="428"/>
      <c r="N483" s="429"/>
      <c r="O483" s="429"/>
      <c r="P483" s="429"/>
      <c r="Q483" s="429"/>
      <c r="R483" s="429"/>
    </row>
    <row r="484" spans="1:18" ht="30" customHeight="1" x14ac:dyDescent="0.2">
      <c r="A484" s="1094">
        <v>348</v>
      </c>
      <c r="B484" s="22" t="s">
        <v>1481</v>
      </c>
      <c r="C484" s="1096" t="s">
        <v>1379</v>
      </c>
      <c r="D484" s="1086">
        <v>50000000</v>
      </c>
      <c r="E484" s="1090">
        <v>0.04</v>
      </c>
      <c r="F484" s="1086">
        <f>D484*E484</f>
        <v>2000000</v>
      </c>
      <c r="G484" s="1086"/>
      <c r="H484" s="1086"/>
      <c r="I484" s="1106"/>
      <c r="J484" s="1047" t="s">
        <v>1482</v>
      </c>
      <c r="K484" s="1034">
        <f t="shared" si="41"/>
        <v>0</v>
      </c>
      <c r="L484" s="1064">
        <f>F484-K484</f>
        <v>2000000</v>
      </c>
      <c r="M484" s="428"/>
      <c r="N484" s="429"/>
      <c r="O484" s="429"/>
      <c r="P484" s="429"/>
      <c r="Q484" s="429"/>
      <c r="R484" s="429"/>
    </row>
    <row r="485" spans="1:18" ht="30" customHeight="1" x14ac:dyDescent="0.2">
      <c r="A485" s="1029">
        <v>349</v>
      </c>
      <c r="B485" s="1027" t="s">
        <v>1620</v>
      </c>
      <c r="C485" s="1052"/>
      <c r="D485" s="1034">
        <v>80000000</v>
      </c>
      <c r="E485" s="1082">
        <v>0.04</v>
      </c>
      <c r="F485" s="1034">
        <f>D485*E485</f>
        <v>3200000</v>
      </c>
      <c r="G485" s="1034"/>
      <c r="H485" s="1034"/>
      <c r="I485" s="434"/>
      <c r="J485" s="1047"/>
      <c r="K485" s="1034"/>
      <c r="L485" s="1064">
        <f t="shared" ref="L485:L496" si="42">F485-K485</f>
        <v>3200000</v>
      </c>
      <c r="M485" s="428"/>
      <c r="N485" s="429"/>
      <c r="O485" s="429"/>
      <c r="P485" s="429"/>
      <c r="Q485" s="429"/>
      <c r="R485" s="429"/>
    </row>
    <row r="486" spans="1:18" ht="30" customHeight="1" x14ac:dyDescent="0.2">
      <c r="A486" s="1029">
        <v>350</v>
      </c>
      <c r="B486" s="1027" t="s">
        <v>1651</v>
      </c>
      <c r="C486" s="1052"/>
      <c r="D486" s="1034">
        <v>110000000</v>
      </c>
      <c r="E486" s="1794" t="s">
        <v>1653</v>
      </c>
      <c r="F486" s="1795"/>
      <c r="G486" s="1034">
        <v>4400000</v>
      </c>
      <c r="H486" s="1034" t="s">
        <v>2041</v>
      </c>
      <c r="I486" s="434">
        <v>123304494996</v>
      </c>
      <c r="J486" s="1047" t="s">
        <v>2987</v>
      </c>
      <c r="K486" s="1034">
        <f>G486</f>
        <v>4400000</v>
      </c>
      <c r="L486" s="1063">
        <f t="shared" si="42"/>
        <v>-4400000</v>
      </c>
      <c r="M486" s="428"/>
      <c r="N486" s="429"/>
      <c r="O486" s="429"/>
      <c r="P486" s="429"/>
      <c r="Q486" s="429"/>
      <c r="R486" s="429"/>
    </row>
    <row r="487" spans="1:18" ht="30" customHeight="1" x14ac:dyDescent="0.2">
      <c r="A487" s="1531">
        <v>351</v>
      </c>
      <c r="B487" s="1528" t="s">
        <v>1655</v>
      </c>
      <c r="C487" s="1574" t="s">
        <v>1215</v>
      </c>
      <c r="D487" s="1534">
        <v>560000000</v>
      </c>
      <c r="E487" s="1544">
        <v>7.0000000000000007E-2</v>
      </c>
      <c r="F487" s="1534">
        <f>D487*E487</f>
        <v>39200000.000000007</v>
      </c>
      <c r="G487" s="1034">
        <v>25000000</v>
      </c>
      <c r="H487" s="1034" t="s">
        <v>2780</v>
      </c>
      <c r="I487" s="434">
        <v>55781</v>
      </c>
      <c r="J487" s="1047" t="s">
        <v>1656</v>
      </c>
      <c r="K487" s="1534">
        <f>G487+G488</f>
        <v>39200000</v>
      </c>
      <c r="L487" s="1687">
        <f t="shared" si="42"/>
        <v>0</v>
      </c>
      <c r="M487" s="1766" t="s">
        <v>2772</v>
      </c>
      <c r="N487" s="429"/>
      <c r="O487" s="429"/>
      <c r="P487" s="429"/>
      <c r="Q487" s="429"/>
      <c r="R487" s="429"/>
    </row>
    <row r="488" spans="1:18" ht="30" customHeight="1" x14ac:dyDescent="0.2">
      <c r="A488" s="1532"/>
      <c r="B488" s="1529"/>
      <c r="C488" s="1665"/>
      <c r="D488" s="1535"/>
      <c r="E488" s="1546"/>
      <c r="F488" s="1535"/>
      <c r="G488" s="1272">
        <v>14200000</v>
      </c>
      <c r="H488" s="1272" t="s">
        <v>2041</v>
      </c>
      <c r="I488" s="1291">
        <v>105131036011856</v>
      </c>
      <c r="J488" s="1277" t="s">
        <v>2598</v>
      </c>
      <c r="K488" s="1535"/>
      <c r="L488" s="1688"/>
      <c r="M488" s="1800"/>
      <c r="N488" s="429"/>
      <c r="O488" s="429"/>
      <c r="P488" s="429"/>
      <c r="Q488" s="429"/>
      <c r="R488" s="429"/>
    </row>
    <row r="489" spans="1:18" ht="30" customHeight="1" x14ac:dyDescent="0.2">
      <c r="A489" s="1533"/>
      <c r="B489" s="1530"/>
      <c r="C489" s="1575"/>
      <c r="D489" s="1240">
        <v>680000000</v>
      </c>
      <c r="E489" s="1243">
        <v>7.0000000000000007E-2</v>
      </c>
      <c r="F489" s="1240">
        <f>D489*E489</f>
        <v>47600000.000000007</v>
      </c>
      <c r="G489" s="1694" t="s">
        <v>2879</v>
      </c>
      <c r="H489" s="1695"/>
      <c r="I489" s="1695"/>
      <c r="J489" s="1695"/>
      <c r="K489" s="1696"/>
      <c r="L489" s="1252"/>
      <c r="M489" s="1767"/>
      <c r="N489" s="429"/>
      <c r="O489" s="429"/>
      <c r="P489" s="429"/>
      <c r="Q489" s="429"/>
      <c r="R489" s="429"/>
    </row>
    <row r="490" spans="1:18" ht="30" customHeight="1" x14ac:dyDescent="0.2">
      <c r="A490" s="1029">
        <v>352</v>
      </c>
      <c r="B490" s="1027" t="s">
        <v>1658</v>
      </c>
      <c r="C490" s="1052"/>
      <c r="D490" s="1216">
        <v>50000000</v>
      </c>
      <c r="E490" s="1222">
        <v>7.0000000000000007E-2</v>
      </c>
      <c r="F490" s="1216">
        <f>D490*E490</f>
        <v>3500000.0000000005</v>
      </c>
      <c r="G490" s="1216">
        <v>3500000</v>
      </c>
      <c r="H490" s="1216" t="s">
        <v>2041</v>
      </c>
      <c r="I490" s="434">
        <v>105131004431527</v>
      </c>
      <c r="J490" s="24" t="s">
        <v>3004</v>
      </c>
      <c r="K490" s="1216">
        <f>G490</f>
        <v>3500000</v>
      </c>
      <c r="L490" s="1220">
        <f t="shared" si="42"/>
        <v>0</v>
      </c>
      <c r="M490" s="428"/>
      <c r="N490" s="429"/>
      <c r="O490" s="429"/>
      <c r="P490" s="429"/>
      <c r="Q490" s="429"/>
      <c r="R490" s="429"/>
    </row>
    <row r="491" spans="1:18" ht="30" customHeight="1" x14ac:dyDescent="0.2">
      <c r="A491" s="1531">
        <v>353</v>
      </c>
      <c r="B491" s="1528" t="s">
        <v>1662</v>
      </c>
      <c r="C491" s="1313" t="s">
        <v>1215</v>
      </c>
      <c r="D491" s="1272">
        <v>50000000</v>
      </c>
      <c r="E491" s="1284">
        <v>0.05</v>
      </c>
      <c r="F491" s="1272">
        <f>D491*E491</f>
        <v>2500000</v>
      </c>
      <c r="G491" s="1272">
        <v>2500000</v>
      </c>
      <c r="H491" s="1272" t="s">
        <v>2041</v>
      </c>
      <c r="I491" s="1291">
        <v>123307122994</v>
      </c>
      <c r="J491" s="1277" t="s">
        <v>2994</v>
      </c>
      <c r="K491" s="1034">
        <f>G491</f>
        <v>2500000</v>
      </c>
      <c r="L491" s="1064">
        <f t="shared" si="42"/>
        <v>0</v>
      </c>
      <c r="M491" s="428" t="s">
        <v>1663</v>
      </c>
      <c r="N491" s="429"/>
      <c r="O491" s="429"/>
      <c r="P491" s="429"/>
      <c r="Q491" s="429"/>
      <c r="R491" s="429"/>
    </row>
    <row r="492" spans="1:18" ht="30" customHeight="1" x14ac:dyDescent="0.2">
      <c r="A492" s="1532"/>
      <c r="B492" s="1529"/>
      <c r="C492" s="1314" t="s">
        <v>1355</v>
      </c>
      <c r="D492" s="1311">
        <v>20000000</v>
      </c>
      <c r="E492" s="1317"/>
      <c r="F492" s="1311"/>
      <c r="G492" s="1701" t="s">
        <v>3059</v>
      </c>
      <c r="H492" s="1702"/>
      <c r="I492" s="1702"/>
      <c r="J492" s="1702"/>
      <c r="K492" s="1703"/>
      <c r="L492" s="1316"/>
      <c r="M492" s="428"/>
      <c r="N492" s="429"/>
      <c r="O492" s="429"/>
      <c r="P492" s="429"/>
      <c r="Q492" s="429"/>
      <c r="R492" s="429"/>
    </row>
    <row r="493" spans="1:18" ht="30" customHeight="1" x14ac:dyDescent="0.2">
      <c r="A493" s="1533"/>
      <c r="B493" s="1530"/>
      <c r="C493" s="1403"/>
      <c r="D493" s="1397">
        <v>70000000</v>
      </c>
      <c r="E493" s="1415">
        <v>0.05</v>
      </c>
      <c r="F493" s="1397">
        <f>D493*E493</f>
        <v>3500000</v>
      </c>
      <c r="G493" s="1701" t="s">
        <v>2831</v>
      </c>
      <c r="H493" s="1702"/>
      <c r="I493" s="1702"/>
      <c r="J493" s="1702"/>
      <c r="K493" s="1703"/>
      <c r="L493" s="1411"/>
      <c r="M493" s="428"/>
      <c r="N493" s="429"/>
      <c r="O493" s="429"/>
      <c r="P493" s="429"/>
      <c r="Q493" s="429"/>
      <c r="R493" s="429"/>
    </row>
    <row r="494" spans="1:18" ht="30" customHeight="1" x14ac:dyDescent="0.2">
      <c r="A494" s="1029">
        <v>354</v>
      </c>
      <c r="B494" s="1027" t="s">
        <v>1675</v>
      </c>
      <c r="C494" s="1052"/>
      <c r="D494" s="1034">
        <v>70000000</v>
      </c>
      <c r="E494" s="1070">
        <v>0.04</v>
      </c>
      <c r="F494" s="1034">
        <f>D494*E494</f>
        <v>2800000</v>
      </c>
      <c r="G494" s="1034"/>
      <c r="H494" s="1034"/>
      <c r="I494" s="434"/>
      <c r="J494" s="434" t="s">
        <v>1676</v>
      </c>
      <c r="K494" s="1034">
        <f>G494</f>
        <v>0</v>
      </c>
      <c r="L494" s="1064">
        <f t="shared" si="42"/>
        <v>2800000</v>
      </c>
      <c r="M494" s="428"/>
      <c r="N494" s="429"/>
      <c r="O494" s="429"/>
      <c r="P494" s="429"/>
      <c r="Q494" s="429"/>
      <c r="R494" s="429"/>
    </row>
    <row r="495" spans="1:18" ht="30" customHeight="1" x14ac:dyDescent="0.2">
      <c r="A495" s="1029">
        <v>355</v>
      </c>
      <c r="B495" s="1027" t="s">
        <v>1680</v>
      </c>
      <c r="C495" s="1052" t="s">
        <v>2790</v>
      </c>
      <c r="D495" s="1170">
        <v>115000000</v>
      </c>
      <c r="E495" s="1181">
        <v>0.05</v>
      </c>
      <c r="F495" s="1170">
        <f>D495*E495</f>
        <v>5750000</v>
      </c>
      <c r="G495" s="1170">
        <v>6500000</v>
      </c>
      <c r="H495" s="1170" t="s">
        <v>2835</v>
      </c>
      <c r="I495" s="434">
        <v>464429</v>
      </c>
      <c r="J495" s="518" t="s">
        <v>1681</v>
      </c>
      <c r="K495" s="1170">
        <f>G495</f>
        <v>6500000</v>
      </c>
      <c r="L495" s="1179">
        <f t="shared" si="42"/>
        <v>-750000</v>
      </c>
      <c r="M495" s="428" t="s">
        <v>2844</v>
      </c>
      <c r="N495" s="429"/>
      <c r="O495" s="429"/>
      <c r="P495" s="429"/>
      <c r="Q495" s="429"/>
      <c r="R495" s="429"/>
    </row>
    <row r="496" spans="1:18" ht="30" customHeight="1" x14ac:dyDescent="0.2">
      <c r="A496" s="1029">
        <v>356</v>
      </c>
      <c r="B496" s="1027" t="s">
        <v>1688</v>
      </c>
      <c r="C496" s="1052"/>
      <c r="D496" s="1042"/>
      <c r="E496" s="44"/>
      <c r="F496" s="1042"/>
      <c r="G496" s="1034">
        <v>2800000</v>
      </c>
      <c r="H496" s="1034" t="s">
        <v>2699</v>
      </c>
      <c r="I496" s="434">
        <v>79373</v>
      </c>
      <c r="J496" s="518" t="s">
        <v>1689</v>
      </c>
      <c r="K496" s="1034">
        <f>G496</f>
        <v>2800000</v>
      </c>
      <c r="L496" s="1063">
        <f t="shared" si="42"/>
        <v>-2800000</v>
      </c>
      <c r="M496" s="428"/>
      <c r="N496" s="429"/>
      <c r="O496" s="429"/>
      <c r="P496" s="429"/>
      <c r="Q496" s="429"/>
      <c r="R496" s="429"/>
    </row>
    <row r="497" spans="1:18" ht="30" customHeight="1" x14ac:dyDescent="0.2">
      <c r="A497" s="1029">
        <v>357</v>
      </c>
      <c r="B497" s="1027" t="s">
        <v>1690</v>
      </c>
      <c r="C497" s="1052"/>
      <c r="D497" s="1034">
        <v>70000000</v>
      </c>
      <c r="E497" s="44"/>
      <c r="F497" s="1042"/>
      <c r="G497" s="1034"/>
      <c r="H497" s="1034"/>
      <c r="I497" s="434"/>
      <c r="J497" s="518"/>
      <c r="K497" s="1034"/>
      <c r="L497" s="1063"/>
      <c r="M497" s="428" t="s">
        <v>1691</v>
      </c>
      <c r="N497" s="429"/>
      <c r="O497" s="429"/>
      <c r="P497" s="429"/>
      <c r="Q497" s="429"/>
      <c r="R497" s="429"/>
    </row>
    <row r="498" spans="1:18" ht="30" customHeight="1" x14ac:dyDescent="0.2">
      <c r="A498" s="1531">
        <v>358</v>
      </c>
      <c r="B498" s="1528" t="s">
        <v>1695</v>
      </c>
      <c r="C498" s="1574"/>
      <c r="D498" s="1560"/>
      <c r="E498" s="1563"/>
      <c r="F498" s="1560"/>
      <c r="G498" s="1034">
        <v>6000000</v>
      </c>
      <c r="H498" s="1034" t="s">
        <v>2723</v>
      </c>
      <c r="I498" s="434">
        <v>896821844</v>
      </c>
      <c r="J498" s="518" t="s">
        <v>1696</v>
      </c>
      <c r="K498" s="1034">
        <f t="shared" ref="K498:K513" si="43">G498</f>
        <v>6000000</v>
      </c>
      <c r="L498" s="1063">
        <f t="shared" ref="L498:L513" si="44">F498-K498</f>
        <v>-6000000</v>
      </c>
      <c r="M498" s="428"/>
      <c r="N498" s="429"/>
      <c r="O498" s="429"/>
      <c r="P498" s="429"/>
      <c r="Q498" s="429"/>
      <c r="R498" s="429"/>
    </row>
    <row r="499" spans="1:18" ht="30" customHeight="1" x14ac:dyDescent="0.2">
      <c r="A499" s="1533"/>
      <c r="B499" s="1530"/>
      <c r="C499" s="1575"/>
      <c r="D499" s="1561"/>
      <c r="E499" s="1565"/>
      <c r="F499" s="1561"/>
      <c r="G499" s="1170">
        <v>20000000</v>
      </c>
      <c r="H499" s="1170" t="s">
        <v>2780</v>
      </c>
      <c r="I499" s="434">
        <v>897741956</v>
      </c>
      <c r="J499" s="518" t="s">
        <v>1696</v>
      </c>
      <c r="K499" s="1172"/>
      <c r="L499" s="1195"/>
      <c r="M499" s="1196" t="s">
        <v>2210</v>
      </c>
      <c r="N499" s="429"/>
      <c r="O499" s="429"/>
      <c r="P499" s="429"/>
      <c r="Q499" s="429"/>
      <c r="R499" s="429"/>
    </row>
    <row r="500" spans="1:18" ht="30" customHeight="1" x14ac:dyDescent="0.2">
      <c r="A500" s="1531">
        <v>359</v>
      </c>
      <c r="B500" s="1528" t="s">
        <v>1697</v>
      </c>
      <c r="C500" s="1574"/>
      <c r="D500" s="1560"/>
      <c r="E500" s="1563"/>
      <c r="F500" s="1560"/>
      <c r="G500" s="1034"/>
      <c r="H500" s="1034"/>
      <c r="I500" s="434"/>
      <c r="J500" s="518" t="s">
        <v>1698</v>
      </c>
      <c r="K500" s="1534">
        <f>G500+G501</f>
        <v>0</v>
      </c>
      <c r="L500" s="1689">
        <f t="shared" si="44"/>
        <v>0</v>
      </c>
      <c r="M500" s="1687"/>
      <c r="N500" s="429"/>
      <c r="O500" s="429"/>
      <c r="P500" s="429"/>
      <c r="Q500" s="429"/>
      <c r="R500" s="429"/>
    </row>
    <row r="501" spans="1:18" ht="30" customHeight="1" x14ac:dyDescent="0.2">
      <c r="A501" s="1533"/>
      <c r="B501" s="1530"/>
      <c r="C501" s="1575"/>
      <c r="D501" s="1561"/>
      <c r="E501" s="1565"/>
      <c r="F501" s="1561"/>
      <c r="G501" s="1034"/>
      <c r="H501" s="1034"/>
      <c r="I501" s="434"/>
      <c r="J501" s="518" t="s">
        <v>1698</v>
      </c>
      <c r="K501" s="1535"/>
      <c r="L501" s="1690"/>
      <c r="M501" s="1688"/>
      <c r="N501" s="429"/>
      <c r="O501" s="429"/>
      <c r="P501" s="429"/>
      <c r="Q501" s="429"/>
      <c r="R501" s="429"/>
    </row>
    <row r="502" spans="1:18" ht="30" customHeight="1" x14ac:dyDescent="0.2">
      <c r="A502" s="1531">
        <v>360</v>
      </c>
      <c r="B502" s="1528" t="s">
        <v>1712</v>
      </c>
      <c r="C502" s="1574"/>
      <c r="D502" s="1534">
        <v>500000000</v>
      </c>
      <c r="E502" s="1544">
        <f>F502/D502</f>
        <v>5.4199999999999998E-2</v>
      </c>
      <c r="F502" s="1534">
        <v>27100000</v>
      </c>
      <c r="G502" s="1034">
        <v>10000000</v>
      </c>
      <c r="H502" s="1034" t="s">
        <v>2723</v>
      </c>
      <c r="I502" s="434">
        <v>896674291</v>
      </c>
      <c r="J502" s="518" t="s">
        <v>2733</v>
      </c>
      <c r="K502" s="1534">
        <f>G502+G503</f>
        <v>27100000</v>
      </c>
      <c r="L502" s="1687">
        <f t="shared" si="44"/>
        <v>0</v>
      </c>
      <c r="M502" s="1687"/>
      <c r="N502" s="429"/>
      <c r="O502" s="429"/>
      <c r="P502" s="429"/>
      <c r="Q502" s="429"/>
      <c r="R502" s="429"/>
    </row>
    <row r="503" spans="1:18" ht="30" customHeight="1" x14ac:dyDescent="0.2">
      <c r="A503" s="1533"/>
      <c r="B503" s="1530"/>
      <c r="C503" s="1575"/>
      <c r="D503" s="1535"/>
      <c r="E503" s="1546"/>
      <c r="F503" s="1535"/>
      <c r="G503" s="1367">
        <v>17100000</v>
      </c>
      <c r="H503" s="1367" t="s">
        <v>2859</v>
      </c>
      <c r="I503" s="1389">
        <v>464446</v>
      </c>
      <c r="J503" s="518" t="s">
        <v>1709</v>
      </c>
      <c r="K503" s="1535"/>
      <c r="L503" s="1688"/>
      <c r="M503" s="1688"/>
      <c r="N503" s="429"/>
      <c r="O503" s="429"/>
      <c r="P503" s="429"/>
      <c r="Q503" s="429"/>
      <c r="R503" s="429"/>
    </row>
    <row r="504" spans="1:18" ht="30" customHeight="1" x14ac:dyDescent="0.2">
      <c r="A504" s="1531">
        <v>361</v>
      </c>
      <c r="B504" s="1528" t="s">
        <v>1710</v>
      </c>
      <c r="C504" s="1574"/>
      <c r="D504" s="1534">
        <v>3045000000</v>
      </c>
      <c r="E504" s="1544"/>
      <c r="F504" s="1534">
        <v>103600000</v>
      </c>
      <c r="G504" s="1129">
        <v>5000000</v>
      </c>
      <c r="H504" s="1129" t="s">
        <v>2723</v>
      </c>
      <c r="I504" s="434">
        <v>151165</v>
      </c>
      <c r="J504" s="518" t="s">
        <v>2605</v>
      </c>
      <c r="K504" s="1534">
        <f>G504+G505+G506+G507+G508</f>
        <v>72000000</v>
      </c>
      <c r="L504" s="1687">
        <f>F504-10000000-K504</f>
        <v>21600000</v>
      </c>
      <c r="M504" s="1136" t="s">
        <v>2734</v>
      </c>
      <c r="N504" s="429"/>
      <c r="O504" s="429"/>
      <c r="P504" s="429"/>
      <c r="Q504" s="429"/>
      <c r="R504" s="429"/>
    </row>
    <row r="505" spans="1:18" ht="30" customHeight="1" x14ac:dyDescent="0.2">
      <c r="A505" s="1532"/>
      <c r="B505" s="1529"/>
      <c r="C505" s="1665"/>
      <c r="D505" s="1547"/>
      <c r="E505" s="1545"/>
      <c r="F505" s="1547"/>
      <c r="G505" s="1129">
        <v>2000000</v>
      </c>
      <c r="H505" s="1129" t="s">
        <v>2835</v>
      </c>
      <c r="I505" s="434">
        <v>422985</v>
      </c>
      <c r="J505" s="518" t="s">
        <v>2605</v>
      </c>
      <c r="K505" s="1547"/>
      <c r="L505" s="1711"/>
      <c r="M505" s="1308" t="s">
        <v>3027</v>
      </c>
      <c r="N505" s="429"/>
      <c r="O505" s="429"/>
      <c r="P505" s="429"/>
      <c r="Q505" s="429"/>
      <c r="R505" s="429"/>
    </row>
    <row r="506" spans="1:18" ht="30" customHeight="1" x14ac:dyDescent="0.2">
      <c r="A506" s="1532"/>
      <c r="B506" s="1529"/>
      <c r="C506" s="1665"/>
      <c r="D506" s="1547"/>
      <c r="E506" s="1545"/>
      <c r="F506" s="1547"/>
      <c r="G506" s="1129">
        <v>5000000</v>
      </c>
      <c r="H506" s="1129" t="s">
        <v>3023</v>
      </c>
      <c r="I506" s="434">
        <v>182287</v>
      </c>
      <c r="J506" s="518" t="s">
        <v>3099</v>
      </c>
      <c r="K506" s="1547"/>
      <c r="L506" s="1711"/>
      <c r="M506" s="908"/>
      <c r="N506" s="429"/>
      <c r="O506" s="429"/>
      <c r="P506" s="429"/>
      <c r="Q506" s="429"/>
      <c r="R506" s="429"/>
    </row>
    <row r="507" spans="1:18" ht="30" customHeight="1" x14ac:dyDescent="0.2">
      <c r="A507" s="1532"/>
      <c r="B507" s="1529"/>
      <c r="C507" s="1665"/>
      <c r="D507" s="1547"/>
      <c r="E507" s="1545"/>
      <c r="F507" s="1547"/>
      <c r="G507" s="1129">
        <v>50000000</v>
      </c>
      <c r="H507" s="1129"/>
      <c r="I507" s="434"/>
      <c r="J507" s="518"/>
      <c r="K507" s="1547"/>
      <c r="L507" s="1711"/>
      <c r="M507" s="908"/>
      <c r="N507" s="429"/>
      <c r="O507" s="429"/>
      <c r="P507" s="429"/>
      <c r="Q507" s="429"/>
      <c r="R507" s="429"/>
    </row>
    <row r="508" spans="1:18" ht="30" customHeight="1" x14ac:dyDescent="0.2">
      <c r="A508" s="1532"/>
      <c r="B508" s="1529"/>
      <c r="C508" s="1665"/>
      <c r="D508" s="1547"/>
      <c r="E508" s="1545"/>
      <c r="F508" s="1547"/>
      <c r="G508" s="1129">
        <v>10000000</v>
      </c>
      <c r="H508" s="1129" t="s">
        <v>3235</v>
      </c>
      <c r="I508" s="434">
        <v>123540640718</v>
      </c>
      <c r="J508" s="518" t="s">
        <v>2605</v>
      </c>
      <c r="K508" s="1547"/>
      <c r="L508" s="1711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1532"/>
      <c r="B509" s="1529"/>
      <c r="C509" s="1665"/>
      <c r="D509" s="1547"/>
      <c r="E509" s="1545"/>
      <c r="F509" s="1547"/>
      <c r="G509" s="1129"/>
      <c r="H509" s="1129"/>
      <c r="I509" s="434"/>
      <c r="J509" s="518"/>
      <c r="K509" s="1547"/>
      <c r="L509" s="1711"/>
      <c r="M509" s="908"/>
      <c r="N509" s="429"/>
      <c r="O509" s="429"/>
      <c r="P509" s="429"/>
      <c r="Q509" s="429"/>
      <c r="R509" s="429"/>
    </row>
    <row r="510" spans="1:18" ht="30" customHeight="1" x14ac:dyDescent="0.2">
      <c r="A510" s="1533"/>
      <c r="B510" s="1530"/>
      <c r="C510" s="1575"/>
      <c r="D510" s="1535"/>
      <c r="E510" s="1546"/>
      <c r="F510" s="1535"/>
      <c r="G510" s="1129"/>
      <c r="H510" s="1129"/>
      <c r="I510" s="434"/>
      <c r="J510" s="518"/>
      <c r="K510" s="1535"/>
      <c r="L510" s="1688"/>
      <c r="M510" s="962"/>
      <c r="N510" s="429"/>
      <c r="O510" s="429"/>
      <c r="P510" s="429"/>
      <c r="Q510" s="429"/>
      <c r="R510" s="429"/>
    </row>
    <row r="511" spans="1:18" ht="30" customHeight="1" x14ac:dyDescent="0.2">
      <c r="A511" s="1029">
        <v>362</v>
      </c>
      <c r="B511" s="1027" t="s">
        <v>1717</v>
      </c>
      <c r="C511" s="1052" t="s">
        <v>1751</v>
      </c>
      <c r="D511" s="1034">
        <v>300000000</v>
      </c>
      <c r="E511" s="1070">
        <v>4.4999999999999998E-2</v>
      </c>
      <c r="F511" s="1034">
        <f>D511*E511</f>
        <v>13500000</v>
      </c>
      <c r="G511" s="1034">
        <v>13500000</v>
      </c>
      <c r="H511" s="1034" t="s">
        <v>2802</v>
      </c>
      <c r="I511" s="434">
        <v>1.4010507054200001E+19</v>
      </c>
      <c r="J511" s="518" t="s">
        <v>1718</v>
      </c>
      <c r="K511" s="1034">
        <f t="shared" si="43"/>
        <v>13500000</v>
      </c>
      <c r="L511" s="1064">
        <f t="shared" si="44"/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1029">
        <v>363</v>
      </c>
      <c r="B512" s="1027" t="s">
        <v>1739</v>
      </c>
      <c r="C512" s="1052"/>
      <c r="D512" s="1244"/>
      <c r="E512" s="44"/>
      <c r="F512" s="1244"/>
      <c r="G512" s="1034">
        <v>1193000</v>
      </c>
      <c r="H512" s="1034" t="s">
        <v>2835</v>
      </c>
      <c r="I512" s="434">
        <v>349323</v>
      </c>
      <c r="J512" s="518" t="s">
        <v>1719</v>
      </c>
      <c r="K512" s="1034">
        <f t="shared" si="43"/>
        <v>1193000</v>
      </c>
      <c r="L512" s="1064">
        <f t="shared" si="44"/>
        <v>-1193000</v>
      </c>
      <c r="M512" s="428"/>
      <c r="N512" s="429"/>
      <c r="O512" s="429"/>
      <c r="P512" s="429"/>
      <c r="Q512" s="429"/>
      <c r="R512" s="429"/>
    </row>
    <row r="513" spans="1:18" ht="30" customHeight="1" x14ac:dyDescent="0.2">
      <c r="A513" s="1029">
        <v>364</v>
      </c>
      <c r="B513" s="1027" t="s">
        <v>1735</v>
      </c>
      <c r="C513" s="1052"/>
      <c r="D513" s="1042"/>
      <c r="E513" s="44"/>
      <c r="F513" s="1042"/>
      <c r="G513" s="1034">
        <v>6600000</v>
      </c>
      <c r="H513" s="1034" t="s">
        <v>2859</v>
      </c>
      <c r="I513" s="434">
        <v>1.4010511054200001E+19</v>
      </c>
      <c r="J513" s="518" t="s">
        <v>2923</v>
      </c>
      <c r="K513" s="1034">
        <f t="shared" si="43"/>
        <v>6600000</v>
      </c>
      <c r="L513" s="1063">
        <f t="shared" si="44"/>
        <v>-6600000</v>
      </c>
      <c r="M513" s="428"/>
      <c r="N513" s="429"/>
      <c r="O513" s="429"/>
      <c r="P513" s="429"/>
      <c r="Q513" s="429"/>
      <c r="R513" s="429"/>
    </row>
    <row r="514" spans="1:18" ht="30" customHeight="1" x14ac:dyDescent="0.2">
      <c r="A514" s="1531">
        <v>365</v>
      </c>
      <c r="B514" s="1528" t="s">
        <v>1737</v>
      </c>
      <c r="C514" s="1574" t="s">
        <v>1822</v>
      </c>
      <c r="D514" s="1240">
        <v>300000000</v>
      </c>
      <c r="E514" s="1255">
        <v>0.05</v>
      </c>
      <c r="F514" s="1240">
        <f>D514*E514</f>
        <v>15000000</v>
      </c>
      <c r="G514" s="1240">
        <v>25000000</v>
      </c>
      <c r="H514" s="1240" t="s">
        <v>2835</v>
      </c>
      <c r="I514" s="518">
        <v>1.4010510054200199E+19</v>
      </c>
      <c r="J514" s="518" t="s">
        <v>1738</v>
      </c>
      <c r="K514" s="1534">
        <f>G514+G515</f>
        <v>65000000</v>
      </c>
      <c r="L514" s="1687">
        <f>(15000000+50000000)-K514</f>
        <v>0</v>
      </c>
      <c r="M514" s="1687"/>
      <c r="N514" s="429"/>
      <c r="O514" s="429"/>
      <c r="P514" s="429"/>
      <c r="Q514" s="429"/>
      <c r="R514" s="429"/>
    </row>
    <row r="515" spans="1:18" ht="30" customHeight="1" x14ac:dyDescent="0.2">
      <c r="A515" s="1532"/>
      <c r="B515" s="1529"/>
      <c r="C515" s="1665"/>
      <c r="D515" s="1459" t="s">
        <v>2887</v>
      </c>
      <c r="E515" s="1460"/>
      <c r="F515" s="1461"/>
      <c r="G515" s="1240">
        <v>40000000</v>
      </c>
      <c r="H515" s="1240" t="s">
        <v>2950</v>
      </c>
      <c r="I515" s="434">
        <v>23223</v>
      </c>
      <c r="J515" s="518" t="s">
        <v>2955</v>
      </c>
      <c r="K515" s="1535"/>
      <c r="L515" s="1688"/>
      <c r="M515" s="1711"/>
      <c r="N515" s="429"/>
      <c r="O515" s="429"/>
      <c r="P515" s="429"/>
      <c r="Q515" s="429"/>
      <c r="R515" s="429"/>
    </row>
    <row r="516" spans="1:18" ht="30" customHeight="1" x14ac:dyDescent="0.2">
      <c r="A516" s="1533"/>
      <c r="B516" s="1530"/>
      <c r="C516" s="1575"/>
      <c r="D516" s="1240">
        <v>250000000</v>
      </c>
      <c r="E516" s="1255">
        <v>0.05</v>
      </c>
      <c r="F516" s="1240">
        <f>D516*E516</f>
        <v>12500000</v>
      </c>
      <c r="G516" s="1694" t="s">
        <v>2888</v>
      </c>
      <c r="H516" s="1695"/>
      <c r="I516" s="1695"/>
      <c r="J516" s="1695"/>
      <c r="K516" s="1696"/>
      <c r="L516" s="1252"/>
      <c r="M516" s="1688"/>
      <c r="N516" s="429"/>
      <c r="O516" s="429"/>
      <c r="P516" s="429"/>
      <c r="Q516" s="429"/>
      <c r="R516" s="429"/>
    </row>
    <row r="517" spans="1:18" ht="30" customHeight="1" x14ac:dyDescent="0.2">
      <c r="A517" s="1029">
        <v>366</v>
      </c>
      <c r="B517" s="1027" t="s">
        <v>1823</v>
      </c>
      <c r="C517" s="1052" t="s">
        <v>1138</v>
      </c>
      <c r="D517" s="1034">
        <v>70000000</v>
      </c>
      <c r="E517" s="1070">
        <v>6.3E-2</v>
      </c>
      <c r="F517" s="1034">
        <v>4400000</v>
      </c>
      <c r="G517" s="1034"/>
      <c r="H517" s="1034"/>
      <c r="I517" s="434"/>
      <c r="J517" s="518" t="s">
        <v>1807</v>
      </c>
      <c r="K517" s="1034">
        <f>G517</f>
        <v>0</v>
      </c>
      <c r="L517" s="1064">
        <f t="shared" ref="L517:L525" si="45">F517-K517</f>
        <v>4400000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1029">
        <v>367</v>
      </c>
      <c r="B518" s="1027" t="s">
        <v>1765</v>
      </c>
      <c r="C518" s="1052"/>
      <c r="D518" s="1042"/>
      <c r="E518" s="44"/>
      <c r="F518" s="1042">
        <f>D518*E518</f>
        <v>0</v>
      </c>
      <c r="G518" s="1034">
        <v>1250000</v>
      </c>
      <c r="H518" s="1034" t="s">
        <v>2851</v>
      </c>
      <c r="I518" s="434">
        <v>895142</v>
      </c>
      <c r="J518" s="518" t="s">
        <v>1766</v>
      </c>
      <c r="K518" s="1034">
        <f>G518</f>
        <v>1250000</v>
      </c>
      <c r="L518" s="1063">
        <f t="shared" si="45"/>
        <v>-1250000</v>
      </c>
      <c r="M518" s="428"/>
      <c r="N518" s="429"/>
      <c r="O518" s="429"/>
      <c r="P518" s="429"/>
      <c r="Q518" s="429"/>
      <c r="R518" s="429"/>
    </row>
    <row r="519" spans="1:18" ht="30" customHeight="1" x14ac:dyDescent="0.2">
      <c r="A519" s="1531">
        <v>368</v>
      </c>
      <c r="B519" s="1528" t="s">
        <v>1910</v>
      </c>
      <c r="C519" s="1574"/>
      <c r="D519" s="1534">
        <v>800000000</v>
      </c>
      <c r="E519" s="1544">
        <v>7.0000000000000007E-2</v>
      </c>
      <c r="F519" s="1534">
        <f>D519*E519</f>
        <v>56000000.000000007</v>
      </c>
      <c r="G519" s="1034">
        <v>25000000</v>
      </c>
      <c r="H519" s="1034" t="s">
        <v>2723</v>
      </c>
      <c r="I519" s="434">
        <v>1.4010504016274099E+17</v>
      </c>
      <c r="J519" s="518" t="s">
        <v>2725</v>
      </c>
      <c r="K519" s="1534">
        <f>G519+G520+G521</f>
        <v>56000000</v>
      </c>
      <c r="L519" s="1687">
        <f t="shared" si="45"/>
        <v>0</v>
      </c>
      <c r="M519" s="1687"/>
      <c r="N519" s="429"/>
      <c r="O519" s="429"/>
      <c r="P519" s="429"/>
      <c r="Q519" s="429"/>
      <c r="R519" s="429"/>
    </row>
    <row r="520" spans="1:18" ht="30" customHeight="1" x14ac:dyDescent="0.2">
      <c r="A520" s="1532"/>
      <c r="B520" s="1529"/>
      <c r="C520" s="1665"/>
      <c r="D520" s="1547"/>
      <c r="E520" s="1545"/>
      <c r="F520" s="1547"/>
      <c r="G520" s="1216">
        <v>20000000</v>
      </c>
      <c r="H520" s="1216" t="s">
        <v>2851</v>
      </c>
      <c r="I520" s="434">
        <v>1.4010509015269901E+18</v>
      </c>
      <c r="J520" s="518" t="s">
        <v>2725</v>
      </c>
      <c r="K520" s="1547"/>
      <c r="L520" s="1711"/>
      <c r="M520" s="1711"/>
      <c r="N520" s="429"/>
      <c r="O520" s="429"/>
      <c r="P520" s="429"/>
      <c r="Q520" s="429"/>
      <c r="R520" s="429"/>
    </row>
    <row r="521" spans="1:18" ht="30" customHeight="1" x14ac:dyDescent="0.2">
      <c r="A521" s="1533"/>
      <c r="B521" s="1530"/>
      <c r="C521" s="1575"/>
      <c r="D521" s="1535"/>
      <c r="E521" s="1546"/>
      <c r="F521" s="1535"/>
      <c r="G521" s="1216">
        <v>11000000</v>
      </c>
      <c r="H521" s="1216" t="s">
        <v>2852</v>
      </c>
      <c r="I521" s="434">
        <v>772288</v>
      </c>
      <c r="J521" s="518" t="s">
        <v>2853</v>
      </c>
      <c r="K521" s="1535"/>
      <c r="L521" s="1688"/>
      <c r="M521" s="1688"/>
      <c r="N521" s="429"/>
      <c r="O521" s="429"/>
      <c r="P521" s="429"/>
      <c r="Q521" s="429"/>
      <c r="R521" s="429"/>
    </row>
    <row r="522" spans="1:18" ht="30" customHeight="1" x14ac:dyDescent="0.2">
      <c r="A522" s="1029">
        <v>369</v>
      </c>
      <c r="B522" s="1027" t="s">
        <v>1776</v>
      </c>
      <c r="C522" s="1052" t="s">
        <v>1751</v>
      </c>
      <c r="D522" s="1034">
        <v>250000000</v>
      </c>
      <c r="E522" s="1070">
        <v>0.05</v>
      </c>
      <c r="F522" s="1034">
        <f>D522*E522</f>
        <v>12500000</v>
      </c>
      <c r="G522" s="1034">
        <v>12500000</v>
      </c>
      <c r="H522" s="1034" t="s">
        <v>2780</v>
      </c>
      <c r="I522" s="434">
        <v>55550</v>
      </c>
      <c r="J522" s="518" t="s">
        <v>2801</v>
      </c>
      <c r="K522" s="1034">
        <f>G522</f>
        <v>12500000</v>
      </c>
      <c r="L522" s="1064">
        <f t="shared" si="45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1531">
        <v>370</v>
      </c>
      <c r="B523" s="1528" t="s">
        <v>1800</v>
      </c>
      <c r="C523" s="1052"/>
      <c r="D523" s="1042"/>
      <c r="E523" s="44"/>
      <c r="F523" s="1042">
        <f>D523*E523</f>
        <v>0</v>
      </c>
      <c r="G523" s="1034"/>
      <c r="H523" s="1034"/>
      <c r="I523" s="434"/>
      <c r="J523" s="518" t="s">
        <v>1801</v>
      </c>
      <c r="K523" s="1034">
        <f t="shared" ref="K523:K532" si="46">G523</f>
        <v>0</v>
      </c>
      <c r="L523" s="1063">
        <f t="shared" si="45"/>
        <v>0</v>
      </c>
      <c r="M523" s="1687"/>
      <c r="N523" s="429"/>
      <c r="O523" s="429"/>
      <c r="P523" s="429"/>
      <c r="Q523" s="429"/>
      <c r="R523" s="429"/>
    </row>
    <row r="524" spans="1:18" ht="30" customHeight="1" x14ac:dyDescent="0.2">
      <c r="A524" s="1533"/>
      <c r="B524" s="1530"/>
      <c r="C524" s="1052"/>
      <c r="D524" s="1042"/>
      <c r="E524" s="44"/>
      <c r="F524" s="1042"/>
      <c r="G524" s="1034"/>
      <c r="H524" s="1034"/>
      <c r="I524" s="434"/>
      <c r="J524" s="518" t="s">
        <v>2627</v>
      </c>
      <c r="K524" s="1034">
        <f>G524</f>
        <v>0</v>
      </c>
      <c r="L524" s="1063">
        <f t="shared" si="45"/>
        <v>0</v>
      </c>
      <c r="M524" s="1688"/>
      <c r="N524" s="429"/>
      <c r="O524" s="429"/>
      <c r="P524" s="429"/>
      <c r="Q524" s="429"/>
      <c r="R524" s="429"/>
    </row>
    <row r="525" spans="1:18" ht="30" customHeight="1" x14ac:dyDescent="0.2">
      <c r="A525" s="1029">
        <v>371</v>
      </c>
      <c r="B525" s="1027" t="s">
        <v>1802</v>
      </c>
      <c r="C525" s="1052" t="s">
        <v>971</v>
      </c>
      <c r="D525" s="1034">
        <v>50000000</v>
      </c>
      <c r="E525" s="1070">
        <v>0.04</v>
      </c>
      <c r="F525" s="1034">
        <f>D525*E525</f>
        <v>2000000</v>
      </c>
      <c r="G525" s="1034">
        <v>2000000</v>
      </c>
      <c r="H525" s="1034" t="s">
        <v>2802</v>
      </c>
      <c r="I525" s="434">
        <v>659051583680</v>
      </c>
      <c r="J525" s="518" t="s">
        <v>1803</v>
      </c>
      <c r="K525" s="1034">
        <f t="shared" si="46"/>
        <v>2000000</v>
      </c>
      <c r="L525" s="1064">
        <f t="shared" si="45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1029">
        <v>372</v>
      </c>
      <c r="B526" s="1027" t="s">
        <v>1810</v>
      </c>
      <c r="C526" s="1052"/>
      <c r="D526" s="1042"/>
      <c r="E526" s="44"/>
      <c r="F526" s="1042"/>
      <c r="G526" s="1034"/>
      <c r="H526" s="1034"/>
      <c r="I526" s="434"/>
      <c r="J526" s="518" t="s">
        <v>856</v>
      </c>
      <c r="K526" s="1034">
        <f t="shared" si="46"/>
        <v>0</v>
      </c>
      <c r="L526" s="1063"/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1531">
        <v>373</v>
      </c>
      <c r="B527" s="1528" t="s">
        <v>1829</v>
      </c>
      <c r="C527" s="1574"/>
      <c r="D527" s="1034">
        <v>10000000</v>
      </c>
      <c r="E527" s="1070">
        <v>0.05</v>
      </c>
      <c r="F527" s="1034">
        <f>D527*E527</f>
        <v>500000</v>
      </c>
      <c r="G527" s="1034">
        <v>500000</v>
      </c>
      <c r="H527" s="1034" t="s">
        <v>2835</v>
      </c>
      <c r="I527" s="434">
        <v>611644</v>
      </c>
      <c r="J527" s="518" t="s">
        <v>1830</v>
      </c>
      <c r="K527" s="1034">
        <f t="shared" si="46"/>
        <v>500000</v>
      </c>
      <c r="L527" s="1064">
        <f t="shared" ref="L527:L534" si="47">F527-K527</f>
        <v>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1533"/>
      <c r="B528" s="1530"/>
      <c r="C528" s="1575"/>
      <c r="D528" s="1240">
        <v>20000000</v>
      </c>
      <c r="E528" s="1255"/>
      <c r="F528" s="1240"/>
      <c r="G528" s="1694" t="s">
        <v>2918</v>
      </c>
      <c r="H528" s="1695"/>
      <c r="I528" s="1695"/>
      <c r="J528" s="1695"/>
      <c r="K528" s="1696"/>
      <c r="L528" s="1252"/>
      <c r="M528" s="428"/>
      <c r="N528" s="429"/>
      <c r="O528" s="429"/>
      <c r="P528" s="429"/>
      <c r="Q528" s="429"/>
      <c r="R528" s="429"/>
    </row>
    <row r="529" spans="1:18" ht="30" customHeight="1" x14ac:dyDescent="0.2">
      <c r="A529" s="1029">
        <v>374</v>
      </c>
      <c r="B529" s="1027" t="s">
        <v>1831</v>
      </c>
      <c r="C529" s="1052"/>
      <c r="D529" s="1042"/>
      <c r="E529" s="44"/>
      <c r="F529" s="1042"/>
      <c r="G529" s="1034"/>
      <c r="H529" s="1034"/>
      <c r="I529" s="434"/>
      <c r="J529" s="518" t="s">
        <v>1832</v>
      </c>
      <c r="K529" s="1034">
        <f t="shared" si="46"/>
        <v>0</v>
      </c>
      <c r="L529" s="1063">
        <f t="shared" si="47"/>
        <v>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1029">
        <v>375</v>
      </c>
      <c r="B530" s="1027" t="s">
        <v>1839</v>
      </c>
      <c r="C530" s="1052"/>
      <c r="D530" s="1034">
        <v>100000000</v>
      </c>
      <c r="E530" s="1070">
        <v>0.05</v>
      </c>
      <c r="F530" s="1034">
        <f>D530*E530</f>
        <v>5000000</v>
      </c>
      <c r="G530" s="1034">
        <v>5000000</v>
      </c>
      <c r="H530" s="1034" t="s">
        <v>2780</v>
      </c>
      <c r="I530" s="434">
        <v>897597124</v>
      </c>
      <c r="J530" s="518" t="s">
        <v>1840</v>
      </c>
      <c r="K530" s="1034">
        <f t="shared" si="46"/>
        <v>5000000</v>
      </c>
      <c r="L530" s="1064">
        <f t="shared" si="47"/>
        <v>0</v>
      </c>
      <c r="M530" s="428"/>
      <c r="N530" s="429"/>
      <c r="O530" s="429"/>
      <c r="P530" s="429"/>
      <c r="Q530" s="429"/>
      <c r="R530" s="429"/>
    </row>
    <row r="531" spans="1:18" ht="30" customHeight="1" x14ac:dyDescent="0.2">
      <c r="A531" s="1029">
        <v>376</v>
      </c>
      <c r="B531" s="1027" t="s">
        <v>1845</v>
      </c>
      <c r="C531" s="1052"/>
      <c r="D531" s="1042"/>
      <c r="E531" s="44"/>
      <c r="F531" s="1042"/>
      <c r="G531" s="1034">
        <v>3000000</v>
      </c>
      <c r="H531" s="1034" t="s">
        <v>2950</v>
      </c>
      <c r="I531" s="434">
        <v>343155</v>
      </c>
      <c r="J531" s="518" t="s">
        <v>1847</v>
      </c>
      <c r="K531" s="1034">
        <f t="shared" si="46"/>
        <v>3000000</v>
      </c>
      <c r="L531" s="1063">
        <f t="shared" si="47"/>
        <v>-3000000</v>
      </c>
      <c r="M531" s="428"/>
      <c r="N531" s="429"/>
      <c r="O531" s="429"/>
      <c r="P531" s="429"/>
      <c r="Q531" s="429"/>
      <c r="R531" s="429"/>
    </row>
    <row r="532" spans="1:18" ht="30" customHeight="1" x14ac:dyDescent="0.2">
      <c r="A532" s="1029">
        <v>377</v>
      </c>
      <c r="B532" s="1027" t="s">
        <v>1860</v>
      </c>
      <c r="C532" s="1052" t="s">
        <v>1751</v>
      </c>
      <c r="D532" s="1034">
        <v>153000000</v>
      </c>
      <c r="E532" s="1070">
        <v>7.0000000000000007E-2</v>
      </c>
      <c r="F532" s="1034">
        <f>D532*E532</f>
        <v>10710000.000000002</v>
      </c>
      <c r="G532" s="1034">
        <v>10710000</v>
      </c>
      <c r="H532" s="1034" t="s">
        <v>2835</v>
      </c>
      <c r="I532" s="434">
        <v>464434</v>
      </c>
      <c r="J532" s="518" t="s">
        <v>2077</v>
      </c>
      <c r="K532" s="1034">
        <f t="shared" si="46"/>
        <v>10710000</v>
      </c>
      <c r="L532" s="1064">
        <f t="shared" si="47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1029">
        <v>378</v>
      </c>
      <c r="B533" s="1027" t="s">
        <v>1907</v>
      </c>
      <c r="C533" s="1052" t="s">
        <v>916</v>
      </c>
      <c r="D533" s="1034">
        <v>300000000</v>
      </c>
      <c r="E533" s="1070">
        <v>5.0999999999999997E-2</v>
      </c>
      <c r="F533" s="1034">
        <v>15500000</v>
      </c>
      <c r="G533" s="1034">
        <v>15500000</v>
      </c>
      <c r="H533" s="1034" t="s">
        <v>2859</v>
      </c>
      <c r="I533" s="434">
        <v>464445</v>
      </c>
      <c r="J533" s="518" t="s">
        <v>3214</v>
      </c>
      <c r="K533" s="1034">
        <f>G533</f>
        <v>15500000</v>
      </c>
      <c r="L533" s="1064">
        <f t="shared" si="47"/>
        <v>0</v>
      </c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531">
        <v>379</v>
      </c>
      <c r="B534" s="1528" t="s">
        <v>1866</v>
      </c>
      <c r="C534" s="1574" t="s">
        <v>380</v>
      </c>
      <c r="D534" s="1534">
        <v>50000000</v>
      </c>
      <c r="E534" s="1544">
        <v>0.04</v>
      </c>
      <c r="F534" s="1534">
        <f>D534*E534</f>
        <v>2000000</v>
      </c>
      <c r="G534" s="1534">
        <v>2000000</v>
      </c>
      <c r="H534" s="1534" t="s">
        <v>2950</v>
      </c>
      <c r="I534" s="1807">
        <v>904832</v>
      </c>
      <c r="J534" s="1807" t="s">
        <v>1955</v>
      </c>
      <c r="K534" s="1534">
        <f>G534+G535</f>
        <v>2000000</v>
      </c>
      <c r="L534" s="1687">
        <f t="shared" si="47"/>
        <v>0</v>
      </c>
      <c r="M534" s="1687"/>
      <c r="N534" s="429"/>
      <c r="O534" s="429"/>
      <c r="P534" s="429"/>
      <c r="Q534" s="429"/>
      <c r="R534" s="429"/>
    </row>
    <row r="535" spans="1:18" ht="30" customHeight="1" x14ac:dyDescent="0.2">
      <c r="A535" s="1533"/>
      <c r="B535" s="1530"/>
      <c r="C535" s="1575"/>
      <c r="D535" s="1535"/>
      <c r="E535" s="1546"/>
      <c r="F535" s="1535"/>
      <c r="G535" s="1535"/>
      <c r="H535" s="1535"/>
      <c r="I535" s="1808"/>
      <c r="J535" s="1808"/>
      <c r="K535" s="1535"/>
      <c r="L535" s="1688"/>
      <c r="M535" s="1688"/>
      <c r="N535" s="429"/>
      <c r="O535" s="429"/>
      <c r="P535" s="429"/>
      <c r="Q535" s="429"/>
      <c r="R535" s="429"/>
    </row>
    <row r="536" spans="1:18" ht="30" customHeight="1" x14ac:dyDescent="0.2">
      <c r="A536" s="1029">
        <v>380</v>
      </c>
      <c r="B536" s="1027" t="s">
        <v>1912</v>
      </c>
      <c r="C536" s="1052" t="s">
        <v>1131</v>
      </c>
      <c r="D536" s="1034">
        <v>10000000</v>
      </c>
      <c r="E536" s="1070">
        <v>0.05</v>
      </c>
      <c r="F536" s="1034">
        <f>D536*E536</f>
        <v>500000</v>
      </c>
      <c r="G536" s="1034"/>
      <c r="H536" s="1034"/>
      <c r="I536" s="434"/>
      <c r="J536" s="518" t="s">
        <v>1995</v>
      </c>
      <c r="K536" s="1034">
        <f>G536</f>
        <v>0</v>
      </c>
      <c r="L536" s="1064">
        <f>F536-K536</f>
        <v>500000</v>
      </c>
      <c r="M536" s="428" t="s">
        <v>1996</v>
      </c>
      <c r="N536" s="429"/>
      <c r="O536" s="429"/>
      <c r="P536" s="429"/>
      <c r="Q536" s="429"/>
      <c r="R536" s="429"/>
    </row>
    <row r="537" spans="1:18" ht="30" customHeight="1" x14ac:dyDescent="0.2">
      <c r="A537" s="1029">
        <v>381</v>
      </c>
      <c r="B537" s="1027" t="s">
        <v>1915</v>
      </c>
      <c r="C537" s="1052" t="s">
        <v>916</v>
      </c>
      <c r="D537" s="1034">
        <v>50000000</v>
      </c>
      <c r="E537" s="1070">
        <v>0.05</v>
      </c>
      <c r="F537" s="1034">
        <f>D537*E537</f>
        <v>2500000</v>
      </c>
      <c r="G537" s="1034">
        <v>2500000</v>
      </c>
      <c r="H537" s="1034" t="s">
        <v>2723</v>
      </c>
      <c r="I537" s="434">
        <v>546167</v>
      </c>
      <c r="J537" s="518" t="s">
        <v>2730</v>
      </c>
      <c r="K537" s="1034">
        <f>G537</f>
        <v>2500000</v>
      </c>
      <c r="L537" s="1064">
        <f>F537-K537</f>
        <v>0</v>
      </c>
      <c r="M537" s="428"/>
      <c r="N537" s="429"/>
      <c r="O537" s="429"/>
      <c r="P537" s="429"/>
      <c r="Q537" s="429"/>
      <c r="R537" s="429"/>
    </row>
    <row r="538" spans="1:18" ht="30" customHeight="1" x14ac:dyDescent="0.2">
      <c r="A538" s="1029">
        <v>382</v>
      </c>
      <c r="B538" s="1027" t="s">
        <v>1930</v>
      </c>
      <c r="C538" s="1052" t="s">
        <v>265</v>
      </c>
      <c r="D538" s="1034">
        <v>150000000</v>
      </c>
      <c r="E538" s="1070"/>
      <c r="F538" s="1034"/>
      <c r="G538" s="1034"/>
      <c r="H538" s="1034"/>
      <c r="I538" s="434"/>
      <c r="J538" s="518"/>
      <c r="K538" s="1034"/>
      <c r="L538" s="1064"/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29">
        <v>383</v>
      </c>
      <c r="B539" s="1027" t="s">
        <v>1941</v>
      </c>
      <c r="C539" s="1052" t="s">
        <v>265</v>
      </c>
      <c r="D539" s="1034">
        <v>10000000</v>
      </c>
      <c r="E539" s="1070">
        <v>7.0000000000000007E-2</v>
      </c>
      <c r="F539" s="1034">
        <f>D539*E539</f>
        <v>700000.00000000012</v>
      </c>
      <c r="G539" s="1034">
        <v>700000</v>
      </c>
      <c r="H539" s="1034" t="s">
        <v>3066</v>
      </c>
      <c r="I539" s="434">
        <v>244147</v>
      </c>
      <c r="J539" s="518" t="s">
        <v>3078</v>
      </c>
      <c r="K539" s="1034">
        <f>G539</f>
        <v>700000</v>
      </c>
      <c r="L539" s="1064">
        <f>F539-K539</f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673">
        <v>384</v>
      </c>
      <c r="B540" s="1027" t="s">
        <v>1986</v>
      </c>
      <c r="C540" s="1052" t="s">
        <v>265</v>
      </c>
      <c r="D540" s="1034">
        <v>150000000</v>
      </c>
      <c r="E540" s="1070">
        <v>7.0000000000000007E-2</v>
      </c>
      <c r="F540" s="1034">
        <f>D540*E540</f>
        <v>10500000.000000002</v>
      </c>
      <c r="G540" s="1034">
        <v>10500000</v>
      </c>
      <c r="H540" s="1034" t="s">
        <v>3046</v>
      </c>
      <c r="I540" s="434">
        <v>37957</v>
      </c>
      <c r="J540" s="518" t="s">
        <v>2085</v>
      </c>
      <c r="K540" s="1034">
        <f>G540</f>
        <v>10500000</v>
      </c>
      <c r="L540" s="1064">
        <f>F540-K540</f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29">
        <v>385</v>
      </c>
      <c r="B541" s="1027" t="s">
        <v>2002</v>
      </c>
      <c r="C541" s="1052" t="s">
        <v>379</v>
      </c>
      <c r="D541" s="1034">
        <v>12000000</v>
      </c>
      <c r="E541" s="1070">
        <v>0.05</v>
      </c>
      <c r="F541" s="1034">
        <f>D541*E541</f>
        <v>600000</v>
      </c>
      <c r="G541" s="1034">
        <v>600000</v>
      </c>
      <c r="H541" s="1034" t="s">
        <v>2041</v>
      </c>
      <c r="I541" s="434">
        <v>639443</v>
      </c>
      <c r="J541" s="518" t="s">
        <v>3002</v>
      </c>
      <c r="K541" s="1034">
        <f>G541</f>
        <v>600000</v>
      </c>
      <c r="L541" s="1064">
        <f>F541-K541</f>
        <v>0</v>
      </c>
      <c r="M541" s="428" t="s">
        <v>2003</v>
      </c>
      <c r="N541" s="429"/>
      <c r="O541" s="429"/>
      <c r="P541" s="429"/>
      <c r="Q541" s="429"/>
      <c r="R541" s="429"/>
    </row>
    <row r="542" spans="1:18" ht="30" customHeight="1" x14ac:dyDescent="0.2">
      <c r="A542" s="1531">
        <v>386</v>
      </c>
      <c r="B542" s="1528" t="s">
        <v>3244</v>
      </c>
      <c r="C542" s="1574" t="s">
        <v>1379</v>
      </c>
      <c r="D542" s="1534">
        <v>200000000</v>
      </c>
      <c r="E542" s="1544">
        <v>0.06</v>
      </c>
      <c r="F542" s="1534">
        <f>D542*E542</f>
        <v>12000000</v>
      </c>
      <c r="G542" s="1034">
        <v>5000000</v>
      </c>
      <c r="H542" s="1034" t="s">
        <v>2780</v>
      </c>
      <c r="I542" s="434">
        <v>897740174</v>
      </c>
      <c r="J542" s="518" t="s">
        <v>2799</v>
      </c>
      <c r="K542" s="1534">
        <f>G542+G543</f>
        <v>12000000</v>
      </c>
      <c r="L542" s="1687">
        <f>F542-K542</f>
        <v>0</v>
      </c>
      <c r="M542" s="1687"/>
      <c r="N542" s="429"/>
      <c r="O542" s="429"/>
      <c r="P542" s="429"/>
      <c r="Q542" s="429"/>
      <c r="R542" s="429"/>
    </row>
    <row r="543" spans="1:18" ht="30" customHeight="1" x14ac:dyDescent="0.2">
      <c r="A543" s="1532"/>
      <c r="B543" s="1529"/>
      <c r="C543" s="1665"/>
      <c r="D543" s="1547"/>
      <c r="E543" s="1545"/>
      <c r="F543" s="1547"/>
      <c r="G543" s="1170">
        <v>7000000</v>
      </c>
      <c r="H543" s="1170" t="s">
        <v>2802</v>
      </c>
      <c r="I543" s="434">
        <v>536161</v>
      </c>
      <c r="J543" s="518" t="s">
        <v>2810</v>
      </c>
      <c r="K543" s="1535"/>
      <c r="L543" s="1688"/>
      <c r="M543" s="1688"/>
      <c r="N543" s="429"/>
      <c r="O543" s="429"/>
      <c r="P543" s="429"/>
      <c r="Q543" s="429"/>
      <c r="R543" s="429"/>
    </row>
    <row r="544" spans="1:18" ht="30" customHeight="1" x14ac:dyDescent="0.2">
      <c r="A544" s="1533"/>
      <c r="B544" s="1530"/>
      <c r="C544" s="1575"/>
      <c r="D544" s="1535"/>
      <c r="E544" s="1546"/>
      <c r="F544" s="1535"/>
      <c r="G544" s="1402">
        <v>12000000</v>
      </c>
      <c r="H544" s="1402" t="s">
        <v>3235</v>
      </c>
      <c r="I544" s="1428" t="s">
        <v>3245</v>
      </c>
      <c r="J544" s="848" t="s">
        <v>2068</v>
      </c>
      <c r="K544" s="1402"/>
      <c r="L544" s="1412"/>
      <c r="M544" s="1411"/>
      <c r="N544" s="429"/>
      <c r="O544" s="429"/>
      <c r="P544" s="429"/>
      <c r="Q544" s="429"/>
      <c r="R544" s="429"/>
    </row>
    <row r="545" spans="1:18" ht="30" customHeight="1" x14ac:dyDescent="0.2">
      <c r="A545" s="1531">
        <v>387</v>
      </c>
      <c r="B545" s="1528" t="s">
        <v>2048</v>
      </c>
      <c r="C545" s="1574"/>
      <c r="D545" s="1560"/>
      <c r="E545" s="1563"/>
      <c r="F545" s="1560"/>
      <c r="G545" s="1034"/>
      <c r="H545" s="1034"/>
      <c r="I545" s="434"/>
      <c r="J545" s="518" t="s">
        <v>2049</v>
      </c>
      <c r="K545" s="1034">
        <f>G545</f>
        <v>0</v>
      </c>
      <c r="L545" s="1063">
        <f>F545-K545</f>
        <v>0</v>
      </c>
      <c r="M545" s="428" t="s">
        <v>2393</v>
      </c>
      <c r="N545" s="429"/>
      <c r="O545" s="429"/>
      <c r="P545" s="429"/>
      <c r="Q545" s="429"/>
      <c r="R545" s="429"/>
    </row>
    <row r="546" spans="1:18" ht="30" customHeight="1" x14ac:dyDescent="0.2">
      <c r="A546" s="1533"/>
      <c r="B546" s="1530"/>
      <c r="C546" s="1575"/>
      <c r="D546" s="1561"/>
      <c r="E546" s="1565"/>
      <c r="F546" s="1561"/>
      <c r="G546" s="1034"/>
      <c r="H546" s="1034"/>
      <c r="I546" s="434"/>
      <c r="J546" s="518" t="s">
        <v>2392</v>
      </c>
      <c r="K546" s="1034">
        <f>G546</f>
        <v>0</v>
      </c>
      <c r="L546" s="1063"/>
      <c r="M546" s="428" t="s">
        <v>1380</v>
      </c>
      <c r="N546" s="429"/>
      <c r="O546" s="429"/>
      <c r="P546" s="429"/>
      <c r="Q546" s="429"/>
      <c r="R546" s="429"/>
    </row>
    <row r="547" spans="1:18" ht="30" customHeight="1" x14ac:dyDescent="0.2">
      <c r="A547" s="1029">
        <v>389</v>
      </c>
      <c r="B547" s="1027" t="s">
        <v>2078</v>
      </c>
      <c r="C547" s="1052"/>
      <c r="D547" s="1034">
        <v>30000000</v>
      </c>
      <c r="E547" s="1070">
        <v>0.05</v>
      </c>
      <c r="F547" s="1034">
        <f>D547*E547</f>
        <v>1500000</v>
      </c>
      <c r="G547" s="1034">
        <v>1500000</v>
      </c>
      <c r="H547" s="1034" t="s">
        <v>3066</v>
      </c>
      <c r="I547" s="434">
        <v>854237</v>
      </c>
      <c r="J547" s="518" t="s">
        <v>2079</v>
      </c>
      <c r="K547" s="1034">
        <f>G547</f>
        <v>1500000</v>
      </c>
      <c r="L547" s="1064">
        <f>F547-K547</f>
        <v>0</v>
      </c>
      <c r="M547" s="428" t="s">
        <v>2080</v>
      </c>
      <c r="N547" s="429"/>
      <c r="O547" s="429"/>
      <c r="P547" s="429"/>
      <c r="Q547" s="429"/>
      <c r="R547" s="429"/>
    </row>
    <row r="548" spans="1:18" ht="30" customHeight="1" x14ac:dyDescent="0.2">
      <c r="A548" s="1029">
        <v>390</v>
      </c>
      <c r="B548" s="1027" t="s">
        <v>2127</v>
      </c>
      <c r="C548" s="1052"/>
      <c r="D548" s="1034">
        <v>5000000</v>
      </c>
      <c r="E548" s="1070">
        <v>0.05</v>
      </c>
      <c r="F548" s="1034">
        <f>D548*E548</f>
        <v>250000</v>
      </c>
      <c r="G548" s="1034">
        <v>250000</v>
      </c>
      <c r="H548" s="1034" t="s">
        <v>2678</v>
      </c>
      <c r="I548" s="434">
        <v>534425</v>
      </c>
      <c r="J548" s="518" t="s">
        <v>2679</v>
      </c>
      <c r="K548" s="1034">
        <f>G548</f>
        <v>250000</v>
      </c>
      <c r="L548" s="1064">
        <f>F548-K548</f>
        <v>0</v>
      </c>
      <c r="M548" s="428"/>
      <c r="N548" s="429"/>
      <c r="O548" s="429"/>
      <c r="P548" s="429"/>
      <c r="Q548" s="429"/>
      <c r="R548" s="429"/>
    </row>
    <row r="549" spans="1:18" ht="30" customHeight="1" x14ac:dyDescent="0.2">
      <c r="A549" s="1531">
        <v>391</v>
      </c>
      <c r="B549" s="1528" t="s">
        <v>2134</v>
      </c>
      <c r="C549" s="1574" t="s">
        <v>2135</v>
      </c>
      <c r="D549" s="1034">
        <v>1158000000</v>
      </c>
      <c r="E549" s="1070">
        <v>0.05</v>
      </c>
      <c r="F549" s="1034">
        <v>58000000</v>
      </c>
      <c r="G549" s="1091"/>
      <c r="H549" s="1091"/>
      <c r="I549" s="985"/>
      <c r="J549" s="986"/>
      <c r="K549" s="1091"/>
      <c r="L549" s="1108"/>
      <c r="M549" s="1766" t="s">
        <v>2503</v>
      </c>
      <c r="N549" s="429"/>
      <c r="O549" s="429"/>
      <c r="P549" s="429"/>
      <c r="Q549" s="429"/>
      <c r="R549" s="429"/>
    </row>
    <row r="550" spans="1:18" ht="30" customHeight="1" x14ac:dyDescent="0.2">
      <c r="A550" s="1533"/>
      <c r="B550" s="1530"/>
      <c r="C550" s="1575"/>
      <c r="D550" s="1459" t="s">
        <v>2500</v>
      </c>
      <c r="E550" s="1460"/>
      <c r="F550" s="1461"/>
      <c r="G550" s="1726" t="s">
        <v>2502</v>
      </c>
      <c r="H550" s="1727"/>
      <c r="I550" s="1727"/>
      <c r="J550" s="1727"/>
      <c r="K550" s="1728"/>
      <c r="L550" s="1108"/>
      <c r="M550" s="1767"/>
      <c r="N550" s="429"/>
      <c r="O550" s="429"/>
      <c r="P550" s="429"/>
      <c r="Q550" s="429"/>
      <c r="R550" s="429"/>
    </row>
    <row r="551" spans="1:18" ht="30" customHeight="1" x14ac:dyDescent="0.2">
      <c r="A551" s="1029">
        <v>392</v>
      </c>
      <c r="B551" s="1027" t="s">
        <v>2179</v>
      </c>
      <c r="C551" s="1052" t="s">
        <v>1350</v>
      </c>
      <c r="D551" s="1034">
        <v>50000000</v>
      </c>
      <c r="E551" s="1070">
        <v>0.05</v>
      </c>
      <c r="F551" s="1034">
        <f>D551*E551</f>
        <v>2500000</v>
      </c>
      <c r="G551" s="1034">
        <v>2500000</v>
      </c>
      <c r="H551" s="1034" t="s">
        <v>3156</v>
      </c>
      <c r="I551" s="434">
        <v>519751</v>
      </c>
      <c r="J551" s="518" t="s">
        <v>3199</v>
      </c>
      <c r="K551" s="1034">
        <f>G551</f>
        <v>2500000</v>
      </c>
      <c r="L551" s="1064">
        <f>F551-K551</f>
        <v>0</v>
      </c>
      <c r="M551" s="428" t="s">
        <v>2167</v>
      </c>
      <c r="N551" s="429"/>
      <c r="O551" s="429"/>
      <c r="P551" s="429"/>
      <c r="Q551" s="429"/>
      <c r="R551" s="429"/>
    </row>
    <row r="552" spans="1:18" ht="30" customHeight="1" x14ac:dyDescent="0.2">
      <c r="A552" s="1029">
        <v>393</v>
      </c>
      <c r="B552" s="1027" t="s">
        <v>2171</v>
      </c>
      <c r="C552" s="1052"/>
      <c r="D552" s="1042"/>
      <c r="E552" s="44"/>
      <c r="F552" s="1042"/>
      <c r="G552" s="1034">
        <v>1500000</v>
      </c>
      <c r="H552" s="1034" t="s">
        <v>3154</v>
      </c>
      <c r="I552" s="434">
        <v>155648</v>
      </c>
      <c r="J552" s="518" t="s">
        <v>2172</v>
      </c>
      <c r="K552" s="1034">
        <f>G552</f>
        <v>1500000</v>
      </c>
      <c r="L552" s="1063">
        <f>F552-K552</f>
        <v>-1500000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029"/>
      <c r="B553" s="725" t="s">
        <v>2183</v>
      </c>
      <c r="C553" s="726" t="s">
        <v>1379</v>
      </c>
      <c r="D553" s="727">
        <v>600000000</v>
      </c>
      <c r="E553" s="728">
        <v>0.06</v>
      </c>
      <c r="F553" s="727">
        <f>D553*E553</f>
        <v>36000000</v>
      </c>
      <c r="G553" s="1034"/>
      <c r="H553" s="1034"/>
      <c r="I553" s="434"/>
      <c r="J553" s="518"/>
      <c r="K553" s="1034"/>
      <c r="L553" s="1064"/>
      <c r="M553" s="428" t="s">
        <v>2167</v>
      </c>
      <c r="N553" s="429"/>
      <c r="O553" s="429"/>
      <c r="P553" s="429"/>
      <c r="Q553" s="429"/>
      <c r="R553" s="429"/>
    </row>
    <row r="554" spans="1:18" ht="30" customHeight="1" x14ac:dyDescent="0.2">
      <c r="A554" s="1029"/>
      <c r="B554" s="725" t="s">
        <v>2180</v>
      </c>
      <c r="C554" s="726" t="s">
        <v>1379</v>
      </c>
      <c r="D554" s="727">
        <v>310000000</v>
      </c>
      <c r="E554" s="728">
        <v>0.06</v>
      </c>
      <c r="F554" s="727">
        <f t="shared" ref="F554:F557" si="48">D554*E554</f>
        <v>18600000</v>
      </c>
      <c r="G554" s="1034"/>
      <c r="H554" s="1034"/>
      <c r="I554" s="434"/>
      <c r="J554" s="518"/>
      <c r="K554" s="1034"/>
      <c r="L554" s="1064"/>
      <c r="M554" s="428" t="s">
        <v>2167</v>
      </c>
      <c r="N554" s="429"/>
      <c r="O554" s="429"/>
      <c r="P554" s="429"/>
      <c r="Q554" s="429"/>
      <c r="R554" s="429"/>
    </row>
    <row r="555" spans="1:18" ht="30" customHeight="1" x14ac:dyDescent="0.2">
      <c r="A555" s="1029"/>
      <c r="B555" s="725" t="s">
        <v>2184</v>
      </c>
      <c r="C555" s="726" t="s">
        <v>1379</v>
      </c>
      <c r="D555" s="727">
        <v>50000000</v>
      </c>
      <c r="E555" s="728">
        <v>0.06</v>
      </c>
      <c r="F555" s="727">
        <f t="shared" si="48"/>
        <v>3000000</v>
      </c>
      <c r="G555" s="1034"/>
      <c r="H555" s="1034"/>
      <c r="I555" s="434"/>
      <c r="J555" s="518"/>
      <c r="K555" s="1034"/>
      <c r="L555" s="1064"/>
      <c r="M555" s="428" t="s">
        <v>2167</v>
      </c>
      <c r="N555" s="429"/>
      <c r="O555" s="429"/>
      <c r="P555" s="429"/>
      <c r="Q555" s="429"/>
      <c r="R555" s="429"/>
    </row>
    <row r="556" spans="1:18" ht="30" customHeight="1" x14ac:dyDescent="0.2">
      <c r="A556" s="1029"/>
      <c r="B556" s="725" t="s">
        <v>2181</v>
      </c>
      <c r="C556" s="726" t="s">
        <v>1379</v>
      </c>
      <c r="D556" s="727">
        <v>110000000</v>
      </c>
      <c r="E556" s="728">
        <v>0.06</v>
      </c>
      <c r="F556" s="727">
        <f t="shared" si="48"/>
        <v>6600000</v>
      </c>
      <c r="G556" s="1034"/>
      <c r="H556" s="1034"/>
      <c r="I556" s="434"/>
      <c r="J556" s="518"/>
      <c r="K556" s="1034"/>
      <c r="L556" s="1064"/>
      <c r="M556" s="428" t="s">
        <v>2167</v>
      </c>
      <c r="N556" s="429"/>
      <c r="O556" s="429"/>
      <c r="P556" s="429"/>
      <c r="Q556" s="429"/>
      <c r="R556" s="429"/>
    </row>
    <row r="557" spans="1:18" ht="30" customHeight="1" x14ac:dyDescent="0.2">
      <c r="A557" s="1029"/>
      <c r="B557" s="725" t="s">
        <v>2182</v>
      </c>
      <c r="C557" s="726" t="s">
        <v>1379</v>
      </c>
      <c r="D557" s="727">
        <v>100000000</v>
      </c>
      <c r="E557" s="728">
        <v>0.06</v>
      </c>
      <c r="F557" s="727">
        <f t="shared" si="48"/>
        <v>6000000</v>
      </c>
      <c r="G557" s="1034"/>
      <c r="H557" s="1034"/>
      <c r="I557" s="434"/>
      <c r="J557" s="518"/>
      <c r="K557" s="1034"/>
      <c r="L557" s="1064"/>
      <c r="M557" s="428" t="s">
        <v>2167</v>
      </c>
      <c r="N557" s="429"/>
      <c r="O557" s="429"/>
      <c r="P557" s="429"/>
      <c r="Q557" s="429"/>
      <c r="R557" s="429"/>
    </row>
    <row r="558" spans="1:18" ht="30" customHeight="1" x14ac:dyDescent="0.2">
      <c r="A558" s="1029"/>
      <c r="B558" s="725"/>
      <c r="C558" s="726"/>
      <c r="D558" s="727">
        <f>SUM(D553:D557)</f>
        <v>1170000000</v>
      </c>
      <c r="E558" s="728"/>
      <c r="F558" s="727">
        <f>SUM(F553:F557)</f>
        <v>70200000</v>
      </c>
      <c r="G558" s="1034"/>
      <c r="H558" s="1034"/>
      <c r="I558" s="434"/>
      <c r="J558" s="518"/>
      <c r="K558" s="1034"/>
      <c r="L558" s="1064"/>
      <c r="M558" s="428"/>
      <c r="N558" s="429"/>
      <c r="O558" s="429"/>
      <c r="P558" s="429"/>
      <c r="Q558" s="429"/>
      <c r="R558" s="429"/>
    </row>
    <row r="559" spans="1:18" ht="30" customHeight="1" x14ac:dyDescent="0.2">
      <c r="A559" s="1531"/>
      <c r="B559" s="1528" t="s">
        <v>2200</v>
      </c>
      <c r="C559" s="1574"/>
      <c r="D559" s="1534">
        <v>200000000</v>
      </c>
      <c r="E559" s="1544">
        <v>7.0000000000000007E-2</v>
      </c>
      <c r="F559" s="1534">
        <f>D559*E559</f>
        <v>14000000.000000002</v>
      </c>
      <c r="G559" s="1034"/>
      <c r="H559" s="1034"/>
      <c r="I559" s="434"/>
      <c r="J559" s="518" t="s">
        <v>2201</v>
      </c>
      <c r="K559" s="1534">
        <f>G559+G560</f>
        <v>0</v>
      </c>
      <c r="L559" s="1687">
        <f>F559-K559</f>
        <v>14000000.000000002</v>
      </c>
      <c r="M559" s="1687"/>
      <c r="N559" s="429"/>
      <c r="O559" s="429"/>
      <c r="P559" s="429"/>
      <c r="Q559" s="429"/>
      <c r="R559" s="429"/>
    </row>
    <row r="560" spans="1:18" ht="30" customHeight="1" x14ac:dyDescent="0.2">
      <c r="A560" s="1533"/>
      <c r="B560" s="1530"/>
      <c r="C560" s="1575"/>
      <c r="D560" s="1535"/>
      <c r="E560" s="1546"/>
      <c r="F560" s="1535"/>
      <c r="G560" s="1034"/>
      <c r="H560" s="1034"/>
      <c r="I560" s="434"/>
      <c r="J560" s="518" t="s">
        <v>2593</v>
      </c>
      <c r="K560" s="1535"/>
      <c r="L560" s="1688"/>
      <c r="M560" s="1688"/>
      <c r="N560" s="429"/>
      <c r="O560" s="429"/>
      <c r="P560" s="429"/>
      <c r="Q560" s="429"/>
      <c r="R560" s="429"/>
    </row>
    <row r="561" spans="1:18" ht="30" customHeight="1" x14ac:dyDescent="0.2">
      <c r="A561" s="1029"/>
      <c r="B561" s="1027" t="s">
        <v>2220</v>
      </c>
      <c r="C561" s="1052"/>
      <c r="D561" s="1336">
        <v>13000000</v>
      </c>
      <c r="E561" s="1344">
        <v>0.05</v>
      </c>
      <c r="F561" s="1336">
        <f>D561*E561</f>
        <v>650000</v>
      </c>
      <c r="G561" s="1336">
        <v>650000</v>
      </c>
      <c r="H561" s="1336" t="s">
        <v>3117</v>
      </c>
      <c r="I561" s="1345">
        <v>254171</v>
      </c>
      <c r="J561" s="518" t="s">
        <v>3136</v>
      </c>
      <c r="K561" s="1336">
        <f>G561</f>
        <v>650000</v>
      </c>
      <c r="L561" s="134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1029"/>
      <c r="B562" s="1027" t="s">
        <v>2259</v>
      </c>
      <c r="C562" s="1052"/>
      <c r="D562" s="1034">
        <v>50000000</v>
      </c>
      <c r="E562" s="1070">
        <v>0.04</v>
      </c>
      <c r="F562" s="1034">
        <f>D562*E562</f>
        <v>2000000</v>
      </c>
      <c r="G562" s="1034"/>
      <c r="H562" s="1034"/>
      <c r="I562" s="434"/>
      <c r="J562" s="518" t="s">
        <v>2300</v>
      </c>
      <c r="K562" s="1034">
        <f>G562</f>
        <v>0</v>
      </c>
      <c r="L562" s="1064">
        <f>F562-G562</f>
        <v>2000000</v>
      </c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1531"/>
      <c r="B563" s="1528" t="s">
        <v>2260</v>
      </c>
      <c r="C563" s="1574"/>
      <c r="D563" s="1534">
        <v>100000000</v>
      </c>
      <c r="E563" s="1544">
        <v>0.05</v>
      </c>
      <c r="F563" s="1534">
        <f>D563*E563</f>
        <v>5000000</v>
      </c>
      <c r="G563" s="1034">
        <v>4000000</v>
      </c>
      <c r="H563" s="1034" t="s">
        <v>2041</v>
      </c>
      <c r="I563" s="434">
        <v>123307431255</v>
      </c>
      <c r="J563" s="518" t="s">
        <v>2995</v>
      </c>
      <c r="K563" s="1534">
        <f>G563+G564</f>
        <v>5000000</v>
      </c>
      <c r="L563" s="1687">
        <f>F563-K563</f>
        <v>0</v>
      </c>
      <c r="M563" s="1687"/>
      <c r="N563" s="429"/>
      <c r="O563" s="429"/>
      <c r="P563" s="429"/>
      <c r="Q563" s="429"/>
      <c r="R563" s="429"/>
    </row>
    <row r="564" spans="1:18" ht="30" customHeight="1" x14ac:dyDescent="0.2">
      <c r="A564" s="1533"/>
      <c r="B564" s="1530"/>
      <c r="C564" s="1575"/>
      <c r="D564" s="1535"/>
      <c r="E564" s="1546"/>
      <c r="F564" s="1535"/>
      <c r="G564" s="1336">
        <v>1000000</v>
      </c>
      <c r="H564" s="1336" t="s">
        <v>3117</v>
      </c>
      <c r="I564" s="1345">
        <v>903059</v>
      </c>
      <c r="J564" s="518" t="s">
        <v>3124</v>
      </c>
      <c r="K564" s="1535"/>
      <c r="L564" s="1688"/>
      <c r="M564" s="1688"/>
      <c r="N564" s="429"/>
      <c r="O564" s="429"/>
      <c r="P564" s="429"/>
      <c r="Q564" s="429"/>
      <c r="R564" s="429"/>
    </row>
    <row r="565" spans="1:18" ht="30" customHeight="1" x14ac:dyDescent="0.2">
      <c r="A565" s="1029"/>
      <c r="B565" s="1027" t="s">
        <v>2339</v>
      </c>
      <c r="C565" s="1052" t="s">
        <v>1379</v>
      </c>
      <c r="D565" s="1034">
        <v>30000000</v>
      </c>
      <c r="E565" s="1070">
        <v>0.05</v>
      </c>
      <c r="F565" s="1034">
        <f>D565*E565</f>
        <v>1500000</v>
      </c>
      <c r="G565" s="1726" t="s">
        <v>2338</v>
      </c>
      <c r="H565" s="1727"/>
      <c r="I565" s="1727"/>
      <c r="J565" s="1727"/>
      <c r="K565" s="1727"/>
      <c r="L565" s="1728"/>
      <c r="M565" s="428"/>
      <c r="N565" s="429"/>
      <c r="O565" s="429"/>
      <c r="P565" s="429"/>
      <c r="Q565" s="429"/>
      <c r="R565" s="429"/>
    </row>
    <row r="566" spans="1:18" ht="30" customHeight="1" x14ac:dyDescent="0.2">
      <c r="A566" s="1029"/>
      <c r="B566" s="1027" t="s">
        <v>2410</v>
      </c>
      <c r="C566" s="1052" t="s">
        <v>1355</v>
      </c>
      <c r="D566" s="1034">
        <v>600000000</v>
      </c>
      <c r="E566" s="1070">
        <v>0.05</v>
      </c>
      <c r="F566" s="1034">
        <f>D566*E566</f>
        <v>30000000</v>
      </c>
      <c r="G566" s="1034"/>
      <c r="H566" s="1034"/>
      <c r="I566" s="434"/>
      <c r="J566" s="518"/>
      <c r="K566" s="1034"/>
      <c r="L566" s="1064"/>
      <c r="M566" s="428"/>
      <c r="N566" s="429"/>
      <c r="O566" s="429"/>
      <c r="P566" s="429"/>
      <c r="Q566" s="429"/>
      <c r="R566" s="429"/>
    </row>
    <row r="567" spans="1:18" ht="30" customHeight="1" x14ac:dyDescent="0.2">
      <c r="A567" s="1029"/>
      <c r="B567" s="1027" t="s">
        <v>2428</v>
      </c>
      <c r="C567" s="1052"/>
      <c r="D567" s="1042"/>
      <c r="E567" s="44"/>
      <c r="F567" s="1042"/>
      <c r="G567" s="1034"/>
      <c r="H567" s="1034"/>
      <c r="I567" s="434"/>
      <c r="J567" s="518" t="s">
        <v>2429</v>
      </c>
      <c r="K567" s="1034">
        <f t="shared" ref="K567:K571" si="49">G567</f>
        <v>0</v>
      </c>
      <c r="L567" s="1063"/>
      <c r="M567" s="428" t="s">
        <v>2210</v>
      </c>
      <c r="N567" s="429"/>
      <c r="O567" s="429"/>
      <c r="P567" s="429"/>
      <c r="Q567" s="429"/>
      <c r="R567" s="429"/>
    </row>
    <row r="568" spans="1:18" ht="30" customHeight="1" x14ac:dyDescent="0.2">
      <c r="A568" s="1029"/>
      <c r="B568" s="1045" t="s">
        <v>2439</v>
      </c>
      <c r="C568" s="1062"/>
      <c r="D568" s="1042"/>
      <c r="E568" s="44"/>
      <c r="F568" s="1042"/>
      <c r="G568" s="1042"/>
      <c r="H568" s="1042"/>
      <c r="I568" s="847"/>
      <c r="J568" s="848" t="s">
        <v>2440</v>
      </c>
      <c r="K568" s="1042">
        <f t="shared" si="49"/>
        <v>0</v>
      </c>
      <c r="L568" s="1063">
        <f t="shared" ref="L568:L573" si="50">F568-K568</f>
        <v>0</v>
      </c>
      <c r="M568" s="428" t="s">
        <v>2210</v>
      </c>
      <c r="N568" s="429"/>
      <c r="O568" s="429"/>
      <c r="P568" s="429"/>
      <c r="Q568" s="429"/>
      <c r="R568" s="429"/>
    </row>
    <row r="569" spans="1:18" ht="30" customHeight="1" x14ac:dyDescent="0.2">
      <c r="A569" s="1029"/>
      <c r="B569" s="1027" t="s">
        <v>2480</v>
      </c>
      <c r="C569" s="1052"/>
      <c r="D569" s="1294">
        <v>25000000</v>
      </c>
      <c r="E569" s="1305">
        <v>0.04</v>
      </c>
      <c r="F569" s="1294">
        <f>D569*E569</f>
        <v>1000000</v>
      </c>
      <c r="G569" s="1294"/>
      <c r="H569" s="1294"/>
      <c r="I569" s="1309"/>
      <c r="J569" s="518" t="s">
        <v>2482</v>
      </c>
      <c r="K569" s="1294">
        <f t="shared" si="49"/>
        <v>0</v>
      </c>
      <c r="L569" s="1304">
        <f t="shared" si="50"/>
        <v>1000000</v>
      </c>
      <c r="M569" s="428"/>
      <c r="N569" s="429"/>
      <c r="O569" s="429"/>
      <c r="P569" s="429"/>
      <c r="Q569" s="429"/>
      <c r="R569" s="429"/>
    </row>
    <row r="570" spans="1:18" ht="30" customHeight="1" x14ac:dyDescent="0.2">
      <c r="A570" s="1029"/>
      <c r="B570" s="1027" t="s">
        <v>2521</v>
      </c>
      <c r="C570" s="1052"/>
      <c r="D570" s="1042"/>
      <c r="E570" s="44"/>
      <c r="F570" s="1042"/>
      <c r="G570" s="1034"/>
      <c r="H570" s="1034"/>
      <c r="I570" s="434"/>
      <c r="J570" s="518" t="s">
        <v>2522</v>
      </c>
      <c r="K570" s="1034">
        <f t="shared" si="49"/>
        <v>0</v>
      </c>
      <c r="L570" s="1063">
        <f t="shared" si="50"/>
        <v>0</v>
      </c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1029"/>
      <c r="B571" s="1027" t="s">
        <v>2524</v>
      </c>
      <c r="C571" s="1052"/>
      <c r="D571" s="1042">
        <v>880000000</v>
      </c>
      <c r="E571" s="44"/>
      <c r="F571" s="1042"/>
      <c r="G571" s="1034"/>
      <c r="H571" s="1034"/>
      <c r="I571" s="434"/>
      <c r="J571" s="518" t="s">
        <v>2525</v>
      </c>
      <c r="K571" s="1034">
        <f t="shared" si="49"/>
        <v>0</v>
      </c>
      <c r="L571" s="1063">
        <f t="shared" si="50"/>
        <v>0</v>
      </c>
      <c r="M571" s="428"/>
      <c r="N571" s="429"/>
      <c r="O571" s="429"/>
      <c r="P571" s="429"/>
      <c r="Q571" s="429"/>
      <c r="R571" s="429"/>
    </row>
    <row r="572" spans="1:18" ht="30" customHeight="1" x14ac:dyDescent="0.2">
      <c r="A572" s="1029"/>
      <c r="B572" s="1027" t="s">
        <v>2793</v>
      </c>
      <c r="C572" s="1052"/>
      <c r="D572" s="1170">
        <v>100000000</v>
      </c>
      <c r="E572" s="1181">
        <v>0.05</v>
      </c>
      <c r="F572" s="1170">
        <f>D572*E572</f>
        <v>5000000</v>
      </c>
      <c r="G572" s="1176">
        <v>5000000</v>
      </c>
      <c r="H572" s="1176" t="s">
        <v>2780</v>
      </c>
      <c r="I572" s="1176">
        <v>123069434142</v>
      </c>
      <c r="J572" s="1176" t="s">
        <v>2794</v>
      </c>
      <c r="K572" s="1176">
        <f>G572</f>
        <v>5000000</v>
      </c>
      <c r="L572" s="1179">
        <f t="shared" si="50"/>
        <v>0</v>
      </c>
      <c r="M572" s="428"/>
      <c r="N572" s="429"/>
      <c r="O572" s="429"/>
      <c r="P572" s="429"/>
      <c r="Q572" s="429"/>
      <c r="R572" s="429"/>
    </row>
    <row r="573" spans="1:18" ht="30" customHeight="1" x14ac:dyDescent="0.2">
      <c r="A573" s="1029"/>
      <c r="B573" s="1027" t="s">
        <v>2544</v>
      </c>
      <c r="C573" s="1052"/>
      <c r="D573" s="1034">
        <v>20000000</v>
      </c>
      <c r="E573" s="1070">
        <v>0.05</v>
      </c>
      <c r="F573" s="1034">
        <f>D573*E573</f>
        <v>1000000</v>
      </c>
      <c r="G573" s="1034">
        <v>1000000</v>
      </c>
      <c r="H573" s="1034" t="s">
        <v>3046</v>
      </c>
      <c r="I573" s="434">
        <v>123445088921</v>
      </c>
      <c r="J573" s="518" t="s">
        <v>3146</v>
      </c>
      <c r="K573" s="1034">
        <f>G573</f>
        <v>1000000</v>
      </c>
      <c r="L573" s="1064">
        <f t="shared" si="50"/>
        <v>0</v>
      </c>
      <c r="M573" s="428"/>
      <c r="N573" s="429"/>
      <c r="O573" s="429"/>
      <c r="P573" s="429"/>
      <c r="Q573" s="429"/>
      <c r="R573" s="429"/>
    </row>
    <row r="574" spans="1:18" ht="30" customHeight="1" x14ac:dyDescent="0.2">
      <c r="A574" s="1531"/>
      <c r="B574" s="1528" t="s">
        <v>2609</v>
      </c>
      <c r="C574" s="1574" t="s">
        <v>916</v>
      </c>
      <c r="D574" s="1034">
        <v>51000000</v>
      </c>
      <c r="E574" s="1070">
        <v>0.06</v>
      </c>
      <c r="F574" s="1034">
        <f>D574*E574</f>
        <v>3060000</v>
      </c>
      <c r="G574" s="1676" t="s">
        <v>2658</v>
      </c>
      <c r="H574" s="1677"/>
      <c r="I574" s="1677"/>
      <c r="J574" s="1677"/>
      <c r="K574" s="1677"/>
      <c r="L574" s="1678"/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533"/>
      <c r="B575" s="1530"/>
      <c r="C575" s="1575"/>
      <c r="D575" s="1034">
        <v>57000000</v>
      </c>
      <c r="E575" s="1070">
        <v>0.06</v>
      </c>
      <c r="F575" s="1034">
        <f>D575*E575</f>
        <v>3420000</v>
      </c>
      <c r="G575" s="1676" t="s">
        <v>2659</v>
      </c>
      <c r="H575" s="1677"/>
      <c r="I575" s="1677"/>
      <c r="J575" s="1677"/>
      <c r="K575" s="1678"/>
      <c r="L575" s="1048"/>
      <c r="M575" s="428"/>
      <c r="N575" s="429"/>
      <c r="O575" s="429"/>
      <c r="P575" s="429"/>
      <c r="Q575" s="429"/>
      <c r="R575" s="429"/>
    </row>
    <row r="576" spans="1:18" ht="30" customHeight="1" x14ac:dyDescent="0.2">
      <c r="A576" s="1029"/>
      <c r="B576" s="1027" t="s">
        <v>2661</v>
      </c>
      <c r="C576" s="1052" t="s">
        <v>1110</v>
      </c>
      <c r="D576" s="1034">
        <v>80000000</v>
      </c>
      <c r="E576" s="1070">
        <v>0.05</v>
      </c>
      <c r="F576" s="1034">
        <f>D576*E576</f>
        <v>4000000</v>
      </c>
      <c r="G576" s="1694" t="s">
        <v>2336</v>
      </c>
      <c r="H576" s="1695"/>
      <c r="I576" s="1695"/>
      <c r="J576" s="1695"/>
      <c r="K576" s="1695"/>
      <c r="L576" s="1696"/>
      <c r="M576" s="428"/>
      <c r="N576" s="429"/>
      <c r="O576" s="429"/>
      <c r="P576" s="429"/>
      <c r="Q576" s="429"/>
      <c r="R576" s="429"/>
    </row>
    <row r="577" spans="1:18" ht="30" customHeight="1" x14ac:dyDescent="0.2">
      <c r="A577" s="1531"/>
      <c r="B577" s="1528" t="s">
        <v>2779</v>
      </c>
      <c r="C577" s="1574"/>
      <c r="D577" s="1560"/>
      <c r="E577" s="1563"/>
      <c r="F577" s="1560"/>
      <c r="G577" s="1117">
        <v>30000000</v>
      </c>
      <c r="H577" s="1117" t="s">
        <v>2678</v>
      </c>
      <c r="I577" s="434">
        <v>105021244515603</v>
      </c>
      <c r="J577" s="1117" t="s">
        <v>2694</v>
      </c>
      <c r="K577" s="1534">
        <f>G577+G578+G579</f>
        <v>77500000</v>
      </c>
      <c r="L577" s="1560">
        <f>F577-K577</f>
        <v>-77500000</v>
      </c>
      <c r="M577" s="1687"/>
      <c r="N577" s="429"/>
      <c r="O577" s="429"/>
      <c r="P577" s="429"/>
      <c r="Q577" s="429"/>
      <c r="R577" s="429"/>
    </row>
    <row r="578" spans="1:18" ht="30" customHeight="1" x14ac:dyDescent="0.2">
      <c r="A578" s="1532"/>
      <c r="B578" s="1529"/>
      <c r="C578" s="1665"/>
      <c r="D578" s="1562"/>
      <c r="E578" s="1564"/>
      <c r="F578" s="1562"/>
      <c r="G578" s="1170">
        <v>30000000</v>
      </c>
      <c r="H578" s="1170" t="s">
        <v>2780</v>
      </c>
      <c r="I578" s="1178" t="s">
        <v>2781</v>
      </c>
      <c r="J578" s="1176" t="s">
        <v>2694</v>
      </c>
      <c r="K578" s="1547"/>
      <c r="L578" s="1562"/>
      <c r="M578" s="1711"/>
      <c r="N578" s="429"/>
      <c r="O578" s="429"/>
      <c r="P578" s="429"/>
      <c r="Q578" s="429"/>
      <c r="R578" s="429"/>
    </row>
    <row r="579" spans="1:18" ht="30" customHeight="1" x14ac:dyDescent="0.2">
      <c r="A579" s="1533"/>
      <c r="B579" s="1530"/>
      <c r="C579" s="1575"/>
      <c r="D579" s="1561"/>
      <c r="E579" s="1565"/>
      <c r="F579" s="1561"/>
      <c r="G579" s="1240">
        <v>17500000</v>
      </c>
      <c r="H579" s="1240" t="s">
        <v>2835</v>
      </c>
      <c r="I579" s="1251" t="s">
        <v>2892</v>
      </c>
      <c r="J579" s="1248" t="s">
        <v>2694</v>
      </c>
      <c r="K579" s="1535"/>
      <c r="L579" s="1561"/>
      <c r="M579" s="1688"/>
      <c r="N579" s="429"/>
      <c r="O579" s="429"/>
      <c r="P579" s="429"/>
      <c r="Q579" s="429"/>
      <c r="R579" s="429"/>
    </row>
    <row r="580" spans="1:18" ht="30" customHeight="1" x14ac:dyDescent="0.2">
      <c r="A580" s="1029"/>
      <c r="B580" s="1027" t="s">
        <v>2697</v>
      </c>
      <c r="C580" s="1052"/>
      <c r="D580" s="1034">
        <v>10000000</v>
      </c>
      <c r="E580" s="1070"/>
      <c r="F580" s="1240"/>
      <c r="G580" s="1034"/>
      <c r="H580" s="1034"/>
      <c r="I580" s="434"/>
      <c r="J580" s="518"/>
      <c r="K580" s="1034"/>
      <c r="L580" s="1064"/>
      <c r="M580" s="428" t="s">
        <v>2698</v>
      </c>
      <c r="N580" s="429"/>
      <c r="O580" s="429"/>
      <c r="P580" s="429"/>
      <c r="Q580" s="429"/>
      <c r="R580" s="429"/>
    </row>
    <row r="581" spans="1:18" ht="30" customHeight="1" x14ac:dyDescent="0.2">
      <c r="A581" s="1531"/>
      <c r="B581" s="1528" t="s">
        <v>2860</v>
      </c>
      <c r="C581" s="1574"/>
      <c r="D581" s="1240">
        <v>23000000</v>
      </c>
      <c r="E581" s="1255">
        <v>5.5E-2</v>
      </c>
      <c r="F581" s="1240">
        <f>D581*E581</f>
        <v>1265000</v>
      </c>
      <c r="G581" s="1397">
        <v>1265000</v>
      </c>
      <c r="H581" s="1397" t="s">
        <v>2851</v>
      </c>
      <c r="I581" s="1418">
        <v>432255</v>
      </c>
      <c r="J581" s="518" t="s">
        <v>2861</v>
      </c>
      <c r="K581" s="1397">
        <f>G581</f>
        <v>1265000</v>
      </c>
      <c r="L581" s="1252">
        <f>F581-K581</f>
        <v>0</v>
      </c>
      <c r="M581" s="428"/>
      <c r="N581" s="429"/>
      <c r="O581" s="429"/>
      <c r="P581" s="429"/>
      <c r="Q581" s="429"/>
      <c r="R581" s="429"/>
    </row>
    <row r="582" spans="1:18" ht="30" customHeight="1" x14ac:dyDescent="0.2">
      <c r="A582" s="1532"/>
      <c r="B582" s="1529"/>
      <c r="C582" s="1665"/>
      <c r="D582" s="1311">
        <v>2000000</v>
      </c>
      <c r="E582" s="1317"/>
      <c r="F582" s="1311"/>
      <c r="G582" s="1694" t="s">
        <v>3061</v>
      </c>
      <c r="H582" s="1695"/>
      <c r="I582" s="1695"/>
      <c r="J582" s="1695"/>
      <c r="K582" s="1696"/>
      <c r="L582" s="1316"/>
      <c r="M582" s="428"/>
      <c r="N582" s="429"/>
      <c r="O582" s="429"/>
      <c r="P582" s="429"/>
      <c r="Q582" s="429"/>
      <c r="R582" s="429"/>
    </row>
    <row r="583" spans="1:18" ht="30" customHeight="1" x14ac:dyDescent="0.2">
      <c r="A583" s="1532"/>
      <c r="B583" s="1529"/>
      <c r="C583" s="1665"/>
      <c r="D583" s="1294">
        <v>5000000</v>
      </c>
      <c r="E583" s="1305"/>
      <c r="F583" s="1294"/>
      <c r="G583" s="1694" t="s">
        <v>3028</v>
      </c>
      <c r="H583" s="1695"/>
      <c r="I583" s="1695"/>
      <c r="J583" s="1695"/>
      <c r="K583" s="1696"/>
      <c r="L583" s="1304"/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1532"/>
      <c r="B584" s="1529"/>
      <c r="C584" s="1665"/>
      <c r="D584" s="1294">
        <v>5000000</v>
      </c>
      <c r="E584" s="1305"/>
      <c r="F584" s="1294"/>
      <c r="G584" s="1694" t="s">
        <v>3029</v>
      </c>
      <c r="H584" s="1695"/>
      <c r="I584" s="1695"/>
      <c r="J584" s="1695"/>
      <c r="K584" s="1696"/>
      <c r="L584" s="1304"/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1532"/>
      <c r="B585" s="1529"/>
      <c r="C585" s="1665"/>
      <c r="D585" s="1294">
        <v>5000000</v>
      </c>
      <c r="E585" s="1305"/>
      <c r="F585" s="1294"/>
      <c r="G585" s="1694" t="s">
        <v>2901</v>
      </c>
      <c r="H585" s="1695"/>
      <c r="I585" s="1695"/>
      <c r="J585" s="1695"/>
      <c r="K585" s="1696"/>
      <c r="L585" s="1304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1532"/>
      <c r="B586" s="1529"/>
      <c r="C586" s="1665"/>
      <c r="D586" s="1294">
        <v>95000000</v>
      </c>
      <c r="E586" s="1305"/>
      <c r="F586" s="1294"/>
      <c r="G586" s="1694" t="s">
        <v>2901</v>
      </c>
      <c r="H586" s="1695"/>
      <c r="I586" s="1695"/>
      <c r="J586" s="1695"/>
      <c r="K586" s="1696"/>
      <c r="L586" s="1304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1532"/>
      <c r="B587" s="1529"/>
      <c r="C587" s="1665"/>
      <c r="D587" s="1240">
        <v>5000000</v>
      </c>
      <c r="E587" s="1255"/>
      <c r="F587" s="1240"/>
      <c r="G587" s="1694" t="s">
        <v>3030</v>
      </c>
      <c r="H587" s="1695"/>
      <c r="I587" s="1695"/>
      <c r="J587" s="1695"/>
      <c r="K587" s="1696"/>
      <c r="L587" s="1252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1532"/>
      <c r="B588" s="1529"/>
      <c r="C588" s="1665"/>
      <c r="D588" s="1294"/>
      <c r="E588" s="1305"/>
      <c r="F588" s="1294"/>
      <c r="G588" s="1397">
        <v>500000</v>
      </c>
      <c r="H588" s="1397" t="s">
        <v>3156</v>
      </c>
      <c r="I588" s="1418">
        <v>435951</v>
      </c>
      <c r="J588" s="518" t="s">
        <v>2861</v>
      </c>
      <c r="K588" s="1397">
        <f>G588</f>
        <v>500000</v>
      </c>
      <c r="L588" s="1304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1533"/>
      <c r="B589" s="1530"/>
      <c r="C589" s="1575"/>
      <c r="D589" s="1459" t="s">
        <v>3256</v>
      </c>
      <c r="E589" s="1460"/>
      <c r="F589" s="1461"/>
      <c r="G589" s="1397">
        <v>50000000</v>
      </c>
      <c r="H589" s="1397" t="s">
        <v>3253</v>
      </c>
      <c r="I589" s="1418" t="s">
        <v>3254</v>
      </c>
      <c r="J589" s="518" t="s">
        <v>3255</v>
      </c>
      <c r="K589" s="1397">
        <f>G589</f>
        <v>50000000</v>
      </c>
      <c r="L589" s="1304"/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121"/>
      <c r="B590" s="1122" t="s">
        <v>2719</v>
      </c>
      <c r="C590" s="1123"/>
      <c r="D590" s="1112">
        <v>60000000</v>
      </c>
      <c r="E590" s="1120">
        <v>5.5E-2</v>
      </c>
      <c r="F590" s="1112">
        <f>D590*E590</f>
        <v>3300000</v>
      </c>
      <c r="G590" s="1112">
        <v>3300000</v>
      </c>
      <c r="H590" s="1112" t="s">
        <v>2699</v>
      </c>
      <c r="I590" s="434">
        <v>122948037193</v>
      </c>
      <c r="J590" s="518" t="s">
        <v>2720</v>
      </c>
      <c r="K590" s="1112">
        <f t="shared" ref="K590:K597" si="51">G590</f>
        <v>3300000</v>
      </c>
      <c r="L590" s="1119">
        <f t="shared" ref="L590:L597" si="52">F590-K590</f>
        <v>0</v>
      </c>
      <c r="M590" s="428" t="s">
        <v>2721</v>
      </c>
      <c r="N590" s="429"/>
      <c r="O590" s="429"/>
      <c r="P590" s="429"/>
      <c r="Q590" s="429"/>
      <c r="R590" s="429"/>
    </row>
    <row r="591" spans="1:18" ht="30" customHeight="1" x14ac:dyDescent="0.2">
      <c r="A591" s="1127"/>
      <c r="B591" s="1126" t="s">
        <v>2755</v>
      </c>
      <c r="C591" s="1133"/>
      <c r="D591" s="1146"/>
      <c r="E591" s="44"/>
      <c r="F591" s="1146"/>
      <c r="G591" s="1129">
        <v>1500000</v>
      </c>
      <c r="H591" s="1129" t="s">
        <v>2723</v>
      </c>
      <c r="I591" s="434">
        <v>123014183006</v>
      </c>
      <c r="J591" s="518" t="s">
        <v>2756</v>
      </c>
      <c r="K591" s="1129">
        <f t="shared" si="51"/>
        <v>1500000</v>
      </c>
      <c r="L591" s="1153">
        <f t="shared" si="52"/>
        <v>-1500000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1156"/>
      <c r="B592" s="1528" t="s">
        <v>2757</v>
      </c>
      <c r="C592" s="1574"/>
      <c r="D592" s="1560"/>
      <c r="E592" s="1563"/>
      <c r="F592" s="1560"/>
      <c r="G592" s="1143">
        <v>30250000</v>
      </c>
      <c r="H592" s="1143" t="s">
        <v>2342</v>
      </c>
      <c r="I592" s="434">
        <v>897121217</v>
      </c>
      <c r="J592" s="518" t="s">
        <v>2758</v>
      </c>
      <c r="K592" s="1534">
        <f>G592+G593</f>
        <v>130250000</v>
      </c>
      <c r="L592" s="1689">
        <f t="shared" si="52"/>
        <v>-130250000</v>
      </c>
      <c r="M592" s="1687"/>
      <c r="N592" s="429"/>
      <c r="O592" s="429"/>
      <c r="P592" s="429"/>
      <c r="Q592" s="429"/>
      <c r="R592" s="429"/>
    </row>
    <row r="593" spans="1:18" ht="30" customHeight="1" x14ac:dyDescent="0.2">
      <c r="A593" s="1200"/>
      <c r="B593" s="1530"/>
      <c r="C593" s="1575"/>
      <c r="D593" s="1561"/>
      <c r="E593" s="1565"/>
      <c r="F593" s="1561"/>
      <c r="G593" s="1197">
        <v>100000000</v>
      </c>
      <c r="H593" s="1197" t="s">
        <v>2652</v>
      </c>
      <c r="I593" s="434">
        <v>78507</v>
      </c>
      <c r="J593" s="518" t="s">
        <v>2832</v>
      </c>
      <c r="K593" s="1535"/>
      <c r="L593" s="1690"/>
      <c r="M593" s="1688"/>
      <c r="N593" s="429"/>
      <c r="O593" s="429"/>
      <c r="P593" s="429"/>
      <c r="Q593" s="429"/>
      <c r="R593" s="429"/>
    </row>
    <row r="594" spans="1:18" ht="30" customHeight="1" x14ac:dyDescent="0.2">
      <c r="A594" s="1156"/>
      <c r="B594" s="1169" t="s">
        <v>2768</v>
      </c>
      <c r="C594" s="1147"/>
      <c r="D594" s="1146"/>
      <c r="E594" s="44"/>
      <c r="F594" s="1146"/>
      <c r="G594" s="1143">
        <v>4500000</v>
      </c>
      <c r="H594" s="1143" t="s">
        <v>2342</v>
      </c>
      <c r="I594" s="434">
        <v>123023258550</v>
      </c>
      <c r="J594" s="518" t="s">
        <v>1832</v>
      </c>
      <c r="K594" s="1143">
        <f t="shared" si="51"/>
        <v>4500000</v>
      </c>
      <c r="L594" s="1153">
        <f t="shared" si="52"/>
        <v>-4500000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182"/>
      <c r="B595" s="1183" t="s">
        <v>2785</v>
      </c>
      <c r="C595" s="1174"/>
      <c r="D595" s="1173"/>
      <c r="E595" s="44"/>
      <c r="F595" s="1173"/>
      <c r="G595" s="1170">
        <v>2800000</v>
      </c>
      <c r="H595" s="1170" t="s">
        <v>2780</v>
      </c>
      <c r="I595" s="434">
        <v>620521</v>
      </c>
      <c r="J595" s="518" t="s">
        <v>2786</v>
      </c>
      <c r="K595" s="1170">
        <f t="shared" si="51"/>
        <v>2800000</v>
      </c>
      <c r="L595" s="1180">
        <f t="shared" si="52"/>
        <v>-2800000</v>
      </c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182"/>
      <c r="B596" s="1183" t="s">
        <v>2796</v>
      </c>
      <c r="C596" s="1185"/>
      <c r="D596" s="1175"/>
      <c r="E596" s="44"/>
      <c r="F596" s="1175"/>
      <c r="G596" s="1176">
        <v>2000000</v>
      </c>
      <c r="H596" s="1176" t="s">
        <v>2780</v>
      </c>
      <c r="I596" s="1106">
        <v>897726227</v>
      </c>
      <c r="J596" s="1106" t="s">
        <v>2797</v>
      </c>
      <c r="K596" s="1176">
        <f t="shared" si="51"/>
        <v>2000000</v>
      </c>
      <c r="L596" s="1107">
        <f t="shared" si="52"/>
        <v>-2000000</v>
      </c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53"/>
      <c r="B597" s="3" t="s">
        <v>2838</v>
      </c>
      <c r="C597" s="1209"/>
      <c r="D597" s="1206"/>
      <c r="E597" s="44"/>
      <c r="F597" s="1206"/>
      <c r="G597" s="1204">
        <v>14000000</v>
      </c>
      <c r="H597" s="1204" t="s">
        <v>2835</v>
      </c>
      <c r="I597" s="434">
        <v>464433</v>
      </c>
      <c r="J597" s="518" t="s">
        <v>2839</v>
      </c>
      <c r="K597" s="1204">
        <f t="shared" si="51"/>
        <v>14000000</v>
      </c>
      <c r="L597" s="1208">
        <f t="shared" si="52"/>
        <v>-14000000</v>
      </c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1256"/>
      <c r="B598" s="1257" t="s">
        <v>2848</v>
      </c>
      <c r="C598" s="1214"/>
      <c r="D598" s="1216">
        <v>30000000</v>
      </c>
      <c r="E598" s="1222">
        <v>0.05</v>
      </c>
      <c r="F598" s="1216">
        <f t="shared" ref="F598:F603" si="53">D598*E598</f>
        <v>1500000</v>
      </c>
      <c r="G598" s="1694" t="s">
        <v>2847</v>
      </c>
      <c r="H598" s="1695"/>
      <c r="I598" s="1695"/>
      <c r="J598" s="1695"/>
      <c r="K598" s="1696"/>
      <c r="L598" s="1220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1256"/>
      <c r="B599" s="1257" t="s">
        <v>2874</v>
      </c>
      <c r="C599" s="1246" t="s">
        <v>401</v>
      </c>
      <c r="D599" s="1240">
        <v>140000000</v>
      </c>
      <c r="E599" s="1255">
        <v>7.0000000000000007E-2</v>
      </c>
      <c r="F599" s="1240">
        <f t="shared" si="53"/>
        <v>9800000.0000000019</v>
      </c>
      <c r="G599" s="1694" t="s">
        <v>2875</v>
      </c>
      <c r="H599" s="1695"/>
      <c r="I599" s="1695"/>
      <c r="J599" s="1695"/>
      <c r="K599" s="1696"/>
      <c r="L599" s="1252"/>
      <c r="M599" s="428" t="s">
        <v>2876</v>
      </c>
      <c r="N599" s="429"/>
      <c r="O599" s="429"/>
      <c r="P599" s="429"/>
      <c r="Q599" s="429"/>
      <c r="R599" s="429"/>
    </row>
    <row r="600" spans="1:18" ht="30" customHeight="1" x14ac:dyDescent="0.2">
      <c r="A600" s="1256"/>
      <c r="B600" s="1257" t="s">
        <v>2882</v>
      </c>
      <c r="C600" s="1246"/>
      <c r="D600" s="1240">
        <v>85000000</v>
      </c>
      <c r="E600" s="1255">
        <v>0.05</v>
      </c>
      <c r="F600" s="1240">
        <f t="shared" si="53"/>
        <v>4250000</v>
      </c>
      <c r="G600" s="1249"/>
      <c r="H600" s="1249"/>
      <c r="I600" s="1106"/>
      <c r="J600" s="1106"/>
      <c r="K600" s="1249"/>
      <c r="L600" s="1252"/>
      <c r="M600" s="428"/>
      <c r="N600" s="429"/>
      <c r="O600" s="429"/>
      <c r="P600" s="429"/>
      <c r="Q600" s="429"/>
      <c r="R600" s="429"/>
    </row>
    <row r="601" spans="1:18" ht="30" customHeight="1" x14ac:dyDescent="0.2">
      <c r="A601" s="1256"/>
      <c r="B601" s="1257" t="s">
        <v>2883</v>
      </c>
      <c r="C601" s="1246" t="s">
        <v>380</v>
      </c>
      <c r="D601" s="1240">
        <v>50000000</v>
      </c>
      <c r="E601" s="1255">
        <v>0.05</v>
      </c>
      <c r="F601" s="1240">
        <f t="shared" si="53"/>
        <v>2500000</v>
      </c>
      <c r="G601" s="1694" t="s">
        <v>2884</v>
      </c>
      <c r="H601" s="1695"/>
      <c r="I601" s="1695"/>
      <c r="J601" s="1695"/>
      <c r="K601" s="1696"/>
      <c r="L601" s="1252"/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1256"/>
      <c r="B602" s="1257" t="s">
        <v>2885</v>
      </c>
      <c r="C602" s="1246" t="s">
        <v>380</v>
      </c>
      <c r="D602" s="1240">
        <v>25000000</v>
      </c>
      <c r="E602" s="1255">
        <v>0.05</v>
      </c>
      <c r="F602" s="1240">
        <f t="shared" si="53"/>
        <v>1250000</v>
      </c>
      <c r="G602" s="1694" t="s">
        <v>2884</v>
      </c>
      <c r="H602" s="1695"/>
      <c r="I602" s="1695"/>
      <c r="J602" s="1695"/>
      <c r="K602" s="1696"/>
      <c r="L602" s="1252"/>
      <c r="M602" s="428"/>
      <c r="N602" s="429"/>
      <c r="O602" s="429"/>
      <c r="P602" s="429"/>
      <c r="Q602" s="429"/>
      <c r="R602" s="429"/>
    </row>
    <row r="603" spans="1:18" ht="30" customHeight="1" x14ac:dyDescent="0.2">
      <c r="A603" s="1256"/>
      <c r="B603" s="1257" t="s">
        <v>2914</v>
      </c>
      <c r="C603" s="1246"/>
      <c r="D603" s="1240">
        <v>300000000</v>
      </c>
      <c r="E603" s="1255">
        <v>5.5E-2</v>
      </c>
      <c r="F603" s="1240">
        <f t="shared" si="53"/>
        <v>16500000</v>
      </c>
      <c r="G603" s="1694" t="s">
        <v>2915</v>
      </c>
      <c r="H603" s="1695"/>
      <c r="I603" s="1695"/>
      <c r="J603" s="1695"/>
      <c r="K603" s="1696"/>
      <c r="L603" s="1252"/>
      <c r="M603" s="428"/>
      <c r="N603" s="429"/>
      <c r="O603" s="429"/>
      <c r="P603" s="429"/>
      <c r="Q603" s="429"/>
      <c r="R603" s="429"/>
    </row>
    <row r="604" spans="1:18" ht="30" customHeight="1" x14ac:dyDescent="0.2">
      <c r="A604" s="1256"/>
      <c r="B604" s="1257" t="s">
        <v>2946</v>
      </c>
      <c r="C604" s="1246"/>
      <c r="D604" s="1240">
        <v>85000000</v>
      </c>
      <c r="E604" s="1255"/>
      <c r="F604" s="1240"/>
      <c r="G604" s="1694" t="s">
        <v>2947</v>
      </c>
      <c r="H604" s="1695"/>
      <c r="I604" s="1695"/>
      <c r="J604" s="1695"/>
      <c r="K604" s="1696"/>
      <c r="L604" s="1252"/>
      <c r="M604" s="428"/>
      <c r="N604" s="429"/>
      <c r="O604" s="429"/>
      <c r="P604" s="429"/>
      <c r="Q604" s="429"/>
      <c r="R604" s="429"/>
    </row>
    <row r="605" spans="1:18" ht="30" customHeight="1" x14ac:dyDescent="0.2">
      <c r="A605" s="1256"/>
      <c r="B605" s="1257" t="s">
        <v>2949</v>
      </c>
      <c r="C605" s="1246" t="s">
        <v>367</v>
      </c>
      <c r="D605" s="1240">
        <v>20000000</v>
      </c>
      <c r="E605" s="1255">
        <v>0.05</v>
      </c>
      <c r="F605" s="1240">
        <f>D605*E605</f>
        <v>1000000</v>
      </c>
      <c r="G605" s="1694" t="s">
        <v>2948</v>
      </c>
      <c r="H605" s="1695"/>
      <c r="I605" s="1695"/>
      <c r="J605" s="1695"/>
      <c r="K605" s="1696"/>
      <c r="L605" s="1252"/>
      <c r="M605" s="428"/>
      <c r="N605" s="429"/>
      <c r="O605" s="429"/>
      <c r="P605" s="429"/>
      <c r="Q605" s="429"/>
      <c r="R605" s="429"/>
    </row>
    <row r="606" spans="1:18" ht="30" customHeight="1" x14ac:dyDescent="0.2">
      <c r="A606" s="1285"/>
      <c r="B606" s="1286" t="s">
        <v>3053</v>
      </c>
      <c r="C606" s="1276" t="s">
        <v>1112</v>
      </c>
      <c r="D606" s="1272">
        <v>40000000</v>
      </c>
      <c r="E606" s="1284">
        <v>0.04</v>
      </c>
      <c r="F606" s="1272">
        <f>D606*E606</f>
        <v>1600000</v>
      </c>
      <c r="G606" s="1694" t="s">
        <v>2971</v>
      </c>
      <c r="H606" s="1695"/>
      <c r="I606" s="1695"/>
      <c r="J606" s="1695"/>
      <c r="K606" s="1696"/>
      <c r="L606" s="1282"/>
      <c r="M606" s="428"/>
      <c r="N606" s="429"/>
      <c r="O606" s="429"/>
      <c r="P606" s="429"/>
      <c r="Q606" s="429"/>
      <c r="R606" s="429"/>
    </row>
    <row r="607" spans="1:18" ht="30" customHeight="1" x14ac:dyDescent="0.2">
      <c r="A607" s="1285"/>
      <c r="B607" s="1286" t="s">
        <v>2981</v>
      </c>
      <c r="C607" s="1276"/>
      <c r="D607" s="1272">
        <v>10000000</v>
      </c>
      <c r="E607" s="1284"/>
      <c r="F607" s="1272"/>
      <c r="G607" s="1288"/>
      <c r="H607" s="1289"/>
      <c r="I607" s="1289"/>
      <c r="J607" s="1289"/>
      <c r="K607" s="1290"/>
      <c r="L607" s="1282"/>
      <c r="M607" s="428" t="s">
        <v>2982</v>
      </c>
      <c r="N607" s="429"/>
      <c r="O607" s="429"/>
      <c r="P607" s="429"/>
      <c r="Q607" s="429"/>
      <c r="R607" s="429"/>
    </row>
    <row r="608" spans="1:18" ht="30" customHeight="1" x14ac:dyDescent="0.2">
      <c r="A608" s="1531"/>
      <c r="B608" s="1839" t="s">
        <v>3014</v>
      </c>
      <c r="C608" s="1841" t="s">
        <v>3047</v>
      </c>
      <c r="D608" s="1319">
        <v>70000000</v>
      </c>
      <c r="E608" s="1320">
        <v>0.05</v>
      </c>
      <c r="F608" s="1319">
        <f>D608*E608</f>
        <v>3500000</v>
      </c>
      <c r="G608" s="1279">
        <v>20000000</v>
      </c>
      <c r="H608" s="1279" t="s">
        <v>2041</v>
      </c>
      <c r="I608" s="286" t="s">
        <v>3016</v>
      </c>
      <c r="J608" s="1279" t="s">
        <v>3015</v>
      </c>
      <c r="K608" s="1279">
        <f>G608</f>
        <v>20000000</v>
      </c>
      <c r="L608" s="1282"/>
      <c r="M608" s="1836" t="s">
        <v>3051</v>
      </c>
      <c r="N608" s="429"/>
      <c r="O608" s="429"/>
      <c r="P608" s="429"/>
      <c r="Q608" s="429"/>
      <c r="R608" s="429"/>
    </row>
    <row r="609" spans="1:18" ht="30" customHeight="1" x14ac:dyDescent="0.2">
      <c r="A609" s="1532"/>
      <c r="B609" s="1843"/>
      <c r="C609" s="1844"/>
      <c r="D609" s="1848" t="s">
        <v>3050</v>
      </c>
      <c r="E609" s="1849"/>
      <c r="F609" s="1850"/>
      <c r="G609" s="1294"/>
      <c r="H609" s="1294"/>
      <c r="I609" s="286"/>
      <c r="J609" s="1297"/>
      <c r="K609" s="1294"/>
      <c r="L609" s="1304"/>
      <c r="M609" s="1837"/>
      <c r="N609" s="429"/>
      <c r="O609" s="429"/>
      <c r="P609" s="429"/>
      <c r="Q609" s="429"/>
      <c r="R609" s="429"/>
    </row>
    <row r="610" spans="1:18" ht="30" customHeight="1" x14ac:dyDescent="0.2">
      <c r="A610" s="1533"/>
      <c r="B610" s="1840"/>
      <c r="C610" s="1842"/>
      <c r="D610" s="1845" t="s">
        <v>3049</v>
      </c>
      <c r="E610" s="1846"/>
      <c r="F610" s="1847"/>
      <c r="G610" s="1294"/>
      <c r="H610" s="1294"/>
      <c r="I610" s="286"/>
      <c r="J610" s="1297"/>
      <c r="K610" s="1294"/>
      <c r="L610" s="1304"/>
      <c r="M610" s="1837"/>
      <c r="N610" s="429"/>
      <c r="O610" s="429"/>
      <c r="P610" s="429"/>
      <c r="Q610" s="429"/>
      <c r="R610" s="429"/>
    </row>
    <row r="611" spans="1:18" ht="30" customHeight="1" x14ac:dyDescent="0.2">
      <c r="A611" s="1531"/>
      <c r="B611" s="1839" t="s">
        <v>3048</v>
      </c>
      <c r="C611" s="1841" t="s">
        <v>411</v>
      </c>
      <c r="D611" s="1319">
        <v>190000000</v>
      </c>
      <c r="E611" s="1320">
        <v>4.4999999999999998E-2</v>
      </c>
      <c r="F611" s="1319">
        <v>8600000</v>
      </c>
      <c r="G611" s="1294"/>
      <c r="H611" s="1294"/>
      <c r="I611" s="286"/>
      <c r="J611" s="1297"/>
      <c r="K611" s="1294"/>
      <c r="L611" s="1304"/>
      <c r="M611" s="1837"/>
      <c r="N611" s="429"/>
      <c r="O611" s="429"/>
      <c r="P611" s="429"/>
      <c r="Q611" s="429"/>
      <c r="R611" s="429"/>
    </row>
    <row r="612" spans="1:18" ht="30" customHeight="1" x14ac:dyDescent="0.2">
      <c r="A612" s="1533"/>
      <c r="B612" s="1840"/>
      <c r="C612" s="1842"/>
      <c r="D612" s="1319">
        <v>90000000</v>
      </c>
      <c r="E612" s="1320">
        <v>0.06</v>
      </c>
      <c r="F612" s="1319">
        <f>D612*E612</f>
        <v>5400000</v>
      </c>
      <c r="G612" s="1294"/>
      <c r="H612" s="1294"/>
      <c r="I612" s="286"/>
      <c r="J612" s="1297"/>
      <c r="K612" s="1294"/>
      <c r="L612" s="1304"/>
      <c r="M612" s="1837"/>
      <c r="N612" s="429"/>
      <c r="O612" s="429"/>
      <c r="P612" s="429"/>
      <c r="Q612" s="429"/>
      <c r="R612" s="429"/>
    </row>
    <row r="613" spans="1:18" ht="30" customHeight="1" x14ac:dyDescent="0.2">
      <c r="A613" s="1307"/>
      <c r="B613" s="1321" t="s">
        <v>2337</v>
      </c>
      <c r="C613" s="1322" t="s">
        <v>1379</v>
      </c>
      <c r="D613" s="1319">
        <v>150000000</v>
      </c>
      <c r="E613" s="1320">
        <v>0.05</v>
      </c>
      <c r="F613" s="1319">
        <f>D613*E613</f>
        <v>7500000</v>
      </c>
      <c r="G613" s="1726" t="s">
        <v>2338</v>
      </c>
      <c r="H613" s="1727"/>
      <c r="I613" s="1727"/>
      <c r="J613" s="1727"/>
      <c r="K613" s="1727"/>
      <c r="L613" s="1728"/>
      <c r="M613" s="1838"/>
      <c r="N613" s="429"/>
      <c r="O613" s="429"/>
      <c r="P613" s="429"/>
      <c r="Q613" s="429"/>
      <c r="R613" s="429"/>
    </row>
    <row r="614" spans="1:18" ht="30" customHeight="1" x14ac:dyDescent="0.2">
      <c r="A614" s="1307"/>
      <c r="B614" s="1306"/>
      <c r="C614" s="1300"/>
      <c r="D614" s="1294"/>
      <c r="E614" s="1305"/>
      <c r="F614" s="1294"/>
      <c r="G614" s="1294"/>
      <c r="H614" s="1294"/>
      <c r="I614" s="286"/>
      <c r="J614" s="1297"/>
      <c r="K614" s="1294"/>
      <c r="L614" s="1304"/>
      <c r="M614" s="428"/>
      <c r="N614" s="429"/>
      <c r="O614" s="429"/>
      <c r="P614" s="429"/>
      <c r="Q614" s="429"/>
      <c r="R614" s="429"/>
    </row>
    <row r="615" spans="1:18" ht="30" customHeight="1" x14ac:dyDescent="0.2">
      <c r="A615" s="1716"/>
      <c r="B615" s="1752" t="s">
        <v>183</v>
      </c>
      <c r="C615" s="1276"/>
      <c r="D615" s="1272"/>
      <c r="E615" s="1284"/>
      <c r="F615" s="1272"/>
      <c r="G615" s="1272">
        <v>1600000</v>
      </c>
      <c r="H615" s="1272" t="s">
        <v>2041</v>
      </c>
      <c r="I615" s="286">
        <v>123310224708</v>
      </c>
      <c r="J615" s="1277" t="s">
        <v>3017</v>
      </c>
      <c r="K615" s="1272">
        <f>G615</f>
        <v>1600000</v>
      </c>
      <c r="L615" s="1282"/>
      <c r="M615" s="428"/>
      <c r="N615" s="429"/>
      <c r="O615" s="429"/>
      <c r="P615" s="429"/>
      <c r="Q615" s="429"/>
      <c r="R615" s="429"/>
    </row>
    <row r="616" spans="1:18" ht="30" customHeight="1" x14ac:dyDescent="0.2">
      <c r="A616" s="1716"/>
      <c r="B616" s="1752"/>
      <c r="C616" s="1276" t="s">
        <v>2996</v>
      </c>
      <c r="D616" s="1272">
        <v>100000000</v>
      </c>
      <c r="E616" s="1284"/>
      <c r="F616" s="1272"/>
      <c r="G616" s="1694" t="s">
        <v>3018</v>
      </c>
      <c r="H616" s="1695"/>
      <c r="I616" s="1695"/>
      <c r="J616" s="1695"/>
      <c r="K616" s="1696"/>
      <c r="L616" s="1282"/>
      <c r="M616" s="428"/>
      <c r="N616" s="429"/>
      <c r="O616" s="429"/>
      <c r="P616" s="429"/>
      <c r="Q616" s="429"/>
      <c r="R616" s="429"/>
    </row>
    <row r="617" spans="1:18" ht="30" customHeight="1" x14ac:dyDescent="0.2">
      <c r="A617" s="1307"/>
      <c r="B617" s="1306" t="s">
        <v>3020</v>
      </c>
      <c r="C617" s="1300" t="s">
        <v>1215</v>
      </c>
      <c r="D617" s="1294">
        <v>40000000</v>
      </c>
      <c r="E617" s="1305">
        <v>0.05</v>
      </c>
      <c r="F617" s="1294">
        <f>D617*E617</f>
        <v>2000000</v>
      </c>
      <c r="G617" s="1294">
        <v>1300000</v>
      </c>
      <c r="H617" s="1294" t="s">
        <v>3046</v>
      </c>
      <c r="I617" s="286">
        <v>123446525890</v>
      </c>
      <c r="J617" s="1297" t="s">
        <v>3150</v>
      </c>
      <c r="K617" s="1294">
        <f>G617</f>
        <v>1300000</v>
      </c>
      <c r="L617" s="1304">
        <f>1300000-G617</f>
        <v>0</v>
      </c>
      <c r="M617" s="428" t="s">
        <v>3151</v>
      </c>
      <c r="N617" s="429"/>
      <c r="O617" s="429"/>
      <c r="P617" s="429"/>
      <c r="Q617" s="429"/>
      <c r="R617" s="429"/>
    </row>
    <row r="618" spans="1:18" ht="30" customHeight="1" x14ac:dyDescent="0.2">
      <c r="A618" s="1307"/>
      <c r="B618" s="1306" t="s">
        <v>3026</v>
      </c>
      <c r="C618" s="1300" t="s">
        <v>1751</v>
      </c>
      <c r="D618" s="1294">
        <v>25000000</v>
      </c>
      <c r="E618" s="1305">
        <v>0.04</v>
      </c>
      <c r="F618" s="1294">
        <f>D618*E618</f>
        <v>1000000</v>
      </c>
      <c r="G618" s="1294"/>
      <c r="H618" s="1294"/>
      <c r="I618" s="286"/>
      <c r="J618" s="1297"/>
      <c r="K618" s="1294"/>
      <c r="L618" s="1304"/>
      <c r="M618" s="428"/>
      <c r="N618" s="429"/>
      <c r="O618" s="429"/>
      <c r="P618" s="429"/>
      <c r="Q618" s="429"/>
      <c r="R618" s="429"/>
    </row>
    <row r="619" spans="1:18" ht="30" customHeight="1" x14ac:dyDescent="0.2">
      <c r="A619" s="1307"/>
      <c r="B619" s="1306" t="s">
        <v>3052</v>
      </c>
      <c r="C619" s="1300"/>
      <c r="D619" s="1294">
        <v>10000000</v>
      </c>
      <c r="E619" s="1305"/>
      <c r="F619" s="1294"/>
      <c r="G619" s="1294"/>
      <c r="H619" s="1294"/>
      <c r="I619" s="286"/>
      <c r="J619" s="1297"/>
      <c r="K619" s="1294"/>
      <c r="L619" s="1304"/>
      <c r="M619" s="428"/>
      <c r="N619" s="429"/>
      <c r="O619" s="429"/>
      <c r="P619" s="429"/>
      <c r="Q619" s="429"/>
      <c r="R619" s="429"/>
    </row>
    <row r="620" spans="1:18" ht="30" customHeight="1" x14ac:dyDescent="0.2">
      <c r="A620" s="1307"/>
      <c r="B620" s="1306" t="s">
        <v>3083</v>
      </c>
      <c r="C620" s="1300"/>
      <c r="D620" s="1328"/>
      <c r="E620" s="44"/>
      <c r="F620" s="1328"/>
      <c r="G620" s="1294">
        <v>2500000</v>
      </c>
      <c r="H620" s="1294" t="s">
        <v>3066</v>
      </c>
      <c r="I620" s="286">
        <v>155930</v>
      </c>
      <c r="J620" s="1297" t="s">
        <v>3084</v>
      </c>
      <c r="K620" s="1294">
        <f>G620</f>
        <v>2500000</v>
      </c>
      <c r="L620" s="1333">
        <f>F620-K620</f>
        <v>-2500000</v>
      </c>
      <c r="M620" s="428"/>
      <c r="N620" s="429"/>
      <c r="O620" s="429"/>
      <c r="P620" s="429"/>
      <c r="Q620" s="429"/>
      <c r="R620" s="429"/>
    </row>
    <row r="621" spans="1:18" ht="30" customHeight="1" x14ac:dyDescent="0.2">
      <c r="A621" s="1307"/>
      <c r="B621" s="1306" t="s">
        <v>3089</v>
      </c>
      <c r="C621" s="1300"/>
      <c r="D621" s="1328"/>
      <c r="E621" s="44"/>
      <c r="F621" s="1328"/>
      <c r="G621" s="1294">
        <v>500000</v>
      </c>
      <c r="H621" s="1294" t="s">
        <v>3066</v>
      </c>
      <c r="I621" s="286">
        <v>461979</v>
      </c>
      <c r="J621" s="1297" t="s">
        <v>3090</v>
      </c>
      <c r="K621" s="1294">
        <f>G621</f>
        <v>500000</v>
      </c>
      <c r="L621" s="1333">
        <f>F621-K621</f>
        <v>-500000</v>
      </c>
      <c r="M621" s="428"/>
      <c r="N621" s="429"/>
      <c r="O621" s="429"/>
      <c r="P621" s="429"/>
      <c r="Q621" s="429"/>
      <c r="R621" s="429"/>
    </row>
    <row r="622" spans="1:18" ht="30" customHeight="1" x14ac:dyDescent="0.2">
      <c r="A622" s="1307"/>
      <c r="B622" s="1306" t="s">
        <v>3094</v>
      </c>
      <c r="C622" s="1300"/>
      <c r="D622" s="1328"/>
      <c r="E622" s="44"/>
      <c r="F622" s="1328"/>
      <c r="G622" s="1294">
        <v>500000</v>
      </c>
      <c r="H622" s="1294" t="s">
        <v>3066</v>
      </c>
      <c r="I622" s="286">
        <v>546420</v>
      </c>
      <c r="J622" s="1297" t="s">
        <v>3095</v>
      </c>
      <c r="K622" s="1294">
        <f>G622</f>
        <v>500000</v>
      </c>
      <c r="L622" s="1333">
        <f>F622-K622</f>
        <v>-500000</v>
      </c>
      <c r="M622" s="428"/>
      <c r="N622" s="429"/>
      <c r="O622" s="429"/>
      <c r="P622" s="429"/>
      <c r="Q622" s="429"/>
      <c r="R622" s="429"/>
    </row>
    <row r="623" spans="1:18" ht="30" customHeight="1" x14ac:dyDescent="0.2">
      <c r="A623" s="1361"/>
      <c r="B623" s="1360" t="s">
        <v>3158</v>
      </c>
      <c r="C623" s="1356" t="s">
        <v>1379</v>
      </c>
      <c r="D623" s="1351">
        <v>10000000</v>
      </c>
      <c r="E623" s="1359"/>
      <c r="F623" s="1351"/>
      <c r="G623" s="1351"/>
      <c r="H623" s="1351"/>
      <c r="I623" s="286"/>
      <c r="J623" s="1354"/>
      <c r="K623" s="1351"/>
      <c r="L623" s="1358"/>
      <c r="M623" s="428"/>
      <c r="N623" s="429"/>
      <c r="O623" s="429"/>
      <c r="P623" s="429"/>
      <c r="Q623" s="429"/>
      <c r="R623" s="429"/>
    </row>
    <row r="624" spans="1:18" ht="30" customHeight="1" x14ac:dyDescent="0.2">
      <c r="A624" s="1361"/>
      <c r="B624" s="1360" t="s">
        <v>3189</v>
      </c>
      <c r="C624" s="1356"/>
      <c r="D624" s="1367">
        <v>30000000</v>
      </c>
      <c r="E624" s="1382"/>
      <c r="F624" s="1367"/>
      <c r="G624" s="1726" t="s">
        <v>3190</v>
      </c>
      <c r="H624" s="1727"/>
      <c r="I624" s="1727"/>
      <c r="J624" s="1727"/>
      <c r="K624" s="1728"/>
      <c r="L624" s="1381"/>
      <c r="M624" s="428" t="s">
        <v>3191</v>
      </c>
      <c r="N624" s="429"/>
      <c r="O624" s="429"/>
      <c r="P624" s="429"/>
      <c r="Q624" s="429"/>
      <c r="R624" s="429"/>
    </row>
    <row r="625" spans="1:18" ht="30" customHeight="1" x14ac:dyDescent="0.2">
      <c r="A625" s="1307"/>
      <c r="B625" s="1306" t="s">
        <v>3192</v>
      </c>
      <c r="C625" s="1300"/>
      <c r="D625" s="1294">
        <f>1000000000+19000000</f>
        <v>1019000000</v>
      </c>
      <c r="E625" s="1305">
        <v>0.06</v>
      </c>
      <c r="F625" s="1294"/>
      <c r="G625" s="1294"/>
      <c r="H625" s="1294"/>
      <c r="I625" s="286"/>
      <c r="J625" s="1297"/>
      <c r="K625" s="1294"/>
      <c r="L625" s="1304"/>
      <c r="M625" s="428" t="s">
        <v>3193</v>
      </c>
      <c r="N625" s="429"/>
      <c r="O625" s="429"/>
      <c r="P625" s="429"/>
      <c r="Q625" s="429"/>
      <c r="R625" s="429"/>
    </row>
    <row r="626" spans="1:18" ht="30" customHeight="1" x14ac:dyDescent="0.2">
      <c r="A626" s="1427"/>
      <c r="B626" s="1426" t="s">
        <v>3223</v>
      </c>
      <c r="C626" s="1403" t="s">
        <v>916</v>
      </c>
      <c r="D626" s="1397">
        <v>100000000</v>
      </c>
      <c r="E626" s="1415">
        <v>0.05</v>
      </c>
      <c r="F626" s="1397">
        <f>D626*E626</f>
        <v>5000000</v>
      </c>
      <c r="G626" s="1726" t="s">
        <v>3224</v>
      </c>
      <c r="H626" s="1727"/>
      <c r="I626" s="1727"/>
      <c r="J626" s="1727"/>
      <c r="K626" s="1728"/>
      <c r="L626" s="1411"/>
      <c r="M626" s="428"/>
      <c r="N626" s="429"/>
      <c r="O626" s="429"/>
      <c r="P626" s="429"/>
      <c r="Q626" s="429"/>
      <c r="R626" s="429"/>
    </row>
    <row r="627" spans="1:18" ht="30" customHeight="1" x14ac:dyDescent="0.2">
      <c r="A627" s="1427"/>
      <c r="B627" s="1426"/>
      <c r="C627" s="1420"/>
      <c r="D627" s="1419"/>
      <c r="E627" s="1425"/>
      <c r="F627" s="1419"/>
      <c r="G627" s="1421"/>
      <c r="H627" s="1422"/>
      <c r="I627" s="1422"/>
      <c r="J627" s="1422"/>
      <c r="K627" s="1423"/>
      <c r="L627" s="1424"/>
      <c r="M627" s="428"/>
      <c r="N627" s="429"/>
      <c r="O627" s="429"/>
      <c r="P627" s="429"/>
      <c r="Q627" s="429"/>
      <c r="R627" s="429"/>
    </row>
    <row r="628" spans="1:18" ht="30" customHeight="1" x14ac:dyDescent="0.2">
      <c r="A628" s="1427"/>
      <c r="B628" s="1426"/>
      <c r="C628" s="1420"/>
      <c r="D628" s="1419"/>
      <c r="E628" s="1425"/>
      <c r="F628" s="1419"/>
      <c r="G628" s="1421"/>
      <c r="H628" s="1422"/>
      <c r="I628" s="1422"/>
      <c r="J628" s="1422"/>
      <c r="K628" s="1423"/>
      <c r="L628" s="1424"/>
      <c r="M628" s="428"/>
      <c r="N628" s="429"/>
      <c r="O628" s="429"/>
      <c r="P628" s="429"/>
      <c r="Q628" s="429"/>
      <c r="R628" s="429"/>
    </row>
    <row r="629" spans="1:18" ht="30" customHeight="1" x14ac:dyDescent="0.2">
      <c r="A629" s="1427"/>
      <c r="B629" s="1169"/>
      <c r="C629" s="1420"/>
      <c r="D629" s="1419"/>
      <c r="E629" s="1425"/>
      <c r="F629" s="1419"/>
      <c r="G629" s="1421"/>
      <c r="H629" s="1422"/>
      <c r="I629" s="1422"/>
      <c r="J629" s="1422"/>
      <c r="K629" s="1423"/>
      <c r="L629" s="1424"/>
      <c r="M629" s="428"/>
      <c r="N629" s="429"/>
      <c r="O629" s="429"/>
      <c r="P629" s="429"/>
      <c r="Q629" s="429"/>
      <c r="R629" s="429"/>
    </row>
    <row r="630" spans="1:18" ht="30" customHeight="1" x14ac:dyDescent="0.2">
      <c r="A630" s="1824" t="s">
        <v>2673</v>
      </c>
      <c r="B630" s="1825"/>
      <c r="C630" s="1109"/>
      <c r="D630" s="311">
        <v>74145173000</v>
      </c>
      <c r="E630" s="1070"/>
      <c r="F630" s="1034"/>
      <c r="G630" s="1034"/>
      <c r="H630" s="1034"/>
      <c r="I630" s="1054"/>
      <c r="J630" s="24"/>
      <c r="K630" s="1034"/>
      <c r="L630" s="1034"/>
      <c r="M630" s="1074"/>
    </row>
  </sheetData>
  <mergeCells count="781">
    <mergeCell ref="M383:M384"/>
    <mergeCell ref="B211:B216"/>
    <mergeCell ref="C211:C216"/>
    <mergeCell ref="G215:J215"/>
    <mergeCell ref="M299:Q299"/>
    <mergeCell ref="G298:K298"/>
    <mergeCell ref="M361:P361"/>
    <mergeCell ref="K381:K384"/>
    <mergeCell ref="G383:G384"/>
    <mergeCell ref="L381:L384"/>
    <mergeCell ref="G246:K246"/>
    <mergeCell ref="B375:B376"/>
    <mergeCell ref="B278:B279"/>
    <mergeCell ref="M365:M366"/>
    <mergeCell ref="G365:G366"/>
    <mergeCell ref="H365:H366"/>
    <mergeCell ref="I365:I366"/>
    <mergeCell ref="J365:J366"/>
    <mergeCell ref="K365:K366"/>
    <mergeCell ref="L365:L366"/>
    <mergeCell ref="L310:L311"/>
    <mergeCell ref="M310:M311"/>
    <mergeCell ref="L447:L448"/>
    <mergeCell ref="K428:K429"/>
    <mergeCell ref="L416:L417"/>
    <mergeCell ref="M416:M417"/>
    <mergeCell ref="M428:M429"/>
    <mergeCell ref="A391:A392"/>
    <mergeCell ref="L391:L392"/>
    <mergeCell ref="A425:A426"/>
    <mergeCell ref="B425:B426"/>
    <mergeCell ref="C425:C426"/>
    <mergeCell ref="A412:A416"/>
    <mergeCell ref="B397:B399"/>
    <mergeCell ref="C397:C399"/>
    <mergeCell ref="B391:B392"/>
    <mergeCell ref="C391:C392"/>
    <mergeCell ref="G391:G392"/>
    <mergeCell ref="A437:A438"/>
    <mergeCell ref="B437:B438"/>
    <mergeCell ref="A443:A444"/>
    <mergeCell ref="B443:B444"/>
    <mergeCell ref="C443:C444"/>
    <mergeCell ref="L425:L426"/>
    <mergeCell ref="D425:D426"/>
    <mergeCell ref="E425:E426"/>
    <mergeCell ref="M608:M613"/>
    <mergeCell ref="B334:B335"/>
    <mergeCell ref="G335:K335"/>
    <mergeCell ref="B611:B612"/>
    <mergeCell ref="C611:C612"/>
    <mergeCell ref="A611:A612"/>
    <mergeCell ref="A608:A610"/>
    <mergeCell ref="B608:B610"/>
    <mergeCell ref="C608:C610"/>
    <mergeCell ref="D610:F610"/>
    <mergeCell ref="G613:L613"/>
    <mergeCell ref="D609:F609"/>
    <mergeCell ref="G583:K583"/>
    <mergeCell ref="G584:K584"/>
    <mergeCell ref="G585:K585"/>
    <mergeCell ref="G586:K586"/>
    <mergeCell ref="B581:B589"/>
    <mergeCell ref="C581:C589"/>
    <mergeCell ref="A400:A402"/>
    <mergeCell ref="B400:B402"/>
    <mergeCell ref="C400:C402"/>
    <mergeCell ref="G402:J402"/>
    <mergeCell ref="G375:K375"/>
    <mergeCell ref="B459:B461"/>
    <mergeCell ref="B73:B76"/>
    <mergeCell ref="G76:K76"/>
    <mergeCell ref="A73:A76"/>
    <mergeCell ref="C73:C76"/>
    <mergeCell ref="G268:K268"/>
    <mergeCell ref="G269:K269"/>
    <mergeCell ref="G270:K270"/>
    <mergeCell ref="B265:B270"/>
    <mergeCell ref="A265:A270"/>
    <mergeCell ref="C265:C270"/>
    <mergeCell ref="G214:J214"/>
    <mergeCell ref="G213:J213"/>
    <mergeCell ref="B160:B161"/>
    <mergeCell ref="A125:A129"/>
    <mergeCell ref="K145:K146"/>
    <mergeCell ref="I144:I145"/>
    <mergeCell ref="J144:J145"/>
    <mergeCell ref="G130:J130"/>
    <mergeCell ref="G131:J131"/>
    <mergeCell ref="B125:B132"/>
    <mergeCell ref="C125:C132"/>
    <mergeCell ref="I188:I189"/>
    <mergeCell ref="J188:J189"/>
    <mergeCell ref="A198:A200"/>
    <mergeCell ref="B198:B200"/>
    <mergeCell ref="D291:D292"/>
    <mergeCell ref="G267:K267"/>
    <mergeCell ref="A246:A247"/>
    <mergeCell ref="D265:D267"/>
    <mergeCell ref="E265:E267"/>
    <mergeCell ref="F265:F267"/>
    <mergeCell ref="A381:A385"/>
    <mergeCell ref="B381:B385"/>
    <mergeCell ref="C381:C385"/>
    <mergeCell ref="A291:A294"/>
    <mergeCell ref="B291:B294"/>
    <mergeCell ref="B246:B247"/>
    <mergeCell ref="A375:A376"/>
    <mergeCell ref="A211:A214"/>
    <mergeCell ref="G294:J294"/>
    <mergeCell ref="G293:J293"/>
    <mergeCell ref="D293:D294"/>
    <mergeCell ref="E293:E294"/>
    <mergeCell ref="F293:F294"/>
    <mergeCell ref="C293:C294"/>
    <mergeCell ref="A359:A360"/>
    <mergeCell ref="B359:B360"/>
    <mergeCell ref="A278:A279"/>
    <mergeCell ref="A289:A290"/>
    <mergeCell ref="B289:B290"/>
    <mergeCell ref="F289:F290"/>
    <mergeCell ref="G330:K330"/>
    <mergeCell ref="C291:C292"/>
    <mergeCell ref="E291:E292"/>
    <mergeCell ref="F291:F292"/>
    <mergeCell ref="A298:A299"/>
    <mergeCell ref="B298:B299"/>
    <mergeCell ref="A310:A311"/>
    <mergeCell ref="B310:B311"/>
    <mergeCell ref="C310:C311"/>
    <mergeCell ref="J310:J311"/>
    <mergeCell ref="K310:K311"/>
    <mergeCell ref="G310:G311"/>
    <mergeCell ref="H310:H311"/>
    <mergeCell ref="I310:I311"/>
    <mergeCell ref="A630:B630"/>
    <mergeCell ref="G291:J292"/>
    <mergeCell ref="K291:K292"/>
    <mergeCell ref="G576:L576"/>
    <mergeCell ref="K559:K560"/>
    <mergeCell ref="L559:L560"/>
    <mergeCell ref="A574:A575"/>
    <mergeCell ref="A559:A560"/>
    <mergeCell ref="G598:K598"/>
    <mergeCell ref="A519:A521"/>
    <mergeCell ref="B519:B521"/>
    <mergeCell ref="C519:C521"/>
    <mergeCell ref="D519:D521"/>
    <mergeCell ref="E519:E521"/>
    <mergeCell ref="F519:F521"/>
    <mergeCell ref="K519:K521"/>
    <mergeCell ref="A545:A546"/>
    <mergeCell ref="A534:A535"/>
    <mergeCell ref="H381:H384"/>
    <mergeCell ref="I381:I384"/>
    <mergeCell ref="J381:J384"/>
    <mergeCell ref="G381:G382"/>
    <mergeCell ref="L291:L292"/>
    <mergeCell ref="C359:C360"/>
    <mergeCell ref="B574:B575"/>
    <mergeCell ref="C574:C575"/>
    <mergeCell ref="G574:L574"/>
    <mergeCell ref="G575:K575"/>
    <mergeCell ref="B545:B546"/>
    <mergeCell ref="C545:C546"/>
    <mergeCell ref="F559:F560"/>
    <mergeCell ref="C196:C197"/>
    <mergeCell ref="B196:B197"/>
    <mergeCell ref="D202:D203"/>
    <mergeCell ref="E202:E203"/>
    <mergeCell ref="F202:F203"/>
    <mergeCell ref="G202:G203"/>
    <mergeCell ref="C198:C200"/>
    <mergeCell ref="G200:L200"/>
    <mergeCell ref="D198:D199"/>
    <mergeCell ref="E198:E199"/>
    <mergeCell ref="F198:F199"/>
    <mergeCell ref="E221:E230"/>
    <mergeCell ref="F221:F230"/>
    <mergeCell ref="K221:K230"/>
    <mergeCell ref="L221:L230"/>
    <mergeCell ref="G221:J221"/>
    <mergeCell ref="J287:J288"/>
    <mergeCell ref="A523:A524"/>
    <mergeCell ref="B523:B524"/>
    <mergeCell ref="L519:L521"/>
    <mergeCell ref="D550:F550"/>
    <mergeCell ref="G550:K550"/>
    <mergeCell ref="K534:K535"/>
    <mergeCell ref="L534:L535"/>
    <mergeCell ref="D545:D546"/>
    <mergeCell ref="E545:E546"/>
    <mergeCell ref="F545:F546"/>
    <mergeCell ref="D534:D535"/>
    <mergeCell ref="E534:E535"/>
    <mergeCell ref="F534:F535"/>
    <mergeCell ref="B534:B535"/>
    <mergeCell ref="A549:A550"/>
    <mergeCell ref="B549:B550"/>
    <mergeCell ref="C549:C550"/>
    <mergeCell ref="A527:A528"/>
    <mergeCell ref="A498:A499"/>
    <mergeCell ref="B498:B499"/>
    <mergeCell ref="A463:A464"/>
    <mergeCell ref="B463:B464"/>
    <mergeCell ref="D487:D488"/>
    <mergeCell ref="E487:E488"/>
    <mergeCell ref="C487:C489"/>
    <mergeCell ref="A487:A489"/>
    <mergeCell ref="B454:B456"/>
    <mergeCell ref="C454:C456"/>
    <mergeCell ref="A459:A461"/>
    <mergeCell ref="C459:C461"/>
    <mergeCell ref="A447:A448"/>
    <mergeCell ref="G454:K454"/>
    <mergeCell ref="C447:C448"/>
    <mergeCell ref="B447:B448"/>
    <mergeCell ref="G461:J461"/>
    <mergeCell ref="G459:J459"/>
    <mergeCell ref="K459:K460"/>
    <mergeCell ref="G447:G448"/>
    <mergeCell ref="H447:H448"/>
    <mergeCell ref="I447:I448"/>
    <mergeCell ref="J447:J448"/>
    <mergeCell ref="K447:K448"/>
    <mergeCell ref="C500:C501"/>
    <mergeCell ref="D500:D501"/>
    <mergeCell ref="E500:E501"/>
    <mergeCell ref="E502:E503"/>
    <mergeCell ref="A504:A510"/>
    <mergeCell ref="B504:B510"/>
    <mergeCell ref="C504:C510"/>
    <mergeCell ref="D504:D510"/>
    <mergeCell ref="E504:E510"/>
    <mergeCell ref="A500:A501"/>
    <mergeCell ref="M207:M208"/>
    <mergeCell ref="A202:A203"/>
    <mergeCell ref="B202:B203"/>
    <mergeCell ref="C202:C203"/>
    <mergeCell ref="A207:A208"/>
    <mergeCell ref="B207:B208"/>
    <mergeCell ref="K207:K208"/>
    <mergeCell ref="J202:J203"/>
    <mergeCell ref="K202:K203"/>
    <mergeCell ref="L207:L208"/>
    <mergeCell ref="A205:A206"/>
    <mergeCell ref="B205:B206"/>
    <mergeCell ref="C205:C206"/>
    <mergeCell ref="D205:D206"/>
    <mergeCell ref="E205:E206"/>
    <mergeCell ref="F205:F206"/>
    <mergeCell ref="K205:K206"/>
    <mergeCell ref="L205:L206"/>
    <mergeCell ref="M205:M206"/>
    <mergeCell ref="H202:H203"/>
    <mergeCell ref="I202:I203"/>
    <mergeCell ref="L202:L203"/>
    <mergeCell ref="M158:M159"/>
    <mergeCell ref="A158:A159"/>
    <mergeCell ref="B158:B159"/>
    <mergeCell ref="C158:C159"/>
    <mergeCell ref="A196:A197"/>
    <mergeCell ref="A193:A194"/>
    <mergeCell ref="B193:B194"/>
    <mergeCell ref="C193:C194"/>
    <mergeCell ref="D193:D194"/>
    <mergeCell ref="E193:E194"/>
    <mergeCell ref="F193:F194"/>
    <mergeCell ref="K193:K194"/>
    <mergeCell ref="K188:K189"/>
    <mergeCell ref="A188:A189"/>
    <mergeCell ref="B188:B189"/>
    <mergeCell ref="G188:G189"/>
    <mergeCell ref="H188:H189"/>
    <mergeCell ref="H169:K169"/>
    <mergeCell ref="A174:A177"/>
    <mergeCell ref="L175:L176"/>
    <mergeCell ref="C160:C161"/>
    <mergeCell ref="G161:K161"/>
    <mergeCell ref="L193:L194"/>
    <mergeCell ref="A180:A182"/>
    <mergeCell ref="M60:M61"/>
    <mergeCell ref="G49:G50"/>
    <mergeCell ref="H49:H50"/>
    <mergeCell ref="I49:I50"/>
    <mergeCell ref="J49:J50"/>
    <mergeCell ref="K49:K50"/>
    <mergeCell ref="M100:M101"/>
    <mergeCell ref="L100:L101"/>
    <mergeCell ref="J116:J117"/>
    <mergeCell ref="K116:K117"/>
    <mergeCell ref="L116:L117"/>
    <mergeCell ref="M116:M117"/>
    <mergeCell ref="K95:K96"/>
    <mergeCell ref="M108:M109"/>
    <mergeCell ref="M63:M64"/>
    <mergeCell ref="L86:L91"/>
    <mergeCell ref="M80:M81"/>
    <mergeCell ref="L60:L61"/>
    <mergeCell ref="G109:K109"/>
    <mergeCell ref="K13:K14"/>
    <mergeCell ref="L13:L14"/>
    <mergeCell ref="M13:M14"/>
    <mergeCell ref="A346:A347"/>
    <mergeCell ref="B346:B347"/>
    <mergeCell ref="C346:C347"/>
    <mergeCell ref="L31:L32"/>
    <mergeCell ref="M31:M32"/>
    <mergeCell ref="A37:A38"/>
    <mergeCell ref="B37:B38"/>
    <mergeCell ref="C37:C38"/>
    <mergeCell ref="D38:F38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M49:M50"/>
    <mergeCell ref="A13:A14"/>
    <mergeCell ref="B13:B14"/>
    <mergeCell ref="F71:F72"/>
    <mergeCell ref="A71:A72"/>
    <mergeCell ref="B71:B72"/>
    <mergeCell ref="C71:C72"/>
    <mergeCell ref="D71:D72"/>
    <mergeCell ref="E71:E72"/>
    <mergeCell ref="A49:A50"/>
    <mergeCell ref="B49:B50"/>
    <mergeCell ref="C49:C50"/>
    <mergeCell ref="A63:A64"/>
    <mergeCell ref="B63:B64"/>
    <mergeCell ref="C63:C64"/>
    <mergeCell ref="D63:D64"/>
    <mergeCell ref="E63:E64"/>
    <mergeCell ref="F63:F64"/>
    <mergeCell ref="A27:A30"/>
    <mergeCell ref="B27:B30"/>
    <mergeCell ref="C27:C30"/>
    <mergeCell ref="A40:A45"/>
    <mergeCell ref="B40:B45"/>
    <mergeCell ref="C40:C45"/>
    <mergeCell ref="J23:J24"/>
    <mergeCell ref="K23:K24"/>
    <mergeCell ref="L23:L24"/>
    <mergeCell ref="G95:G96"/>
    <mergeCell ref="H95:H96"/>
    <mergeCell ref="I95:I96"/>
    <mergeCell ref="J95:J96"/>
    <mergeCell ref="G82:G84"/>
    <mergeCell ref="H82:H84"/>
    <mergeCell ref="I82:I84"/>
    <mergeCell ref="J82:J84"/>
    <mergeCell ref="K82:K84"/>
    <mergeCell ref="L82:L84"/>
    <mergeCell ref="G27:G28"/>
    <mergeCell ref="H27:H28"/>
    <mergeCell ref="I27:I28"/>
    <mergeCell ref="G70:L70"/>
    <mergeCell ref="G71:L72"/>
    <mergeCell ref="L49:L50"/>
    <mergeCell ref="L80:L81"/>
    <mergeCell ref="G73:K73"/>
    <mergeCell ref="G30:K30"/>
    <mergeCell ref="K63:K64"/>
    <mergeCell ref="L63:L64"/>
    <mergeCell ref="J180:J181"/>
    <mergeCell ref="A85:A92"/>
    <mergeCell ref="B85:B92"/>
    <mergeCell ref="C85:C92"/>
    <mergeCell ref="D85:D92"/>
    <mergeCell ref="E85:E92"/>
    <mergeCell ref="F85:F92"/>
    <mergeCell ref="K86:K91"/>
    <mergeCell ref="C100:C101"/>
    <mergeCell ref="D100:D101"/>
    <mergeCell ref="E100:E101"/>
    <mergeCell ref="F100:F101"/>
    <mergeCell ref="K100:K101"/>
    <mergeCell ref="A155:A156"/>
    <mergeCell ref="B155:B156"/>
    <mergeCell ref="C155:C156"/>
    <mergeCell ref="A138:A139"/>
    <mergeCell ref="B138:B139"/>
    <mergeCell ref="H144:H145"/>
    <mergeCell ref="A80:A81"/>
    <mergeCell ref="G80:G81"/>
    <mergeCell ref="H80:H81"/>
    <mergeCell ref="I80:I81"/>
    <mergeCell ref="J80:J81"/>
    <mergeCell ref="K80:K81"/>
    <mergeCell ref="M95:M96"/>
    <mergeCell ref="H85:H86"/>
    <mergeCell ref="I85:I86"/>
    <mergeCell ref="J85:J86"/>
    <mergeCell ref="M86:M91"/>
    <mergeCell ref="A82:A84"/>
    <mergeCell ref="B82:B84"/>
    <mergeCell ref="C82:C84"/>
    <mergeCell ref="M138:M139"/>
    <mergeCell ref="A141:A143"/>
    <mergeCell ref="B141:B143"/>
    <mergeCell ref="K136:K137"/>
    <mergeCell ref="M144:M147"/>
    <mergeCell ref="L95:L96"/>
    <mergeCell ref="B136:B137"/>
    <mergeCell ref="C136:C137"/>
    <mergeCell ref="A100:A101"/>
    <mergeCell ref="B100:B101"/>
    <mergeCell ref="A116:A117"/>
    <mergeCell ref="L145:L146"/>
    <mergeCell ref="D145:F146"/>
    <mergeCell ref="B144:B147"/>
    <mergeCell ref="C144:C147"/>
    <mergeCell ref="H147:K147"/>
    <mergeCell ref="I116:I117"/>
    <mergeCell ref="K125:K129"/>
    <mergeCell ref="L125:L129"/>
    <mergeCell ref="J138:J139"/>
    <mergeCell ref="K138:K139"/>
    <mergeCell ref="L138:L139"/>
    <mergeCell ref="L136:L137"/>
    <mergeCell ref="C138:C139"/>
    <mergeCell ref="M592:M593"/>
    <mergeCell ref="K500:K501"/>
    <mergeCell ref="L500:L501"/>
    <mergeCell ref="M500:M501"/>
    <mergeCell ref="K504:K510"/>
    <mergeCell ref="L504:L510"/>
    <mergeCell ref="M559:M560"/>
    <mergeCell ref="G565:L565"/>
    <mergeCell ref="L577:L579"/>
    <mergeCell ref="M577:M579"/>
    <mergeCell ref="G534:G535"/>
    <mergeCell ref="H534:H535"/>
    <mergeCell ref="I534:I535"/>
    <mergeCell ref="J534:J535"/>
    <mergeCell ref="L542:L543"/>
    <mergeCell ref="M519:M521"/>
    <mergeCell ref="M549:M550"/>
    <mergeCell ref="M534:M535"/>
    <mergeCell ref="M542:M543"/>
    <mergeCell ref="K542:K543"/>
    <mergeCell ref="M523:M524"/>
    <mergeCell ref="M514:M516"/>
    <mergeCell ref="G587:K587"/>
    <mergeCell ref="G516:K516"/>
    <mergeCell ref="A136:A137"/>
    <mergeCell ref="G16:J16"/>
    <mergeCell ref="D17:D18"/>
    <mergeCell ref="E17:E18"/>
    <mergeCell ref="F17:F18"/>
    <mergeCell ref="B16:B20"/>
    <mergeCell ref="A16:A20"/>
    <mergeCell ref="C16:C20"/>
    <mergeCell ref="G19:J20"/>
    <mergeCell ref="G132:J132"/>
    <mergeCell ref="A95:A96"/>
    <mergeCell ref="B95:B96"/>
    <mergeCell ref="C95:C96"/>
    <mergeCell ref="G74:L74"/>
    <mergeCell ref="B23:B24"/>
    <mergeCell ref="C23:C24"/>
    <mergeCell ref="G60:G61"/>
    <mergeCell ref="H60:H61"/>
    <mergeCell ref="I60:I61"/>
    <mergeCell ref="J60:J61"/>
    <mergeCell ref="K60:K61"/>
    <mergeCell ref="B80:B81"/>
    <mergeCell ref="C80:C81"/>
    <mergeCell ref="B116:B117"/>
    <mergeCell ref="B559:B560"/>
    <mergeCell ref="C559:C560"/>
    <mergeCell ref="D559:D560"/>
    <mergeCell ref="E559:E560"/>
    <mergeCell ref="F487:F488"/>
    <mergeCell ref="A287:A288"/>
    <mergeCell ref="B287:B288"/>
    <mergeCell ref="G287:G288"/>
    <mergeCell ref="C498:C499"/>
    <mergeCell ref="D498:D499"/>
    <mergeCell ref="E498:E499"/>
    <mergeCell ref="F498:F499"/>
    <mergeCell ref="G398:J398"/>
    <mergeCell ref="G399:J399"/>
    <mergeCell ref="H391:H392"/>
    <mergeCell ref="I391:I392"/>
    <mergeCell ref="F425:F426"/>
    <mergeCell ref="G428:G429"/>
    <mergeCell ref="H428:H429"/>
    <mergeCell ref="I428:I429"/>
    <mergeCell ref="C289:C290"/>
    <mergeCell ref="D289:D290"/>
    <mergeCell ref="E289:E290"/>
    <mergeCell ref="C375:C376"/>
    <mergeCell ref="M469:M470"/>
    <mergeCell ref="L459:L460"/>
    <mergeCell ref="M459:M461"/>
    <mergeCell ref="J428:J429"/>
    <mergeCell ref="M447:M448"/>
    <mergeCell ref="L412:L415"/>
    <mergeCell ref="M412:M415"/>
    <mergeCell ref="G476:K476"/>
    <mergeCell ref="H23:H24"/>
    <mergeCell ref="I23:I24"/>
    <mergeCell ref="G278:K278"/>
    <mergeCell ref="K463:K464"/>
    <mergeCell ref="G138:G139"/>
    <mergeCell ref="H138:H139"/>
    <mergeCell ref="I138:I139"/>
    <mergeCell ref="K287:K288"/>
    <mergeCell ref="L287:L288"/>
    <mergeCell ref="G279:K279"/>
    <mergeCell ref="G376:K376"/>
    <mergeCell ref="K289:K290"/>
    <mergeCell ref="G371:K371"/>
    <mergeCell ref="G385:J385"/>
    <mergeCell ref="G116:G117"/>
    <mergeCell ref="H116:H117"/>
    <mergeCell ref="A371:A373"/>
    <mergeCell ref="G17:J18"/>
    <mergeCell ref="F155:F156"/>
    <mergeCell ref="E155:E156"/>
    <mergeCell ref="K155:K156"/>
    <mergeCell ref="D155:D156"/>
    <mergeCell ref="H287:H288"/>
    <mergeCell ref="I287:I288"/>
    <mergeCell ref="M125:M127"/>
    <mergeCell ref="M136:M137"/>
    <mergeCell ref="K175:K176"/>
    <mergeCell ref="L188:L189"/>
    <mergeCell ref="M193:M194"/>
    <mergeCell ref="M188:M189"/>
    <mergeCell ref="M223:M230"/>
    <mergeCell ref="D221:D230"/>
    <mergeCell ref="M287:M288"/>
    <mergeCell ref="G41:K41"/>
    <mergeCell ref="G45:K45"/>
    <mergeCell ref="M368:M369"/>
    <mergeCell ref="A144:A147"/>
    <mergeCell ref="A221:A230"/>
    <mergeCell ref="B221:B230"/>
    <mergeCell ref="C221:C230"/>
    <mergeCell ref="M487:M489"/>
    <mergeCell ref="L289:L290"/>
    <mergeCell ref="G359:G360"/>
    <mergeCell ref="H359:H360"/>
    <mergeCell ref="I359:I360"/>
    <mergeCell ref="J359:J360"/>
    <mergeCell ref="K359:K360"/>
    <mergeCell ref="L359:L360"/>
    <mergeCell ref="M346:M347"/>
    <mergeCell ref="L463:L464"/>
    <mergeCell ref="K487:K488"/>
    <mergeCell ref="L405:L406"/>
    <mergeCell ref="K405:K406"/>
    <mergeCell ref="M405:M406"/>
    <mergeCell ref="M397:O397"/>
    <mergeCell ref="K368:K369"/>
    <mergeCell ref="L368:L369"/>
    <mergeCell ref="J391:J392"/>
    <mergeCell ref="K391:K392"/>
    <mergeCell ref="M391:M392"/>
    <mergeCell ref="M400:M401"/>
    <mergeCell ref="G489:K489"/>
    <mergeCell ref="M463:M464"/>
    <mergeCell ref="L469:L470"/>
    <mergeCell ref="M155:M156"/>
    <mergeCell ref="K166:K168"/>
    <mergeCell ref="L166:L168"/>
    <mergeCell ref="M166:M168"/>
    <mergeCell ref="A166:A169"/>
    <mergeCell ref="B166:B169"/>
    <mergeCell ref="C166:C169"/>
    <mergeCell ref="A160:A161"/>
    <mergeCell ref="B184:B185"/>
    <mergeCell ref="A184:A185"/>
    <mergeCell ref="C184:C185"/>
    <mergeCell ref="D185:F185"/>
    <mergeCell ref="G185:K185"/>
    <mergeCell ref="M174:M177"/>
    <mergeCell ref="G177:K177"/>
    <mergeCell ref="C174:C177"/>
    <mergeCell ref="F175:F176"/>
    <mergeCell ref="G174:K174"/>
    <mergeCell ref="B174:B177"/>
    <mergeCell ref="B180:B182"/>
    <mergeCell ref="C180:C182"/>
    <mergeCell ref="K180:K181"/>
    <mergeCell ref="H180:H181"/>
    <mergeCell ref="I180:I181"/>
    <mergeCell ref="K592:K593"/>
    <mergeCell ref="L592:L593"/>
    <mergeCell ref="B592:B593"/>
    <mergeCell ref="C592:C593"/>
    <mergeCell ref="D592:D593"/>
    <mergeCell ref="G601:K601"/>
    <mergeCell ref="G602:K602"/>
    <mergeCell ref="A577:A579"/>
    <mergeCell ref="L155:L156"/>
    <mergeCell ref="G212:J212"/>
    <mergeCell ref="K265:K266"/>
    <mergeCell ref="L265:L267"/>
    <mergeCell ref="B577:B579"/>
    <mergeCell ref="C577:C579"/>
    <mergeCell ref="D577:D579"/>
    <mergeCell ref="E577:E579"/>
    <mergeCell ref="F577:F579"/>
    <mergeCell ref="K577:K579"/>
    <mergeCell ref="B405:B406"/>
    <mergeCell ref="C405:C406"/>
    <mergeCell ref="B527:B528"/>
    <mergeCell ref="A368:A369"/>
    <mergeCell ref="C368:C369"/>
    <mergeCell ref="B412:B416"/>
    <mergeCell ref="A615:A616"/>
    <mergeCell ref="B615:B616"/>
    <mergeCell ref="G616:K616"/>
    <mergeCell ref="G606:K606"/>
    <mergeCell ref="G449:K449"/>
    <mergeCell ref="G450:K450"/>
    <mergeCell ref="B449:B452"/>
    <mergeCell ref="D449:D452"/>
    <mergeCell ref="E449:E452"/>
    <mergeCell ref="F449:F452"/>
    <mergeCell ref="C449:C452"/>
    <mergeCell ref="G451:K451"/>
    <mergeCell ref="G604:K604"/>
    <mergeCell ref="G605:K605"/>
    <mergeCell ref="K514:K515"/>
    <mergeCell ref="G492:K492"/>
    <mergeCell ref="G582:K582"/>
    <mergeCell ref="G599:K599"/>
    <mergeCell ref="F500:F501"/>
    <mergeCell ref="C534:C535"/>
    <mergeCell ref="A449:A452"/>
    <mergeCell ref="G603:K603"/>
    <mergeCell ref="E592:E593"/>
    <mergeCell ref="F592:F593"/>
    <mergeCell ref="A2:A3"/>
    <mergeCell ref="B2:B3"/>
    <mergeCell ref="C2:C3"/>
    <mergeCell ref="D2:D3"/>
    <mergeCell ref="E2:E3"/>
    <mergeCell ref="F2:F3"/>
    <mergeCell ref="K2:K3"/>
    <mergeCell ref="L2:L3"/>
    <mergeCell ref="M2:M3"/>
    <mergeCell ref="C527:C528"/>
    <mergeCell ref="G528:K528"/>
    <mergeCell ref="C412:F415"/>
    <mergeCell ref="G416:G417"/>
    <mergeCell ref="K412:K415"/>
    <mergeCell ref="A514:A516"/>
    <mergeCell ref="L487:L488"/>
    <mergeCell ref="L514:L515"/>
    <mergeCell ref="B487:B489"/>
    <mergeCell ref="E486:F486"/>
    <mergeCell ref="D459:D460"/>
    <mergeCell ref="E459:E460"/>
    <mergeCell ref="F459:F460"/>
    <mergeCell ref="G424:L424"/>
    <mergeCell ref="L428:L429"/>
    <mergeCell ref="K425:K426"/>
    <mergeCell ref="F502:F503"/>
    <mergeCell ref="K502:K503"/>
    <mergeCell ref="L502:L503"/>
    <mergeCell ref="D515:F515"/>
    <mergeCell ref="C514:C516"/>
    <mergeCell ref="B514:B516"/>
    <mergeCell ref="F504:F510"/>
    <mergeCell ref="B500:B501"/>
    <mergeCell ref="A563:A564"/>
    <mergeCell ref="B563:B564"/>
    <mergeCell ref="C563:C564"/>
    <mergeCell ref="D563:D564"/>
    <mergeCell ref="E563:E564"/>
    <mergeCell ref="F563:F564"/>
    <mergeCell ref="K563:K564"/>
    <mergeCell ref="L563:L564"/>
    <mergeCell ref="M563:M564"/>
    <mergeCell ref="C502:C503"/>
    <mergeCell ref="D502:D503"/>
    <mergeCell ref="B77:B79"/>
    <mergeCell ref="C77:C79"/>
    <mergeCell ref="D77:D78"/>
    <mergeCell ref="E77:E78"/>
    <mergeCell ref="F77:F78"/>
    <mergeCell ref="K77:K78"/>
    <mergeCell ref="L77:L78"/>
    <mergeCell ref="H142:H143"/>
    <mergeCell ref="I142:I143"/>
    <mergeCell ref="J142:J143"/>
    <mergeCell ref="K141:K142"/>
    <mergeCell ref="L141:L142"/>
    <mergeCell ref="B110:B111"/>
    <mergeCell ref="B368:B369"/>
    <mergeCell ref="D368:D369"/>
    <mergeCell ref="E368:E369"/>
    <mergeCell ref="F368:F369"/>
    <mergeCell ref="D384:E384"/>
    <mergeCell ref="C278:C279"/>
    <mergeCell ref="B371:B373"/>
    <mergeCell ref="C371:C373"/>
    <mergeCell ref="C116:C117"/>
    <mergeCell ref="K400:K401"/>
    <mergeCell ref="L400:L401"/>
    <mergeCell ref="H223:J223"/>
    <mergeCell ref="M372:M373"/>
    <mergeCell ref="A405:A406"/>
    <mergeCell ref="A77:A79"/>
    <mergeCell ref="G624:K624"/>
    <mergeCell ref="D43:F44"/>
    <mergeCell ref="K43:K44"/>
    <mergeCell ref="L43:L44"/>
    <mergeCell ref="M43:M44"/>
    <mergeCell ref="D419:F419"/>
    <mergeCell ref="A65:A66"/>
    <mergeCell ref="B65:B66"/>
    <mergeCell ref="C65:C66"/>
    <mergeCell ref="D65:D66"/>
    <mergeCell ref="F65:F66"/>
    <mergeCell ref="E65:E66"/>
    <mergeCell ref="H416:H417"/>
    <mergeCell ref="I416:I417"/>
    <mergeCell ref="J416:J417"/>
    <mergeCell ref="K416:K417"/>
    <mergeCell ref="A502:A503"/>
    <mergeCell ref="B502:B503"/>
    <mergeCell ref="A110:A111"/>
    <mergeCell ref="K110:K111"/>
    <mergeCell ref="L110:L111"/>
    <mergeCell ref="M110:M111"/>
    <mergeCell ref="C110:C111"/>
    <mergeCell ref="D110:D111"/>
    <mergeCell ref="E110:E111"/>
    <mergeCell ref="F110:F111"/>
    <mergeCell ref="A581:A589"/>
    <mergeCell ref="A542:A544"/>
    <mergeCell ref="A258:A260"/>
    <mergeCell ref="A491:A493"/>
    <mergeCell ref="G493:K493"/>
    <mergeCell ref="D589:F589"/>
    <mergeCell ref="M502:M503"/>
    <mergeCell ref="M134:Q134"/>
    <mergeCell ref="B469:B474"/>
    <mergeCell ref="A469:A474"/>
    <mergeCell ref="C469:C474"/>
    <mergeCell ref="G471:L471"/>
    <mergeCell ref="G472:L472"/>
    <mergeCell ref="G473:L473"/>
    <mergeCell ref="G463:G464"/>
    <mergeCell ref="H463:H464"/>
    <mergeCell ref="G626:K626"/>
    <mergeCell ref="M259:Q259"/>
    <mergeCell ref="B542:B544"/>
    <mergeCell ref="C542:C544"/>
    <mergeCell ref="D542:D544"/>
    <mergeCell ref="E542:E544"/>
    <mergeCell ref="F542:F544"/>
    <mergeCell ref="G258:G260"/>
    <mergeCell ref="H258:H260"/>
    <mergeCell ref="I258:I260"/>
    <mergeCell ref="J258:J260"/>
    <mergeCell ref="K258:K260"/>
    <mergeCell ref="L258:L260"/>
    <mergeCell ref="M260:Q260"/>
    <mergeCell ref="B258:B260"/>
    <mergeCell ref="C258:C260"/>
    <mergeCell ref="G394:J394"/>
    <mergeCell ref="B491:B493"/>
    <mergeCell ref="I463:I464"/>
    <mergeCell ref="J463:J464"/>
    <mergeCell ref="G400:G401"/>
    <mergeCell ref="H400:H401"/>
    <mergeCell ref="I400:I401"/>
    <mergeCell ref="J400:J4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7" zoomScale="70" zoomScaleNormal="70" workbookViewId="0">
      <selection activeCell="D19" sqref="D19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30" t="s">
        <v>905</v>
      </c>
      <c r="C1" s="1431"/>
      <c r="D1" s="143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/>
      <c r="C10" s="550"/>
      <c r="D10" s="158"/>
    </row>
    <row r="11" spans="1:4" ht="30" customHeight="1" x14ac:dyDescent="0.2">
      <c r="A11" s="231"/>
      <c r="B11" s="156"/>
      <c r="C11" s="550"/>
      <c r="D11" s="158"/>
    </row>
    <row r="12" spans="1:4" ht="30" customHeight="1" x14ac:dyDescent="0.2">
      <c r="A12" s="231"/>
      <c r="B12" s="156"/>
      <c r="C12" s="550"/>
      <c r="D12" s="158"/>
    </row>
    <row r="13" spans="1:4" ht="30" customHeight="1" x14ac:dyDescent="0.2">
      <c r="A13" s="231"/>
      <c r="B13" s="156"/>
      <c r="C13" s="550"/>
      <c r="D13" s="158"/>
    </row>
    <row r="14" spans="1:4" ht="30" customHeight="1" thickBot="1" x14ac:dyDescent="0.25">
      <c r="A14" s="231"/>
      <c r="B14" s="156"/>
      <c r="C14" s="550"/>
      <c r="D14" s="158"/>
    </row>
    <row r="15" spans="1:4" ht="50.1" customHeight="1" thickBot="1" x14ac:dyDescent="0.25">
      <c r="A15" s="231"/>
      <c r="B15" s="1430" t="s">
        <v>1868</v>
      </c>
      <c r="C15" s="1431"/>
      <c r="D15" s="1432"/>
    </row>
    <row r="16" spans="1:4" ht="30" customHeight="1" x14ac:dyDescent="0.2">
      <c r="A16" s="143">
        <v>8</v>
      </c>
      <c r="B16" s="156">
        <v>1060000</v>
      </c>
      <c r="C16" s="139" t="s">
        <v>1714</v>
      </c>
      <c r="D16" s="158" t="s">
        <v>1885</v>
      </c>
    </row>
    <row r="17" spans="1:4" ht="30" customHeight="1" x14ac:dyDescent="0.2">
      <c r="A17" s="143">
        <v>9</v>
      </c>
      <c r="B17" s="156">
        <v>11930000</v>
      </c>
      <c r="C17" s="139" t="s">
        <v>2835</v>
      </c>
      <c r="D17" s="158" t="s">
        <v>2891</v>
      </c>
    </row>
    <row r="18" spans="1:4" ht="30" customHeight="1" x14ac:dyDescent="0.2">
      <c r="A18" s="143">
        <v>10</v>
      </c>
      <c r="B18" s="156"/>
      <c r="C18" s="139"/>
      <c r="D18" s="158"/>
    </row>
    <row r="19" spans="1:4" ht="30" customHeight="1" x14ac:dyDescent="0.2">
      <c r="A19" s="143">
        <v>11</v>
      </c>
      <c r="B19" s="156"/>
      <c r="C19" s="139"/>
      <c r="D19" s="158"/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34990000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30" t="s">
        <v>909</v>
      </c>
      <c r="C1" s="1431"/>
      <c r="D1" s="143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rightToLeft="1" topLeftCell="A40" zoomScale="60" zoomScaleNormal="60" workbookViewId="0">
      <selection activeCell="B50" sqref="B50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1445" t="s">
        <v>2034</v>
      </c>
      <c r="B1" s="1446"/>
      <c r="C1" s="1446"/>
      <c r="D1" s="1446"/>
      <c r="E1" s="1447"/>
    </row>
    <row r="2" spans="1:5" ht="50.1" customHeight="1" thickBot="1" x14ac:dyDescent="0.25">
      <c r="A2" s="632" t="s">
        <v>0</v>
      </c>
      <c r="B2" s="633" t="s">
        <v>906</v>
      </c>
      <c r="C2" s="1454" t="s">
        <v>2036</v>
      </c>
      <c r="D2" s="1455"/>
      <c r="E2" s="634" t="s">
        <v>271</v>
      </c>
    </row>
    <row r="3" spans="1:5" ht="50.1" customHeight="1" x14ac:dyDescent="0.2">
      <c r="A3" s="204">
        <v>1</v>
      </c>
      <c r="B3" s="156">
        <v>700000000</v>
      </c>
      <c r="C3" s="1450" t="s">
        <v>1874</v>
      </c>
      <c r="D3" s="1451"/>
      <c r="E3" s="631"/>
    </row>
    <row r="4" spans="1:5" ht="50.1" customHeight="1" x14ac:dyDescent="0.2">
      <c r="A4" s="204">
        <v>2</v>
      </c>
      <c r="B4" s="156">
        <v>650000000</v>
      </c>
      <c r="C4" s="1452" t="s">
        <v>1873</v>
      </c>
      <c r="D4" s="1453"/>
      <c r="E4" s="619" t="s">
        <v>2037</v>
      </c>
    </row>
    <row r="5" spans="1:5" ht="50.1" customHeight="1" x14ac:dyDescent="0.2">
      <c r="A5" s="204">
        <v>3</v>
      </c>
      <c r="B5" s="156">
        <v>650000000</v>
      </c>
      <c r="C5" s="1452" t="s">
        <v>2023</v>
      </c>
      <c r="D5" s="1453"/>
      <c r="E5" s="619" t="s">
        <v>2037</v>
      </c>
    </row>
    <row r="6" spans="1:5" ht="50.1" customHeight="1" thickBot="1" x14ac:dyDescent="0.25">
      <c r="A6" s="629">
        <v>4</v>
      </c>
      <c r="B6" s="208">
        <v>200000000</v>
      </c>
      <c r="C6" s="1456" t="s">
        <v>1881</v>
      </c>
      <c r="D6" s="1457"/>
      <c r="E6" s="1458"/>
    </row>
    <row r="7" spans="1:5" ht="30" customHeight="1" x14ac:dyDescent="0.2">
      <c r="A7" s="627"/>
      <c r="B7" s="592"/>
      <c r="C7" s="628"/>
      <c r="D7" s="628"/>
    </row>
    <row r="8" spans="1:5" ht="30" customHeight="1" thickBot="1" x14ac:dyDescent="0.25">
      <c r="A8" s="627"/>
      <c r="B8" s="592"/>
      <c r="C8" s="628"/>
      <c r="D8" s="628"/>
    </row>
    <row r="9" spans="1:5" ht="50.1" customHeight="1" thickBot="1" x14ac:dyDescent="0.25">
      <c r="A9" s="1439" t="s">
        <v>1868</v>
      </c>
      <c r="B9" s="1440"/>
      <c r="C9" s="1440"/>
      <c r="D9" s="1440"/>
      <c r="E9" s="1441"/>
    </row>
    <row r="10" spans="1:5" ht="50.1" customHeight="1" thickBot="1" x14ac:dyDescent="0.25">
      <c r="A10" s="640" t="s">
        <v>0</v>
      </c>
      <c r="B10" s="641" t="s">
        <v>906</v>
      </c>
      <c r="C10" s="641" t="s">
        <v>889</v>
      </c>
      <c r="D10" s="641" t="s">
        <v>2035</v>
      </c>
      <c r="E10" s="642" t="s">
        <v>271</v>
      </c>
    </row>
    <row r="11" spans="1:5" ht="39.950000000000003" customHeight="1" x14ac:dyDescent="0.2">
      <c r="A11" s="851">
        <v>1</v>
      </c>
      <c r="B11" s="644">
        <v>20000000</v>
      </c>
      <c r="C11" s="600" t="s">
        <v>1853</v>
      </c>
      <c r="D11" s="636" t="s">
        <v>1869</v>
      </c>
      <c r="E11" s="631"/>
    </row>
    <row r="12" spans="1:5" ht="39.950000000000003" customHeight="1" x14ac:dyDescent="0.2">
      <c r="A12" s="850">
        <v>2</v>
      </c>
      <c r="B12" s="644">
        <v>50000000</v>
      </c>
      <c r="C12" s="570" t="s">
        <v>1805</v>
      </c>
      <c r="D12" s="637" t="s">
        <v>9</v>
      </c>
      <c r="E12" s="630"/>
    </row>
    <row r="13" spans="1:5" ht="39.950000000000003" customHeight="1" x14ac:dyDescent="0.2">
      <c r="A13" s="645">
        <v>3</v>
      </c>
      <c r="B13" s="646">
        <v>5000000</v>
      </c>
      <c r="C13" s="613" t="s">
        <v>1870</v>
      </c>
      <c r="D13" s="498" t="s">
        <v>9</v>
      </c>
      <c r="E13" s="630"/>
    </row>
    <row r="14" spans="1:5" ht="39.950000000000003" customHeight="1" x14ac:dyDescent="0.2">
      <c r="A14" s="645">
        <v>4</v>
      </c>
      <c r="B14" s="646">
        <v>10000000</v>
      </c>
      <c r="C14" s="613" t="s">
        <v>900</v>
      </c>
      <c r="D14" s="498" t="s">
        <v>1871</v>
      </c>
      <c r="E14" s="630"/>
    </row>
    <row r="15" spans="1:5" ht="39.950000000000003" customHeight="1" x14ac:dyDescent="0.2">
      <c r="A15" s="645">
        <v>5</v>
      </c>
      <c r="B15" s="646">
        <v>20000000</v>
      </c>
      <c r="C15" s="613" t="s">
        <v>900</v>
      </c>
      <c r="D15" s="498" t="s">
        <v>1871</v>
      </c>
      <c r="E15" s="630"/>
    </row>
    <row r="16" spans="1:5" ht="39.950000000000003" customHeight="1" x14ac:dyDescent="0.2">
      <c r="A16" s="645">
        <v>6</v>
      </c>
      <c r="B16" s="644">
        <v>1000000</v>
      </c>
      <c r="C16" s="570" t="s">
        <v>329</v>
      </c>
      <c r="D16" s="637" t="s">
        <v>9</v>
      </c>
      <c r="E16" s="630"/>
    </row>
    <row r="17" spans="1:8" ht="39.950000000000003" customHeight="1" x14ac:dyDescent="0.2">
      <c r="A17" s="645">
        <v>7</v>
      </c>
      <c r="B17" s="644">
        <v>10000000</v>
      </c>
      <c r="C17" s="570" t="s">
        <v>755</v>
      </c>
      <c r="D17" s="637" t="s">
        <v>9</v>
      </c>
      <c r="E17" s="630"/>
    </row>
    <row r="18" spans="1:8" ht="39.950000000000003" customHeight="1" x14ac:dyDescent="0.2">
      <c r="A18" s="645">
        <v>8</v>
      </c>
      <c r="B18" s="644">
        <v>5000000</v>
      </c>
      <c r="C18" s="570" t="s">
        <v>755</v>
      </c>
      <c r="D18" s="637" t="s">
        <v>9</v>
      </c>
      <c r="E18" s="630"/>
    </row>
    <row r="19" spans="1:8" ht="39.950000000000003" customHeight="1" x14ac:dyDescent="0.2">
      <c r="A19" s="645">
        <v>9</v>
      </c>
      <c r="B19" s="644">
        <v>5000000</v>
      </c>
      <c r="C19" s="614" t="s">
        <v>933</v>
      </c>
      <c r="D19" s="643" t="s">
        <v>1872</v>
      </c>
      <c r="E19" s="630"/>
    </row>
    <row r="20" spans="1:8" ht="39.950000000000003" customHeight="1" x14ac:dyDescent="0.2">
      <c r="A20" s="645">
        <v>10</v>
      </c>
      <c r="B20" s="644">
        <v>7200000</v>
      </c>
      <c r="C20" s="570" t="s">
        <v>1316</v>
      </c>
      <c r="D20" s="637" t="s">
        <v>1875</v>
      </c>
      <c r="E20" s="630"/>
    </row>
    <row r="21" spans="1:8" ht="39.950000000000003" customHeight="1" x14ac:dyDescent="0.2">
      <c r="A21" s="485">
        <v>11</v>
      </c>
      <c r="B21" s="15">
        <v>42000000</v>
      </c>
      <c r="C21" s="614" t="s">
        <v>520</v>
      </c>
      <c r="D21" s="638" t="s">
        <v>9</v>
      </c>
      <c r="E21" s="630"/>
    </row>
    <row r="22" spans="1:8" ht="39.950000000000003" customHeight="1" x14ac:dyDescent="0.2">
      <c r="A22" s="849"/>
      <c r="B22" s="15">
        <v>30000000</v>
      </c>
      <c r="C22" s="614" t="s">
        <v>388</v>
      </c>
      <c r="D22" s="15" t="s">
        <v>9</v>
      </c>
      <c r="E22" s="630"/>
    </row>
    <row r="23" spans="1:8" ht="39.950000000000003" customHeight="1" x14ac:dyDescent="0.2">
      <c r="A23" s="849"/>
      <c r="B23" s="15">
        <v>1000000</v>
      </c>
      <c r="C23" s="614" t="s">
        <v>2006</v>
      </c>
      <c r="D23" s="15" t="s">
        <v>2058</v>
      </c>
      <c r="E23" s="630"/>
      <c r="H23" s="445"/>
    </row>
    <row r="24" spans="1:8" ht="39.950000000000003" customHeight="1" x14ac:dyDescent="0.2">
      <c r="A24" s="849"/>
      <c r="B24" s="15">
        <v>14000000</v>
      </c>
      <c r="C24" s="614" t="s">
        <v>2006</v>
      </c>
      <c r="D24" s="15" t="s">
        <v>2058</v>
      </c>
      <c r="E24" s="630"/>
      <c r="H24" s="445"/>
    </row>
    <row r="25" spans="1:8" ht="39.950000000000003" customHeight="1" x14ac:dyDescent="0.2">
      <c r="A25" s="849"/>
      <c r="B25" s="15">
        <v>20000000</v>
      </c>
      <c r="C25" s="614" t="s">
        <v>2006</v>
      </c>
      <c r="D25" s="15" t="s">
        <v>2058</v>
      </c>
      <c r="E25" s="630"/>
    </row>
    <row r="26" spans="1:8" ht="39.950000000000003" customHeight="1" x14ac:dyDescent="0.2">
      <c r="A26" s="849"/>
      <c r="B26" s="15">
        <v>37400000</v>
      </c>
      <c r="C26" s="614" t="s">
        <v>2125</v>
      </c>
      <c r="D26" s="15" t="s">
        <v>2058</v>
      </c>
      <c r="E26" s="630"/>
    </row>
    <row r="27" spans="1:8" ht="39.950000000000003" customHeight="1" x14ac:dyDescent="0.2">
      <c r="A27" s="849"/>
      <c r="B27" s="827">
        <v>2000000</v>
      </c>
      <c r="C27" s="614"/>
      <c r="D27" s="827"/>
      <c r="E27" s="630"/>
    </row>
    <row r="28" spans="1:8" ht="39.950000000000003" customHeight="1" x14ac:dyDescent="0.2">
      <c r="A28" s="849"/>
      <c r="B28" s="827">
        <v>17300000</v>
      </c>
      <c r="C28" s="614" t="s">
        <v>2432</v>
      </c>
      <c r="D28" s="827" t="s">
        <v>2062</v>
      </c>
      <c r="E28" s="630"/>
    </row>
    <row r="29" spans="1:8" ht="39.950000000000003" customHeight="1" x14ac:dyDescent="0.2">
      <c r="A29" s="849"/>
      <c r="B29" s="1152"/>
      <c r="C29" s="1157"/>
      <c r="D29" s="1152"/>
      <c r="E29" s="630"/>
    </row>
    <row r="30" spans="1:8" ht="39.950000000000003" customHeight="1" x14ac:dyDescent="0.2">
      <c r="A30" s="623" t="s">
        <v>903</v>
      </c>
      <c r="B30" s="1459">
        <f>SUM(B11:B29)</f>
        <v>296900000</v>
      </c>
      <c r="C30" s="1460"/>
      <c r="D30" s="1461"/>
      <c r="E30" s="635" t="s">
        <v>2031</v>
      </c>
    </row>
    <row r="31" spans="1:8" ht="39.950000000000003" customHeight="1" thickBot="1" x14ac:dyDescent="0.25">
      <c r="A31" s="198" t="s">
        <v>2032</v>
      </c>
      <c r="B31" s="1442">
        <f>B30-B13-B14-B15</f>
        <v>261900000</v>
      </c>
      <c r="C31" s="1443"/>
      <c r="D31" s="1444"/>
      <c r="E31" s="639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8"/>
      <c r="E33" s="618"/>
    </row>
    <row r="34" spans="1:5" ht="50.1" customHeight="1" x14ac:dyDescent="0.2">
      <c r="A34" s="1445" t="s">
        <v>2025</v>
      </c>
      <c r="B34" s="1446"/>
      <c r="C34" s="1446"/>
      <c r="D34" s="1446"/>
      <c r="E34" s="1447"/>
    </row>
    <row r="35" spans="1:5" ht="50.1" customHeight="1" x14ac:dyDescent="0.2">
      <c r="A35" s="624">
        <v>1</v>
      </c>
      <c r="B35" s="593">
        <v>700000000</v>
      </c>
      <c r="C35" s="616">
        <v>6.0999999999999999E-2</v>
      </c>
      <c r="D35" s="604">
        <v>42500000</v>
      </c>
      <c r="E35" s="619" t="s">
        <v>2026</v>
      </c>
    </row>
    <row r="36" spans="1:5" ht="50.1" customHeight="1" x14ac:dyDescent="0.2">
      <c r="A36" s="626">
        <v>2</v>
      </c>
      <c r="B36" s="602">
        <v>700000000</v>
      </c>
      <c r="C36" s="616">
        <v>6.0999999999999999E-2</v>
      </c>
      <c r="D36" s="602">
        <v>42500000</v>
      </c>
      <c r="E36" s="619" t="s">
        <v>2024</v>
      </c>
    </row>
    <row r="37" spans="1:5" ht="50.1" customHeight="1" x14ac:dyDescent="0.2">
      <c r="A37" s="626">
        <v>3</v>
      </c>
      <c r="B37" s="602">
        <v>650000000</v>
      </c>
      <c r="C37" s="616">
        <v>0.08</v>
      </c>
      <c r="D37" s="602">
        <v>17330000</v>
      </c>
      <c r="E37" s="619" t="s">
        <v>2027</v>
      </c>
    </row>
    <row r="38" spans="1:5" ht="50.1" customHeight="1" x14ac:dyDescent="0.2">
      <c r="A38" s="625">
        <v>4</v>
      </c>
      <c r="B38" s="489">
        <v>2000000000</v>
      </c>
      <c r="C38" s="617">
        <v>0.08</v>
      </c>
      <c r="D38" s="489">
        <f>B38*C38</f>
        <v>160000000</v>
      </c>
      <c r="E38" s="620" t="s">
        <v>2028</v>
      </c>
    </row>
    <row r="39" spans="1:5" ht="50.1" customHeight="1" x14ac:dyDescent="0.2">
      <c r="A39" s="487" t="s">
        <v>2033</v>
      </c>
      <c r="B39" s="1435">
        <f>D35+D36+D37+D38</f>
        <v>262330000</v>
      </c>
      <c r="C39" s="1435"/>
      <c r="D39" s="1435"/>
      <c r="E39" s="1436"/>
    </row>
    <row r="40" spans="1:5" ht="50.1" customHeight="1" x14ac:dyDescent="0.2">
      <c r="A40" s="621" t="s">
        <v>2029</v>
      </c>
      <c r="B40" s="1435">
        <f>B31</f>
        <v>261900000</v>
      </c>
      <c r="C40" s="1435"/>
      <c r="D40" s="1435"/>
      <c r="E40" s="1436"/>
    </row>
    <row r="41" spans="1:5" ht="50.1" customHeight="1" thickBot="1" x14ac:dyDescent="0.25">
      <c r="A41" s="622" t="s">
        <v>2030</v>
      </c>
      <c r="B41" s="1437">
        <f>B39-B40</f>
        <v>430000</v>
      </c>
      <c r="C41" s="1437"/>
      <c r="D41" s="1437"/>
      <c r="E41" s="1438"/>
    </row>
    <row r="42" spans="1:5" ht="50.1" customHeight="1" x14ac:dyDescent="0.2">
      <c r="A42" s="615"/>
      <c r="B42" s="615"/>
      <c r="C42" s="615"/>
      <c r="D42" s="615"/>
      <c r="E42" s="615"/>
    </row>
    <row r="43" spans="1:5" ht="15" thickBot="1" x14ac:dyDescent="0.25"/>
    <row r="44" spans="1:5" ht="50.1" customHeight="1" thickBot="1" x14ac:dyDescent="0.25">
      <c r="A44" s="1439" t="s">
        <v>2749</v>
      </c>
      <c r="B44" s="1440"/>
      <c r="C44" s="1440"/>
      <c r="D44" s="1440"/>
      <c r="E44" s="1441"/>
    </row>
    <row r="45" spans="1:5" ht="50.1" customHeight="1" thickBot="1" x14ac:dyDescent="0.25">
      <c r="A45" s="640" t="s">
        <v>0</v>
      </c>
      <c r="B45" s="641" t="s">
        <v>906</v>
      </c>
      <c r="C45" s="641" t="s">
        <v>889</v>
      </c>
      <c r="D45" s="641" t="s">
        <v>2035</v>
      </c>
      <c r="E45" s="642" t="s">
        <v>271</v>
      </c>
    </row>
    <row r="46" spans="1:5" ht="39.950000000000003" customHeight="1" x14ac:dyDescent="0.2">
      <c r="A46" s="1163">
        <v>1</v>
      </c>
      <c r="B46" s="1152">
        <v>40000000</v>
      </c>
      <c r="C46" s="1157" t="s">
        <v>3046</v>
      </c>
      <c r="D46" s="1385" t="s">
        <v>550</v>
      </c>
      <c r="E46" s="631"/>
    </row>
    <row r="47" spans="1:5" ht="39.950000000000003" customHeight="1" x14ac:dyDescent="0.2">
      <c r="A47" s="1164">
        <v>2</v>
      </c>
      <c r="B47" s="1151">
        <v>90400000</v>
      </c>
      <c r="C47" s="1448" t="s">
        <v>3171</v>
      </c>
      <c r="D47" s="1449"/>
      <c r="E47" s="630"/>
    </row>
    <row r="48" spans="1:5" ht="39.950000000000003" customHeight="1" x14ac:dyDescent="0.2">
      <c r="A48" s="645">
        <v>3</v>
      </c>
      <c r="B48" s="1151">
        <v>29600000</v>
      </c>
      <c r="C48" s="1148" t="s">
        <v>3154</v>
      </c>
      <c r="D48" s="1150" t="s">
        <v>3183</v>
      </c>
      <c r="E48" s="635"/>
    </row>
    <row r="49" spans="1:8" ht="39.950000000000003" customHeight="1" x14ac:dyDescent="0.2">
      <c r="A49" s="645">
        <v>4</v>
      </c>
      <c r="B49" s="1151"/>
      <c r="C49" s="1148"/>
      <c r="D49" s="1150"/>
      <c r="E49" s="630"/>
    </row>
    <row r="50" spans="1:8" ht="39.950000000000003" customHeight="1" x14ac:dyDescent="0.2">
      <c r="A50" s="645">
        <v>5</v>
      </c>
      <c r="B50" s="1151"/>
      <c r="C50" s="1148"/>
      <c r="D50" s="1150"/>
      <c r="E50" s="630"/>
    </row>
    <row r="51" spans="1:8" ht="39.950000000000003" customHeight="1" x14ac:dyDescent="0.2">
      <c r="A51" s="645">
        <v>6</v>
      </c>
      <c r="B51" s="1151"/>
      <c r="C51" s="1148"/>
      <c r="D51" s="1150"/>
      <c r="E51" s="630"/>
    </row>
    <row r="52" spans="1:8" ht="39.950000000000003" customHeight="1" x14ac:dyDescent="0.2">
      <c r="A52" s="645">
        <v>7</v>
      </c>
      <c r="B52" s="1151"/>
      <c r="C52" s="1148"/>
      <c r="D52" s="1150"/>
      <c r="E52" s="630"/>
    </row>
    <row r="53" spans="1:8" ht="39.950000000000003" customHeight="1" x14ac:dyDescent="0.2">
      <c r="A53" s="645">
        <v>8</v>
      </c>
      <c r="B53" s="1151"/>
      <c r="C53" s="1148"/>
      <c r="D53" s="1150"/>
      <c r="E53" s="630"/>
    </row>
    <row r="54" spans="1:8" ht="39.950000000000003" customHeight="1" x14ac:dyDescent="0.2">
      <c r="A54" s="645">
        <v>9</v>
      </c>
      <c r="B54" s="1151"/>
      <c r="C54" s="1157"/>
      <c r="D54" s="1154"/>
      <c r="E54" s="630"/>
    </row>
    <row r="55" spans="1:8" ht="39.950000000000003" customHeight="1" x14ac:dyDescent="0.2">
      <c r="A55" s="645">
        <v>10</v>
      </c>
      <c r="B55" s="1151"/>
      <c r="C55" s="1148"/>
      <c r="D55" s="1150"/>
      <c r="E55" s="630"/>
    </row>
    <row r="56" spans="1:8" ht="39.950000000000003" customHeight="1" x14ac:dyDescent="0.2">
      <c r="A56" s="485">
        <v>11</v>
      </c>
      <c r="B56" s="1152"/>
      <c r="C56" s="1157"/>
      <c r="D56" s="1142"/>
      <c r="E56" s="630"/>
    </row>
    <row r="57" spans="1:8" ht="39.950000000000003" customHeight="1" x14ac:dyDescent="0.2">
      <c r="A57" s="1162"/>
      <c r="B57" s="1152"/>
      <c r="C57" s="1157"/>
      <c r="D57" s="1152"/>
      <c r="E57" s="630"/>
    </row>
    <row r="58" spans="1:8" ht="39.950000000000003" customHeight="1" x14ac:dyDescent="0.2">
      <c r="A58" s="1162"/>
      <c r="B58" s="1152"/>
      <c r="C58" s="1157"/>
      <c r="D58" s="1152"/>
      <c r="E58" s="630"/>
      <c r="H58" s="445"/>
    </row>
    <row r="59" spans="1:8" ht="39.950000000000003" customHeight="1" x14ac:dyDescent="0.2">
      <c r="A59" s="1162"/>
      <c r="B59" s="1152"/>
      <c r="C59" s="1157"/>
      <c r="D59" s="1152"/>
      <c r="E59" s="630"/>
      <c r="H59" s="445"/>
    </row>
    <row r="60" spans="1:8" ht="39.950000000000003" customHeight="1" x14ac:dyDescent="0.2">
      <c r="A60" s="1162"/>
      <c r="B60" s="1152"/>
      <c r="C60" s="1157"/>
      <c r="D60" s="1152"/>
      <c r="E60" s="630"/>
    </row>
    <row r="61" spans="1:8" ht="39.950000000000003" customHeight="1" x14ac:dyDescent="0.2">
      <c r="A61" s="1162"/>
      <c r="B61" s="1152"/>
      <c r="C61" s="1157"/>
      <c r="D61" s="1152"/>
      <c r="E61" s="630"/>
    </row>
    <row r="62" spans="1:8" ht="39.950000000000003" customHeight="1" x14ac:dyDescent="0.2">
      <c r="A62" s="1162"/>
      <c r="B62" s="1152"/>
      <c r="C62" s="1157"/>
      <c r="D62" s="1152"/>
      <c r="E62" s="630"/>
    </row>
    <row r="63" spans="1:8" ht="39.950000000000003" customHeight="1" x14ac:dyDescent="0.2">
      <c r="A63" s="1162"/>
      <c r="B63" s="1152"/>
      <c r="C63" s="1157"/>
      <c r="D63" s="1152"/>
      <c r="E63" s="630"/>
    </row>
    <row r="64" spans="1:8" ht="39.950000000000003" customHeight="1" x14ac:dyDescent="0.2">
      <c r="A64" s="1162"/>
      <c r="B64" s="1152"/>
      <c r="C64" s="1157"/>
      <c r="D64" s="1152"/>
      <c r="E64" s="630"/>
    </row>
    <row r="65" spans="1:5" ht="39.950000000000003" customHeight="1" thickBot="1" x14ac:dyDescent="0.25">
      <c r="A65" s="198" t="s">
        <v>2032</v>
      </c>
      <c r="B65" s="1442">
        <f>SUM(B46:B64)</f>
        <v>160000000</v>
      </c>
      <c r="C65" s="1443"/>
      <c r="D65" s="1444"/>
      <c r="E65" s="639"/>
    </row>
    <row r="68" spans="1:5" ht="15" thickBot="1" x14ac:dyDescent="0.25"/>
    <row r="69" spans="1:5" ht="50.1" customHeight="1" x14ac:dyDescent="0.2">
      <c r="A69" s="1445" t="s">
        <v>2025</v>
      </c>
      <c r="B69" s="1446"/>
      <c r="C69" s="1446"/>
      <c r="D69" s="1446"/>
      <c r="E69" s="1447"/>
    </row>
    <row r="70" spans="1:5" ht="50.1" customHeight="1" x14ac:dyDescent="0.2">
      <c r="A70" s="624">
        <v>1</v>
      </c>
      <c r="B70" s="1152">
        <v>2000000000</v>
      </c>
      <c r="C70" s="616">
        <v>0.08</v>
      </c>
      <c r="D70" s="1152">
        <f>B70*C70</f>
        <v>160000000</v>
      </c>
      <c r="E70" s="620" t="s">
        <v>2750</v>
      </c>
    </row>
    <row r="71" spans="1:5" ht="50.1" customHeight="1" x14ac:dyDescent="0.2">
      <c r="A71" s="626">
        <v>2</v>
      </c>
      <c r="B71" s="1151"/>
      <c r="C71" s="1165"/>
      <c r="D71" s="1151"/>
      <c r="E71" s="619"/>
    </row>
    <row r="72" spans="1:5" ht="50.1" customHeight="1" x14ac:dyDescent="0.2">
      <c r="A72" s="626">
        <v>3</v>
      </c>
      <c r="B72" s="1151"/>
      <c r="C72" s="616"/>
      <c r="D72" s="1151"/>
      <c r="E72" s="619"/>
    </row>
    <row r="73" spans="1:5" ht="50.1" customHeight="1" x14ac:dyDescent="0.2">
      <c r="A73" s="625">
        <v>4</v>
      </c>
      <c r="B73" s="1155"/>
      <c r="C73" s="617"/>
      <c r="D73" s="1155"/>
      <c r="E73" s="620"/>
    </row>
    <row r="74" spans="1:5" ht="50.1" customHeight="1" x14ac:dyDescent="0.2">
      <c r="A74" s="487" t="s">
        <v>2751</v>
      </c>
      <c r="B74" s="1435">
        <f>D70</f>
        <v>160000000</v>
      </c>
      <c r="C74" s="1435"/>
      <c r="D74" s="1435"/>
      <c r="E74" s="1436"/>
    </row>
    <row r="75" spans="1:5" ht="50.1" customHeight="1" x14ac:dyDescent="0.2">
      <c r="A75" s="621" t="s">
        <v>2029</v>
      </c>
      <c r="B75" s="1435">
        <f>B65</f>
        <v>160000000</v>
      </c>
      <c r="C75" s="1435"/>
      <c r="D75" s="1435"/>
      <c r="E75" s="1436"/>
    </row>
    <row r="76" spans="1:5" ht="50.1" customHeight="1" thickBot="1" x14ac:dyDescent="0.25">
      <c r="A76" s="622" t="s">
        <v>2030</v>
      </c>
      <c r="B76" s="1437">
        <f>B74-B75</f>
        <v>0</v>
      </c>
      <c r="C76" s="1437"/>
      <c r="D76" s="1437"/>
      <c r="E76" s="1438"/>
    </row>
  </sheetData>
  <mergeCells count="20">
    <mergeCell ref="B41:E41"/>
    <mergeCell ref="B39:E39"/>
    <mergeCell ref="B40:E40"/>
    <mergeCell ref="C6:E6"/>
    <mergeCell ref="A9:E9"/>
    <mergeCell ref="B31:D31"/>
    <mergeCell ref="B30:D30"/>
    <mergeCell ref="A34:E34"/>
    <mergeCell ref="C3:D3"/>
    <mergeCell ref="C4:D4"/>
    <mergeCell ref="C5:D5"/>
    <mergeCell ref="A1:E1"/>
    <mergeCell ref="C2:D2"/>
    <mergeCell ref="B75:E75"/>
    <mergeCell ref="B76:E76"/>
    <mergeCell ref="A44:E44"/>
    <mergeCell ref="B65:D65"/>
    <mergeCell ref="A69:E69"/>
    <mergeCell ref="B74:E74"/>
    <mergeCell ref="C47:D4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430" t="s">
        <v>1170</v>
      </c>
      <c r="C1" s="1431"/>
      <c r="D1" s="1432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1284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1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1445" t="s">
        <v>1220</v>
      </c>
      <c r="B1" s="1446"/>
      <c r="C1" s="1446"/>
      <c r="D1" s="1446"/>
      <c r="E1" s="1446"/>
      <c r="F1" s="1447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1462" t="s">
        <v>1224</v>
      </c>
      <c r="B6" s="1463"/>
      <c r="C6" s="1463"/>
      <c r="D6" s="1463"/>
      <c r="E6" s="1463"/>
      <c r="F6" s="1464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1465"/>
      <c r="B8" s="1465"/>
      <c r="C8" s="1465"/>
      <c r="D8" s="1465"/>
    </row>
    <row r="9" spans="1:6" s="196" customFormat="1" ht="30" customHeight="1" thickBot="1" x14ac:dyDescent="0.25">
      <c r="A9" s="1462" t="s">
        <v>1225</v>
      </c>
      <c r="B9" s="1463"/>
      <c r="C9" s="1463"/>
      <c r="D9" s="1463"/>
      <c r="E9" s="1463"/>
      <c r="F9" s="1464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1462" t="s">
        <v>1226</v>
      </c>
      <c r="B12" s="1463"/>
      <c r="C12" s="1463"/>
      <c r="D12" s="1463"/>
      <c r="E12" s="1463"/>
      <c r="F12" s="1464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topLeftCell="A13" workbookViewId="0">
      <selection activeCell="B5" sqref="B5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1430" t="s">
        <v>1551</v>
      </c>
      <c r="B1" s="1431"/>
      <c r="C1" s="1431"/>
      <c r="D1" s="1432"/>
    </row>
    <row r="2" spans="1:7" ht="50.1" customHeight="1" x14ac:dyDescent="0.2">
      <c r="A2" s="201" t="s">
        <v>0</v>
      </c>
      <c r="B2" s="154" t="s">
        <v>1550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1466" t="s">
        <v>1552</v>
      </c>
      <c r="D3" s="1467"/>
      <c r="F3" s="406"/>
      <c r="G3" s="406"/>
    </row>
    <row r="4" spans="1:7" ht="50.1" customHeight="1" thickBot="1" x14ac:dyDescent="0.25">
      <c r="A4" s="450"/>
      <c r="B4" s="1430" t="s">
        <v>1555</v>
      </c>
      <c r="C4" s="1431"/>
      <c r="D4" s="1432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1553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1554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1553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1482"/>
      <c r="D8" s="1483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1484" t="s">
        <v>1556</v>
      </c>
      <c r="B10" s="1485"/>
      <c r="C10" s="1485"/>
      <c r="D10" s="1486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1484" t="s">
        <v>1557</v>
      </c>
      <c r="B12" s="1485"/>
      <c r="C12" s="1485"/>
      <c r="D12" s="1486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1484" t="s">
        <v>1563</v>
      </c>
      <c r="B14" s="1485"/>
      <c r="C14" s="1485"/>
      <c r="D14" s="1486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1470" t="s">
        <v>1558</v>
      </c>
      <c r="B16" s="1471"/>
      <c r="C16" s="1471"/>
      <c r="D16" s="1472"/>
      <c r="F16" s="448"/>
      <c r="G16" s="449"/>
    </row>
    <row r="17" spans="1:7" ht="30" customHeight="1" thickBot="1" x14ac:dyDescent="0.25">
      <c r="A17" s="1473"/>
      <c r="B17" s="1474"/>
      <c r="C17" s="1474"/>
      <c r="D17" s="1475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1476" t="s">
        <v>1559</v>
      </c>
      <c r="B19" s="1477"/>
      <c r="C19" s="1477"/>
      <c r="D19" s="1478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1476" t="s">
        <v>1560</v>
      </c>
      <c r="B21" s="1477"/>
      <c r="C21" s="1477"/>
      <c r="D21" s="1478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1476" t="s">
        <v>1561</v>
      </c>
      <c r="B23" s="1477"/>
      <c r="C23" s="1477"/>
      <c r="D23" s="1478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1479" t="s">
        <v>1551</v>
      </c>
      <c r="B25" s="1480"/>
      <c r="C25" s="1480"/>
      <c r="D25" s="1481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1468" t="s">
        <v>1562</v>
      </c>
      <c r="D26" s="1469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Sheet1</vt:lpstr>
      <vt:lpstr>آقای سحابی ( رفیعی )</vt:lpstr>
      <vt:lpstr>قاسم جوینی</vt:lpstr>
      <vt:lpstr>حمیده بیرجندی</vt:lpstr>
      <vt:lpstr>زهرا جلالی-خانم محمود جلالی</vt:lpstr>
      <vt:lpstr>سالانه</vt:lpstr>
      <vt:lpstr>اطلاعات مشتریان</vt:lpstr>
      <vt:lpstr>خرداد</vt:lpstr>
      <vt:lpstr>تیر</vt:lpstr>
      <vt:lpstr>مرداد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2022-08-13T10:47:06Z</dcterms:modified>
</cp:coreProperties>
</file>