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78" activeTab="1"/>
  </bookViews>
  <sheets>
    <sheet name="1" sheetId="27" r:id="rId1"/>
    <sheet name="2" sheetId="15" r:id="rId2"/>
  </sheets>
  <calcPr calcId="152511"/>
</workbook>
</file>

<file path=xl/calcChain.xml><?xml version="1.0" encoding="utf-8"?>
<calcChain xmlns="http://schemas.openxmlformats.org/spreadsheetml/2006/main">
  <c r="B116" i="15" l="1"/>
  <c r="B114" i="15"/>
  <c r="D117" i="15"/>
  <c r="D116" i="15"/>
  <c r="D115" i="15"/>
  <c r="B115" i="15"/>
  <c r="B111" i="15"/>
  <c r="B110" i="15"/>
  <c r="D112" i="15"/>
  <c r="D111" i="15"/>
  <c r="E109" i="15"/>
  <c r="D109" i="15"/>
  <c r="B109" i="15"/>
  <c r="B106" i="15"/>
  <c r="D106" i="15" s="1"/>
  <c r="B104" i="15"/>
  <c r="D104" i="15" s="1"/>
  <c r="D107" i="15"/>
  <c r="B105" i="15"/>
  <c r="D105" i="15" s="1"/>
  <c r="B101" i="15"/>
  <c r="D101" i="15" s="1"/>
  <c r="B99" i="15"/>
  <c r="D99" i="15" s="1"/>
  <c r="D102" i="15"/>
  <c r="D100" i="15"/>
  <c r="B100" i="15"/>
  <c r="E99" i="15" s="1"/>
  <c r="B94" i="15"/>
  <c r="B96" i="15"/>
  <c r="D96" i="15" s="1"/>
  <c r="D97" i="15"/>
  <c r="B95" i="15"/>
  <c r="D95" i="15" s="1"/>
  <c r="B91" i="15"/>
  <c r="D91" i="15" s="1"/>
  <c r="D92" i="15"/>
  <c r="B90" i="15"/>
  <c r="D90" i="15" s="1"/>
  <c r="B89" i="15"/>
  <c r="B84" i="15"/>
  <c r="B86" i="15"/>
  <c r="D86" i="15" s="1"/>
  <c r="D87" i="15"/>
  <c r="B85" i="15"/>
  <c r="D85" i="15" s="1"/>
  <c r="B79" i="15"/>
  <c r="D81" i="15"/>
  <c r="B80" i="15"/>
  <c r="D80" i="15" s="1"/>
  <c r="D79" i="15"/>
  <c r="B78" i="15"/>
  <c r="D78" i="15" s="1"/>
  <c r="B77" i="15"/>
  <c r="D77" i="15" s="1"/>
  <c r="B73" i="15"/>
  <c r="D73" i="15" s="1"/>
  <c r="D75" i="15"/>
  <c r="B74" i="15"/>
  <c r="D74" i="15" s="1"/>
  <c r="B72" i="15"/>
  <c r="D72" i="15" s="1"/>
  <c r="B71" i="15"/>
  <c r="B62" i="15"/>
  <c r="D66" i="15"/>
  <c r="B65" i="15"/>
  <c r="D65" i="15" s="1"/>
  <c r="B64" i="15"/>
  <c r="D64" i="15" s="1"/>
  <c r="B63" i="15"/>
  <c r="D63" i="15" s="1"/>
  <c r="B57" i="15"/>
  <c r="D57" i="15" s="1"/>
  <c r="D60" i="15"/>
  <c r="B59" i="15"/>
  <c r="D59" i="15" s="1"/>
  <c r="B58" i="15"/>
  <c r="D58" i="15" s="1"/>
  <c r="B56" i="15"/>
  <c r="D56" i="15" s="1"/>
  <c r="D54" i="15"/>
  <c r="B51" i="15"/>
  <c r="B50" i="15"/>
  <c r="D50" i="15" s="1"/>
  <c r="B53" i="15"/>
  <c r="D53" i="15" s="1"/>
  <c r="B52" i="15"/>
  <c r="D52" i="15" s="1"/>
  <c r="D51" i="15"/>
  <c r="B47" i="15"/>
  <c r="D47" i="15" s="1"/>
  <c r="B46" i="15"/>
  <c r="D46" i="15" s="1"/>
  <c r="D45" i="15"/>
  <c r="D44" i="15"/>
  <c r="B42" i="15"/>
  <c r="D42" i="15" s="1"/>
  <c r="B41" i="15"/>
  <c r="D41" i="15" s="1"/>
  <c r="D40" i="15"/>
  <c r="D39" i="15"/>
  <c r="B32" i="15"/>
  <c r="E29" i="15" s="1"/>
  <c r="B25" i="15"/>
  <c r="D25" i="15" s="1"/>
  <c r="B24" i="15"/>
  <c r="D24" i="15" s="1"/>
  <c r="D31" i="15"/>
  <c r="D30" i="15"/>
  <c r="D29" i="15"/>
  <c r="D27" i="15"/>
  <c r="D26" i="15"/>
  <c r="D21" i="15"/>
  <c r="D20" i="15"/>
  <c r="D19" i="15"/>
  <c r="E18" i="15"/>
  <c r="D18" i="15"/>
  <c r="D16" i="15"/>
  <c r="D15" i="15"/>
  <c r="D14" i="15"/>
  <c r="E13" i="15"/>
  <c r="D13" i="15"/>
  <c r="E8" i="15"/>
  <c r="D9" i="15"/>
  <c r="D10" i="15"/>
  <c r="D11" i="15"/>
  <c r="D8" i="15"/>
  <c r="E3" i="15"/>
  <c r="D4" i="15"/>
  <c r="D5" i="15"/>
  <c r="D6" i="15"/>
  <c r="D3" i="15"/>
  <c r="E114" i="15" l="1"/>
  <c r="D114" i="15"/>
  <c r="F114" i="15" s="1"/>
  <c r="E94" i="15"/>
  <c r="D110" i="15"/>
  <c r="E104" i="15"/>
  <c r="F109" i="15"/>
  <c r="F104" i="15"/>
  <c r="E56" i="15"/>
  <c r="D94" i="15"/>
  <c r="E50" i="15"/>
  <c r="F99" i="15"/>
  <c r="E84" i="15"/>
  <c r="E89" i="15"/>
  <c r="D32" i="15"/>
  <c r="F29" i="15" s="1"/>
  <c r="E71" i="15"/>
  <c r="E77" i="15"/>
  <c r="E62" i="15"/>
  <c r="E44" i="15"/>
  <c r="F50" i="15"/>
  <c r="D71" i="15"/>
  <c r="F94" i="15"/>
  <c r="D89" i="15"/>
  <c r="F89" i="15" s="1"/>
  <c r="F44" i="15"/>
  <c r="E39" i="15"/>
  <c r="D84" i="15"/>
  <c r="F84" i="15" s="1"/>
  <c r="F77" i="15"/>
  <c r="F71" i="15"/>
  <c r="D62" i="15"/>
  <c r="F62" i="15" s="1"/>
  <c r="F56" i="15"/>
  <c r="F39" i="15"/>
  <c r="F13" i="15"/>
  <c r="E24" i="15"/>
  <c r="F24" i="15"/>
  <c r="F18" i="15"/>
  <c r="F8" i="15"/>
  <c r="F3" i="15"/>
  <c r="B19" i="27" l="1"/>
</calcChain>
</file>

<file path=xl/sharedStrings.xml><?xml version="1.0" encoding="utf-8"?>
<sst xmlns="http://schemas.openxmlformats.org/spreadsheetml/2006/main" count="45" uniqueCount="45">
  <si>
    <t>ردیف</t>
  </si>
  <si>
    <t>توضیحات</t>
  </si>
  <si>
    <t>شماره تماس</t>
  </si>
  <si>
    <t>نام افراد</t>
  </si>
  <si>
    <t xml:space="preserve"> مبلغ سپرده گذاری </t>
  </si>
  <si>
    <t>نوع مشارکت</t>
  </si>
  <si>
    <t xml:space="preserve">سود واریزی </t>
  </si>
  <si>
    <t>سود با احتساب درصد آقای جوینی</t>
  </si>
  <si>
    <t>سود خالص آقای جوینی</t>
  </si>
  <si>
    <t>جمع اصل</t>
  </si>
  <si>
    <t>جمع سود</t>
  </si>
  <si>
    <t>اصل مبالغ</t>
  </si>
  <si>
    <t>درصد سود</t>
  </si>
  <si>
    <t>سود مشارکت</t>
  </si>
  <si>
    <t>آقای علی عبداللهی</t>
  </si>
  <si>
    <t>از 1401/06/05 سود مبلغ 210 میلیون آقای دست افشان جو را آقای رضا عبداللهی واریز کنند.</t>
  </si>
  <si>
    <t>مبلغ 40 میلیون 4 درصد به 7 درصد انتقال پیدا میکند.</t>
  </si>
  <si>
    <t>مبلغ 35 میلیون بابت محمد علیزاده کسر شده است و انتقال به سمت آقای رضا عبداللهی</t>
  </si>
  <si>
    <t>مبلغ 20 میلیون 4 درصد به 5 درصد انتقال پیدا میکند.</t>
  </si>
  <si>
    <t>مبلغ 8/400/000 تومان بابت محمد نیکفرجام کسر شده است و انتقال به سمت آقای رضا عبداللهی</t>
  </si>
  <si>
    <t>مبلغ 100 میلیون 4 درصد به 7 درصد انتقال پیدا میکند.</t>
  </si>
  <si>
    <t>مبلغ 16 میلیون سفته طلب علی اقا بود که به اصل مبلغ 7 درصد اضافه شد.</t>
  </si>
  <si>
    <t>مبلغ 50 میلیون معصومه براتی پرداختی طی چک پرداختی آقای خدادوست که چک تحویل علی اقا شد و اصل سفته خانم براتی آورده شود.</t>
  </si>
  <si>
    <t>مبلغ 20 میلیون سکینه عباسیان با سود 5 درصد (1401/07/11) دریافت شد.</t>
  </si>
  <si>
    <t>مبلغ 10 میلیون جواد علیزاده با سود 5 درصد (1401/07/11) دریافت شد.</t>
  </si>
  <si>
    <t>مبلغ 10 میلیون مهدی بارانی با سود 5 درصد (1401/07/11) دریافت شد.</t>
  </si>
  <si>
    <t>مبلغ 13 میلیون اعظم خنده می با سود 5 درصد (1401/07/05) دریافت شد.</t>
  </si>
  <si>
    <t>مبلغ 70 میلیون خانم اقدس علیزاده با سود 6 درصد (1401/06/10) دریافت شد.</t>
  </si>
  <si>
    <t>مبلغ 100 میلیون حسن خند می با سود 5 درصد دریافت شد.</t>
  </si>
  <si>
    <t>مبلغ 20 میلیون پریزاد نوروزی سنگانی با سود 5 درصد دریافت شد.</t>
  </si>
  <si>
    <t>مبلغ 10 میلیون زهره دین پرور با سود 5 درصد دریافت شد.</t>
  </si>
  <si>
    <t>مبلغ 30 میلیون عباس رحیمی جعفر آباد با سود 5 درصد دریافت شد.</t>
  </si>
  <si>
    <t>مبلغ 12 میلیون زهرا دانایی زاده با سود 5 درصد دریافت شد.</t>
  </si>
  <si>
    <t>مبلغ 10 میلیون خانم زهره دین پرور و 10 میلیون خانم ناهید تربتی 5 درصد دریافت شد. (1401/04/15)</t>
  </si>
  <si>
    <t>مبلغ 10 میلیون خانم طاهره رحمانی  5 درصد دریافت شد. (1401/04/15)</t>
  </si>
  <si>
    <t>مبلغ 10 میلیون خانم فاطمه بارانی  5 درصد دریافت شد. (1401/04/15)</t>
  </si>
  <si>
    <t>مبلغ 50 میلیون حیدر جیم آبادی مقدم با سود 5 درصد (1401/07/14) دریافت شد.</t>
  </si>
  <si>
    <t>مبلغ 25 میلیون خانم زهره کریمی 4 درصد به 5 درصد انتقال پیدا میکند.</t>
  </si>
  <si>
    <t>دو مبلغ 4 درصد با هم جمع زده شدند.</t>
  </si>
  <si>
    <t>مبلغ 8 میلیون تومان بابت محمد علیزاده 5 درصد در تاریخ 1401/07/17 دریافت شد.</t>
  </si>
  <si>
    <t>مبلغ 15 (10+5) میلیون تومان 5 درصد بانک صادرات بابت فاطمه طباطبایی در تاریخ 1401/07/19 دریافت شد.</t>
  </si>
  <si>
    <t>مبلغ 5 میلیون خانم صدیقه دهقان و 20 میلیون خانم افشار به دلیل تمدید از 4 به 5 درصد تغییر یافت. (1401/07/02)</t>
  </si>
  <si>
    <t>مبلغ 10 میلیون خانم الهام فداکار از 4 درصد به 5 درصد انتقال پیدا میکند.</t>
  </si>
  <si>
    <t>مبلغ 20 میلیون خانم اقدس از 5 درصد به 7 درصد انتقال پیدا میکند.</t>
  </si>
  <si>
    <t>مبلغ 25 میلیون خانم طیبه رحمانی از 4 درصد به 5 درصد انتقال پیدا میکند.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</si>
</sst>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8"/>
      <color theme="1"/>
      <name val="Arial"/>
      <family val="2"/>
      <scheme val="minor"/>
    </font>
    <font>
      <b/>
      <sz val="12"/>
      <color theme="1"/>
      <name val="Arial"/>
      <family val="2"/>
    </font>
    <font>
      <b/>
      <sz val="13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3" fontId="2" fillId="2" borderId="7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3" fontId="2" fillId="2" borderId="28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3" fontId="2" fillId="2" borderId="32" xfId="0" applyNumberFormat="1" applyFont="1" applyFill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3" fontId="2" fillId="2" borderId="35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35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49" fontId="2" fillId="2" borderId="38" xfId="0" applyNumberFormat="1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/>
    </xf>
    <xf numFmtId="0" fontId="4" fillId="0" borderId="36" xfId="0" applyFont="1" applyBorder="1" applyAlignment="1">
      <alignment vertical="center"/>
    </xf>
    <xf numFmtId="0" fontId="4" fillId="0" borderId="17" xfId="0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18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3" fontId="2" fillId="3" borderId="8" xfId="0" applyNumberFormat="1" applyFont="1" applyFill="1" applyBorder="1" applyAlignment="1">
      <alignment horizontal="center" vertical="center" wrapText="1"/>
    </xf>
    <xf numFmtId="3" fontId="2" fillId="3" borderId="31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3" fontId="2" fillId="2" borderId="14" xfId="0" applyNumberFormat="1" applyFont="1" applyFill="1" applyBorder="1" applyAlignment="1">
      <alignment horizontal="center" vertical="center" wrapText="1"/>
    </xf>
    <xf numFmtId="3" fontId="2" fillId="2" borderId="29" xfId="0" applyNumberFormat="1" applyFont="1" applyFill="1" applyBorder="1" applyAlignment="1">
      <alignment horizontal="center" vertical="center" wrapText="1"/>
    </xf>
    <xf numFmtId="3" fontId="2" fillId="2" borderId="15" xfId="0" applyNumberFormat="1" applyFont="1" applyFill="1" applyBorder="1" applyAlignment="1">
      <alignment horizontal="center" vertical="center" wrapText="1"/>
    </xf>
    <xf numFmtId="3" fontId="2" fillId="2" borderId="24" xfId="0" applyNumberFormat="1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3" fontId="4" fillId="2" borderId="10" xfId="0" applyNumberFormat="1" applyFont="1" applyFill="1" applyBorder="1" applyAlignment="1">
      <alignment horizontal="center" vertical="center" wrapText="1"/>
    </xf>
    <xf numFmtId="3" fontId="4" fillId="2" borderId="11" xfId="0" applyNumberFormat="1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3" fontId="2" fillId="3" borderId="5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13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4" borderId="13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3" fontId="2" fillId="4" borderId="3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5" borderId="3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3" fontId="2" fillId="5" borderId="8" xfId="0" applyNumberFormat="1" applyFont="1" applyFill="1" applyBorder="1" applyAlignment="1">
      <alignment horizontal="center" vertical="center" wrapText="1"/>
    </xf>
    <xf numFmtId="3" fontId="2" fillId="5" borderId="5" xfId="0" applyNumberFormat="1" applyFont="1" applyFill="1" applyBorder="1" applyAlignment="1">
      <alignment horizontal="center" vertical="center" wrapText="1"/>
    </xf>
    <xf numFmtId="3" fontId="2" fillId="5" borderId="13" xfId="0" applyNumberFormat="1" applyFont="1" applyFill="1" applyBorder="1" applyAlignment="1">
      <alignment horizontal="center" vertical="center" wrapText="1"/>
    </xf>
    <xf numFmtId="3" fontId="2" fillId="5" borderId="6" xfId="0" applyNumberFormat="1" applyFont="1" applyFill="1" applyBorder="1" applyAlignment="1">
      <alignment horizontal="center" vertical="center" wrapText="1"/>
    </xf>
    <xf numFmtId="0" fontId="1" fillId="6" borderId="39" xfId="0" applyFont="1" applyFill="1" applyBorder="1" applyAlignment="1">
      <alignment horizontal="center" vertical="center"/>
    </xf>
    <xf numFmtId="3" fontId="2" fillId="6" borderId="3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3" fontId="2" fillId="6" borderId="8" xfId="0" applyNumberFormat="1" applyFont="1" applyFill="1" applyBorder="1" applyAlignment="1">
      <alignment horizontal="center" vertical="center" wrapText="1"/>
    </xf>
    <xf numFmtId="3" fontId="2" fillId="6" borderId="5" xfId="0" applyNumberFormat="1" applyFont="1" applyFill="1" applyBorder="1" applyAlignment="1">
      <alignment horizontal="center" vertical="center" wrapText="1"/>
    </xf>
    <xf numFmtId="0" fontId="0" fillId="6" borderId="40" xfId="0" applyFill="1" applyBorder="1" applyAlignment="1">
      <alignment horizontal="center" vertical="center"/>
    </xf>
    <xf numFmtId="3" fontId="2" fillId="6" borderId="13" xfId="0" applyNumberFormat="1" applyFont="1" applyFill="1" applyBorder="1" applyAlignment="1">
      <alignment horizontal="center" vertical="center" wrapText="1"/>
    </xf>
    <xf numFmtId="0" fontId="0" fillId="6" borderId="37" xfId="0" applyFill="1" applyBorder="1" applyAlignment="1">
      <alignment horizontal="center" vertical="center"/>
    </xf>
    <xf numFmtId="3" fontId="2" fillId="6" borderId="6" xfId="0" applyNumberFormat="1" applyFont="1" applyFill="1" applyBorder="1" applyAlignment="1">
      <alignment horizontal="center" vertical="center" wrapText="1"/>
    </xf>
    <xf numFmtId="0" fontId="1" fillId="5" borderId="40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3" fontId="2" fillId="2" borderId="26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3" fontId="2" fillId="7" borderId="3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3" fontId="2" fillId="7" borderId="8" xfId="0" applyNumberFormat="1" applyFont="1" applyFill="1" applyBorder="1" applyAlignment="1">
      <alignment horizontal="center" vertical="center" wrapText="1"/>
    </xf>
    <xf numFmtId="3" fontId="2" fillId="7" borderId="5" xfId="0" applyNumberFormat="1" applyFont="1" applyFill="1" applyBorder="1" applyAlignment="1">
      <alignment horizontal="center" vertical="center" wrapText="1"/>
    </xf>
    <xf numFmtId="3" fontId="2" fillId="7" borderId="13" xfId="0" applyNumberFormat="1" applyFont="1" applyFill="1" applyBorder="1" applyAlignment="1">
      <alignment horizontal="center" vertical="center" wrapText="1"/>
    </xf>
    <xf numFmtId="3" fontId="2" fillId="7" borderId="6" xfId="0" applyNumberFormat="1" applyFont="1" applyFill="1" applyBorder="1" applyAlignment="1">
      <alignment horizontal="center" vertical="center" wrapText="1"/>
    </xf>
    <xf numFmtId="3" fontId="2" fillId="8" borderId="3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3" fontId="2" fillId="8" borderId="8" xfId="0" applyNumberFormat="1" applyFont="1" applyFill="1" applyBorder="1" applyAlignment="1">
      <alignment horizontal="center" vertical="center" wrapText="1"/>
    </xf>
    <xf numFmtId="3" fontId="2" fillId="8" borderId="5" xfId="0" applyNumberFormat="1" applyFont="1" applyFill="1" applyBorder="1" applyAlignment="1">
      <alignment horizontal="center" vertical="center" wrapText="1"/>
    </xf>
    <xf numFmtId="3" fontId="2" fillId="8" borderId="13" xfId="0" applyNumberFormat="1" applyFont="1" applyFill="1" applyBorder="1" applyAlignment="1">
      <alignment horizontal="center" vertical="center" wrapText="1"/>
    </xf>
    <xf numFmtId="3" fontId="2" fillId="8" borderId="6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3" fontId="2" fillId="9" borderId="3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3" fontId="2" fillId="9" borderId="8" xfId="0" applyNumberFormat="1" applyFont="1" applyFill="1" applyBorder="1" applyAlignment="1">
      <alignment horizontal="center" vertical="center" wrapText="1"/>
    </xf>
    <xf numFmtId="3" fontId="2" fillId="9" borderId="5" xfId="0" applyNumberFormat="1" applyFont="1" applyFill="1" applyBorder="1" applyAlignment="1">
      <alignment horizontal="center" vertical="center" wrapText="1"/>
    </xf>
    <xf numFmtId="3" fontId="2" fillId="9" borderId="13" xfId="0" applyNumberFormat="1" applyFont="1" applyFill="1" applyBorder="1" applyAlignment="1">
      <alignment horizontal="center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3" fontId="2" fillId="8" borderId="1" xfId="0" applyNumberFormat="1" applyFont="1" applyFill="1" applyBorder="1" applyAlignment="1">
      <alignment horizontal="center" vertical="center" wrapText="1"/>
    </xf>
    <xf numFmtId="3" fontId="2" fillId="7" borderId="1" xfId="0" applyNumberFormat="1" applyFont="1" applyFill="1" applyBorder="1" applyAlignment="1">
      <alignment horizontal="center" vertical="center" wrapText="1"/>
    </xf>
    <xf numFmtId="3" fontId="2" fillId="9" borderId="1" xfId="0" applyNumberFormat="1" applyFont="1" applyFill="1" applyBorder="1" applyAlignment="1">
      <alignment horizontal="center" vertical="center" wrapText="1"/>
    </xf>
    <xf numFmtId="3" fontId="2" fillId="6" borderId="1" xfId="0" applyNumberFormat="1" applyFont="1" applyFill="1" applyBorder="1" applyAlignment="1">
      <alignment horizontal="center" vertical="center" wrapText="1"/>
    </xf>
    <xf numFmtId="3" fontId="9" fillId="2" borderId="29" xfId="0" applyNumberFormat="1" applyFont="1" applyFill="1" applyBorder="1" applyAlignment="1">
      <alignment horizontal="center" vertical="center" wrapText="1"/>
    </xf>
    <xf numFmtId="3" fontId="9" fillId="2" borderId="15" xfId="0" applyNumberFormat="1" applyFont="1" applyFill="1" applyBorder="1" applyAlignment="1">
      <alignment horizontal="center" vertical="center" wrapText="1"/>
    </xf>
    <xf numFmtId="3" fontId="9" fillId="2" borderId="24" xfId="0" applyNumberFormat="1" applyFont="1" applyFill="1" applyBorder="1" applyAlignment="1">
      <alignment horizontal="right" vertical="center" wrapText="1"/>
    </xf>
    <xf numFmtId="3" fontId="9" fillId="2" borderId="29" xfId="0" applyNumberFormat="1" applyFont="1" applyFill="1" applyBorder="1" applyAlignment="1">
      <alignment horizontal="right" vertical="center" wrapText="1"/>
    </xf>
    <xf numFmtId="3" fontId="9" fillId="2" borderId="15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rightToLeft="1" topLeftCell="A13" zoomScale="80" zoomScaleNormal="80" workbookViewId="0">
      <selection activeCell="B21" sqref="B21:G21"/>
    </sheetView>
  </sheetViews>
  <sheetFormatPr defaultRowHeight="14.25" x14ac:dyDescent="0.2"/>
  <cols>
    <col min="1" max="1" width="25.625" customWidth="1"/>
    <col min="2" max="3" width="22.5" customWidth="1"/>
    <col min="4" max="4" width="15.625" customWidth="1"/>
    <col min="5" max="5" width="16.5" customWidth="1"/>
    <col min="6" max="6" width="15.625" customWidth="1"/>
    <col min="7" max="7" width="16.875" customWidth="1"/>
    <col min="8" max="8" width="36.5" customWidth="1"/>
  </cols>
  <sheetData>
    <row r="1" spans="1:8" ht="50.1" customHeight="1" thickBot="1" x14ac:dyDescent="0.25">
      <c r="A1" s="57"/>
      <c r="B1" s="58"/>
      <c r="C1" s="58"/>
      <c r="D1" s="58"/>
      <c r="E1" s="58"/>
      <c r="F1" s="58"/>
      <c r="G1" s="58"/>
      <c r="H1" s="59"/>
    </row>
    <row r="2" spans="1:8" ht="50.1" customHeight="1" x14ac:dyDescent="0.2">
      <c r="A2" s="18" t="s">
        <v>3</v>
      </c>
      <c r="B2" s="19" t="s">
        <v>4</v>
      </c>
      <c r="C2" s="19" t="s">
        <v>5</v>
      </c>
      <c r="D2" s="19" t="s">
        <v>6</v>
      </c>
      <c r="E2" s="32" t="s">
        <v>7</v>
      </c>
      <c r="F2" s="19" t="s">
        <v>8</v>
      </c>
      <c r="G2" s="19" t="s">
        <v>2</v>
      </c>
      <c r="H2" s="20" t="s">
        <v>1</v>
      </c>
    </row>
    <row r="3" spans="1:8" ht="50.1" customHeight="1" x14ac:dyDescent="0.2">
      <c r="A3" s="68"/>
      <c r="B3" s="6"/>
      <c r="C3" s="30"/>
      <c r="D3" s="6"/>
      <c r="E3" s="38"/>
      <c r="F3" s="37"/>
      <c r="G3" s="70"/>
      <c r="H3" s="66"/>
    </row>
    <row r="4" spans="1:8" ht="50.1" customHeight="1" x14ac:dyDescent="0.2">
      <c r="A4" s="69"/>
      <c r="B4" s="6"/>
      <c r="C4" s="30"/>
      <c r="D4" s="6"/>
      <c r="E4" s="38"/>
      <c r="F4" s="37"/>
      <c r="G4" s="71"/>
      <c r="H4" s="67"/>
    </row>
    <row r="5" spans="1:8" ht="50.1" customHeight="1" x14ac:dyDescent="0.2">
      <c r="A5" s="7"/>
      <c r="B5" s="6"/>
      <c r="C5" s="25"/>
      <c r="D5" s="26"/>
      <c r="E5" s="26"/>
      <c r="F5" s="26"/>
      <c r="G5" s="7"/>
      <c r="H5" s="31"/>
    </row>
    <row r="6" spans="1:8" ht="30" customHeight="1" x14ac:dyDescent="0.2">
      <c r="A6" s="17"/>
      <c r="B6" s="6"/>
      <c r="C6" s="25"/>
      <c r="D6" s="23"/>
      <c r="E6" s="25"/>
      <c r="F6" s="27"/>
      <c r="G6" s="24"/>
      <c r="H6" s="29"/>
    </row>
    <row r="7" spans="1:8" ht="30" customHeight="1" x14ac:dyDescent="0.2">
      <c r="A7" s="34"/>
      <c r="B7" s="10"/>
      <c r="C7" s="44"/>
      <c r="D7" s="43"/>
      <c r="E7" s="44"/>
      <c r="F7" s="44"/>
      <c r="G7" s="25"/>
      <c r="H7" s="21"/>
    </row>
    <row r="8" spans="1:8" ht="30" customHeight="1" x14ac:dyDescent="0.2">
      <c r="A8" s="16"/>
      <c r="B8" s="10"/>
      <c r="C8" s="44"/>
      <c r="D8" s="43"/>
      <c r="E8" s="44"/>
      <c r="F8" s="44"/>
      <c r="G8" s="24"/>
      <c r="H8" s="29"/>
    </row>
    <row r="9" spans="1:8" ht="30" customHeight="1" x14ac:dyDescent="0.2">
      <c r="A9" s="16"/>
      <c r="B9" s="10"/>
      <c r="C9" s="44"/>
      <c r="D9" s="43"/>
      <c r="E9" s="44"/>
      <c r="F9" s="44"/>
      <c r="G9" s="24"/>
      <c r="H9" s="29"/>
    </row>
    <row r="10" spans="1:8" ht="30" customHeight="1" x14ac:dyDescent="0.2">
      <c r="A10" s="16"/>
      <c r="B10" s="10"/>
      <c r="C10" s="44"/>
      <c r="D10" s="43"/>
      <c r="E10" s="44"/>
      <c r="F10" s="44"/>
      <c r="G10" s="24"/>
      <c r="H10" s="29"/>
    </row>
    <row r="11" spans="1:8" ht="30" customHeight="1" x14ac:dyDescent="0.2">
      <c r="A11" s="16"/>
      <c r="B11" s="10"/>
      <c r="C11" s="44"/>
      <c r="D11" s="43"/>
      <c r="E11" s="44"/>
      <c r="F11" s="44"/>
      <c r="G11" s="24"/>
      <c r="H11" s="29"/>
    </row>
    <row r="12" spans="1:8" ht="30" customHeight="1" x14ac:dyDescent="0.2">
      <c r="A12" s="16"/>
      <c r="B12" s="10"/>
      <c r="C12" s="44"/>
      <c r="D12" s="43"/>
      <c r="E12" s="44"/>
      <c r="F12" s="44"/>
      <c r="G12" s="24"/>
      <c r="H12" s="29"/>
    </row>
    <row r="13" spans="1:8" ht="30" customHeight="1" x14ac:dyDescent="0.2">
      <c r="A13" s="16"/>
      <c r="B13" s="10"/>
      <c r="C13" s="44"/>
      <c r="D13" s="43"/>
      <c r="E13" s="44"/>
      <c r="F13" s="44"/>
      <c r="G13" s="24"/>
      <c r="H13" s="29"/>
    </row>
    <row r="14" spans="1:8" ht="30" customHeight="1" x14ac:dyDescent="0.2">
      <c r="A14" s="16"/>
      <c r="B14" s="10"/>
      <c r="C14" s="44"/>
      <c r="D14" s="43"/>
      <c r="E14" s="44"/>
      <c r="F14" s="44"/>
      <c r="G14" s="24"/>
      <c r="H14" s="29"/>
    </row>
    <row r="15" spans="1:8" ht="30" customHeight="1" x14ac:dyDescent="0.2">
      <c r="A15" s="35"/>
      <c r="B15" s="15"/>
      <c r="C15" s="41"/>
      <c r="D15" s="45"/>
      <c r="E15" s="41"/>
      <c r="F15" s="41"/>
      <c r="G15" s="28"/>
      <c r="H15" s="33"/>
    </row>
    <row r="16" spans="1:8" ht="30" customHeight="1" x14ac:dyDescent="0.2">
      <c r="A16" s="13"/>
      <c r="B16" s="44"/>
      <c r="C16" s="44"/>
      <c r="D16" s="44"/>
      <c r="E16" s="44"/>
      <c r="F16" s="44"/>
      <c r="G16" s="14"/>
      <c r="H16" s="14"/>
    </row>
    <row r="17" spans="1:8" ht="30" customHeight="1" x14ac:dyDescent="0.2">
      <c r="A17" s="13"/>
      <c r="B17" s="44"/>
      <c r="C17" s="44"/>
      <c r="D17" s="44"/>
      <c r="E17" s="44"/>
      <c r="F17" s="44"/>
      <c r="G17" s="14"/>
      <c r="H17" s="14"/>
    </row>
    <row r="18" spans="1:8" ht="30" customHeight="1" x14ac:dyDescent="0.2">
      <c r="A18" s="13"/>
      <c r="B18" s="44"/>
      <c r="C18" s="44"/>
      <c r="D18" s="44"/>
      <c r="E18" s="44"/>
      <c r="F18" s="44"/>
      <c r="G18" s="14"/>
      <c r="H18" s="14"/>
    </row>
    <row r="19" spans="1:8" ht="30" customHeight="1" x14ac:dyDescent="0.2">
      <c r="A19" s="13"/>
      <c r="B19" s="53">
        <f>F18+D5</f>
        <v>0</v>
      </c>
      <c r="C19" s="54"/>
      <c r="D19" s="54"/>
      <c r="E19" s="54"/>
      <c r="F19" s="54"/>
      <c r="G19" s="55"/>
      <c r="H19" s="14"/>
    </row>
    <row r="20" spans="1:8" ht="30" customHeight="1" x14ac:dyDescent="0.2">
      <c r="A20" s="36"/>
      <c r="B20" s="53"/>
      <c r="C20" s="54"/>
      <c r="D20" s="54"/>
      <c r="E20" s="54"/>
      <c r="F20" s="54"/>
      <c r="G20" s="55"/>
      <c r="H20" s="27"/>
    </row>
    <row r="21" spans="1:8" ht="30" customHeight="1" x14ac:dyDescent="0.2">
      <c r="A21" s="36"/>
      <c r="B21" s="53"/>
      <c r="C21" s="54"/>
      <c r="D21" s="54"/>
      <c r="E21" s="54"/>
      <c r="F21" s="54"/>
      <c r="G21" s="55"/>
      <c r="H21" s="3"/>
    </row>
    <row r="22" spans="1:8" ht="30" customHeight="1" x14ac:dyDescent="0.2">
      <c r="A22" s="60"/>
      <c r="B22" s="61"/>
      <c r="C22" s="61"/>
      <c r="D22" s="61"/>
      <c r="E22" s="61"/>
      <c r="F22" s="61"/>
      <c r="G22" s="61"/>
      <c r="H22" s="62"/>
    </row>
    <row r="23" spans="1:8" ht="30" customHeight="1" x14ac:dyDescent="0.2">
      <c r="A23" s="63"/>
      <c r="B23" s="64"/>
      <c r="C23" s="64"/>
      <c r="D23" s="64"/>
      <c r="E23" s="64"/>
      <c r="F23" s="64"/>
      <c r="G23" s="64"/>
      <c r="H23" s="65"/>
    </row>
    <row r="26" spans="1:8" ht="15" thickBot="1" x14ac:dyDescent="0.25"/>
    <row r="27" spans="1:8" ht="50.1" customHeight="1" thickBot="1" x14ac:dyDescent="0.25">
      <c r="A27" s="57"/>
      <c r="B27" s="58"/>
      <c r="C27" s="58"/>
      <c r="D27" s="58"/>
      <c r="E27" s="58"/>
      <c r="F27" s="58"/>
      <c r="G27" s="58"/>
      <c r="H27" s="59"/>
    </row>
  </sheetData>
  <mergeCells count="9">
    <mergeCell ref="A1:H1"/>
    <mergeCell ref="A27:H27"/>
    <mergeCell ref="B19:G19"/>
    <mergeCell ref="B20:G20"/>
    <mergeCell ref="B21:G21"/>
    <mergeCell ref="A22:H23"/>
    <mergeCell ref="A3:A4"/>
    <mergeCell ref="H3:H4"/>
    <mergeCell ref="G3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rightToLeft="1" tabSelected="1" topLeftCell="A110" workbookViewId="0">
      <selection activeCell="B118" sqref="B118"/>
    </sheetView>
  </sheetViews>
  <sheetFormatPr defaultRowHeight="14.25" x14ac:dyDescent="0.2"/>
  <cols>
    <col min="1" max="1" width="5.625" style="1" customWidth="1"/>
    <col min="2" max="4" width="15.75" customWidth="1"/>
    <col min="5" max="5" width="20.625" customWidth="1"/>
    <col min="6" max="6" width="15.75" customWidth="1"/>
  </cols>
  <sheetData>
    <row r="1" spans="1:6" ht="50.1" customHeight="1" thickBot="1" x14ac:dyDescent="0.25">
      <c r="A1" s="8"/>
      <c r="B1" s="50" t="s">
        <v>14</v>
      </c>
      <c r="C1" s="51"/>
      <c r="D1" s="51"/>
      <c r="E1" s="51"/>
      <c r="F1" s="52"/>
    </row>
    <row r="2" spans="1:6" ht="50.1" customHeight="1" thickBot="1" x14ac:dyDescent="0.25">
      <c r="A2" s="78" t="s">
        <v>0</v>
      </c>
      <c r="B2" s="4" t="s">
        <v>11</v>
      </c>
      <c r="C2" s="2" t="s">
        <v>12</v>
      </c>
      <c r="D2" s="11" t="s">
        <v>13</v>
      </c>
      <c r="E2" s="11" t="s">
        <v>9</v>
      </c>
      <c r="F2" s="5" t="s">
        <v>10</v>
      </c>
    </row>
    <row r="3" spans="1:6" ht="30" customHeight="1" x14ac:dyDescent="0.2">
      <c r="A3" s="88"/>
      <c r="B3" s="89">
        <v>387000000</v>
      </c>
      <c r="C3" s="90">
        <v>0.04</v>
      </c>
      <c r="D3" s="91">
        <f>B3*C3</f>
        <v>15480000</v>
      </c>
      <c r="E3" s="92">
        <f>SUM(B3:B6)</f>
        <v>1177500000</v>
      </c>
      <c r="F3" s="92">
        <f>SUM(D3:D6)</f>
        <v>52400000</v>
      </c>
    </row>
    <row r="4" spans="1:6" ht="30" customHeight="1" x14ac:dyDescent="0.2">
      <c r="A4" s="93"/>
      <c r="B4" s="89">
        <v>20000000</v>
      </c>
      <c r="C4" s="90">
        <v>7.0000000000000007E-2</v>
      </c>
      <c r="D4" s="91">
        <f t="shared" ref="D4:D6" si="0">B4*C4</f>
        <v>1400000.0000000002</v>
      </c>
      <c r="E4" s="94"/>
      <c r="F4" s="94"/>
    </row>
    <row r="5" spans="1:6" ht="30" customHeight="1" x14ac:dyDescent="0.2">
      <c r="A5" s="95"/>
      <c r="B5" s="89">
        <v>470000000</v>
      </c>
      <c r="C5" s="90">
        <v>0.05</v>
      </c>
      <c r="D5" s="91">
        <f t="shared" si="0"/>
        <v>23500000</v>
      </c>
      <c r="E5" s="94"/>
      <c r="F5" s="94"/>
    </row>
    <row r="6" spans="1:6" ht="30" customHeight="1" x14ac:dyDescent="0.2">
      <c r="A6" s="95"/>
      <c r="B6" s="89">
        <v>300500000</v>
      </c>
      <c r="C6" s="90">
        <v>0.04</v>
      </c>
      <c r="D6" s="91">
        <f t="shared" si="0"/>
        <v>12020000</v>
      </c>
      <c r="E6" s="96"/>
      <c r="F6" s="96"/>
    </row>
    <row r="7" spans="1:6" ht="30" customHeight="1" x14ac:dyDescent="0.2">
      <c r="A7" s="56" t="s">
        <v>33</v>
      </c>
      <c r="B7" s="54"/>
      <c r="C7" s="54"/>
      <c r="D7" s="54"/>
      <c r="E7" s="54"/>
      <c r="F7" s="55"/>
    </row>
    <row r="8" spans="1:6" ht="30" customHeight="1" x14ac:dyDescent="0.2">
      <c r="A8" s="97"/>
      <c r="B8" s="82">
        <v>387000000</v>
      </c>
      <c r="C8" s="83">
        <v>0.04</v>
      </c>
      <c r="D8" s="84">
        <f>B8*C8</f>
        <v>15480000</v>
      </c>
      <c r="E8" s="85">
        <f>SUM(B8:B11)</f>
        <v>1197500000</v>
      </c>
      <c r="F8" s="85">
        <f>SUM(D8:D11)</f>
        <v>53400000</v>
      </c>
    </row>
    <row r="9" spans="1:6" ht="30" customHeight="1" x14ac:dyDescent="0.2">
      <c r="A9" s="97"/>
      <c r="B9" s="82">
        <v>20000000</v>
      </c>
      <c r="C9" s="83">
        <v>7.0000000000000007E-2</v>
      </c>
      <c r="D9" s="84">
        <f t="shared" ref="D9:D11" si="1">B9*C9</f>
        <v>1400000.0000000002</v>
      </c>
      <c r="E9" s="86"/>
      <c r="F9" s="86"/>
    </row>
    <row r="10" spans="1:6" ht="30" customHeight="1" x14ac:dyDescent="0.2">
      <c r="A10" s="97"/>
      <c r="B10" s="82">
        <v>490000000</v>
      </c>
      <c r="C10" s="83">
        <v>0.05</v>
      </c>
      <c r="D10" s="84">
        <f t="shared" si="1"/>
        <v>24500000</v>
      </c>
      <c r="E10" s="86"/>
      <c r="F10" s="86"/>
    </row>
    <row r="11" spans="1:6" ht="30" customHeight="1" x14ac:dyDescent="0.2">
      <c r="A11" s="97"/>
      <c r="B11" s="82">
        <v>300500000</v>
      </c>
      <c r="C11" s="83">
        <v>0.04</v>
      </c>
      <c r="D11" s="84">
        <f t="shared" si="1"/>
        <v>12020000</v>
      </c>
      <c r="E11" s="87"/>
      <c r="F11" s="87"/>
    </row>
    <row r="12" spans="1:6" ht="30" customHeight="1" x14ac:dyDescent="0.2">
      <c r="A12" s="56" t="s">
        <v>34</v>
      </c>
      <c r="B12" s="54"/>
      <c r="C12" s="54"/>
      <c r="D12" s="54"/>
      <c r="E12" s="54"/>
      <c r="F12" s="55"/>
    </row>
    <row r="13" spans="1:6" ht="30" customHeight="1" x14ac:dyDescent="0.2">
      <c r="A13" s="101"/>
      <c r="B13" s="79">
        <v>387000000</v>
      </c>
      <c r="C13" s="80">
        <v>0.04</v>
      </c>
      <c r="D13" s="81">
        <f>B13*C13</f>
        <v>15480000</v>
      </c>
      <c r="E13" s="75">
        <f>SUM(B13:B16)</f>
        <v>1207500000</v>
      </c>
      <c r="F13" s="75">
        <f>SUM(D13:D16)</f>
        <v>53900000</v>
      </c>
    </row>
    <row r="14" spans="1:6" ht="30" customHeight="1" x14ac:dyDescent="0.2">
      <c r="A14" s="101"/>
      <c r="B14" s="79">
        <v>20000000</v>
      </c>
      <c r="C14" s="80">
        <v>7.0000000000000007E-2</v>
      </c>
      <c r="D14" s="81">
        <f t="shared" ref="D14:D16" si="2">B14*C14</f>
        <v>1400000.0000000002</v>
      </c>
      <c r="E14" s="76"/>
      <c r="F14" s="76"/>
    </row>
    <row r="15" spans="1:6" ht="30" customHeight="1" x14ac:dyDescent="0.2">
      <c r="A15" s="101"/>
      <c r="B15" s="79">
        <v>500000000</v>
      </c>
      <c r="C15" s="80">
        <v>0.05</v>
      </c>
      <c r="D15" s="81">
        <f t="shared" si="2"/>
        <v>25000000</v>
      </c>
      <c r="E15" s="76"/>
      <c r="F15" s="76"/>
    </row>
    <row r="16" spans="1:6" ht="30" customHeight="1" x14ac:dyDescent="0.2">
      <c r="A16" s="101"/>
      <c r="B16" s="79">
        <v>300500000</v>
      </c>
      <c r="C16" s="80">
        <v>0.04</v>
      </c>
      <c r="D16" s="81">
        <f t="shared" si="2"/>
        <v>12020000</v>
      </c>
      <c r="E16" s="77"/>
      <c r="F16" s="77"/>
    </row>
    <row r="17" spans="1:6" ht="30" customHeight="1" x14ac:dyDescent="0.2">
      <c r="A17" s="56" t="s">
        <v>35</v>
      </c>
      <c r="B17" s="54"/>
      <c r="C17" s="54"/>
      <c r="D17" s="54"/>
      <c r="E17" s="54"/>
      <c r="F17" s="55"/>
    </row>
    <row r="18" spans="1:6" ht="30" customHeight="1" x14ac:dyDescent="0.2">
      <c r="A18" s="100"/>
      <c r="B18" s="48">
        <v>387000000</v>
      </c>
      <c r="C18" s="22">
        <v>0.04</v>
      </c>
      <c r="D18" s="47">
        <f>B18*C18</f>
        <v>15480000</v>
      </c>
      <c r="E18" s="72">
        <f>SUM(B18:B21)</f>
        <v>1217500000</v>
      </c>
      <c r="F18" s="72">
        <f>SUM(D18:D21)</f>
        <v>54400000</v>
      </c>
    </row>
    <row r="19" spans="1:6" ht="30" customHeight="1" x14ac:dyDescent="0.2">
      <c r="A19" s="100"/>
      <c r="B19" s="48">
        <v>20000000</v>
      </c>
      <c r="C19" s="22">
        <v>7.0000000000000007E-2</v>
      </c>
      <c r="D19" s="47">
        <f t="shared" ref="D19:D21" si="3">B19*C19</f>
        <v>1400000.0000000002</v>
      </c>
      <c r="E19" s="74"/>
      <c r="F19" s="74"/>
    </row>
    <row r="20" spans="1:6" ht="30" customHeight="1" x14ac:dyDescent="0.2">
      <c r="A20" s="100"/>
      <c r="B20" s="48">
        <v>510000000</v>
      </c>
      <c r="C20" s="22">
        <v>0.05</v>
      </c>
      <c r="D20" s="47">
        <f t="shared" si="3"/>
        <v>25500000</v>
      </c>
      <c r="E20" s="74"/>
      <c r="F20" s="74"/>
    </row>
    <row r="21" spans="1:6" ht="30" customHeight="1" x14ac:dyDescent="0.2">
      <c r="A21" s="100"/>
      <c r="B21" s="48">
        <v>300500000</v>
      </c>
      <c r="C21" s="22">
        <v>0.04</v>
      </c>
      <c r="D21" s="47">
        <f t="shared" si="3"/>
        <v>12020000</v>
      </c>
      <c r="E21" s="73"/>
      <c r="F21" s="73"/>
    </row>
    <row r="22" spans="1:6" ht="30" customHeight="1" x14ac:dyDescent="0.2">
      <c r="A22" s="56" t="s">
        <v>15</v>
      </c>
      <c r="B22" s="54"/>
      <c r="C22" s="54"/>
      <c r="D22" s="54"/>
      <c r="E22" s="54"/>
      <c r="F22" s="55"/>
    </row>
    <row r="23" spans="1:6" ht="30" customHeight="1" x14ac:dyDescent="0.2">
      <c r="A23" s="54" t="s">
        <v>16</v>
      </c>
      <c r="B23" s="54"/>
      <c r="C23" s="54"/>
      <c r="D23" s="54"/>
      <c r="E23" s="54"/>
      <c r="F23" s="55"/>
    </row>
    <row r="24" spans="1:6" ht="30" customHeight="1" x14ac:dyDescent="0.2">
      <c r="A24" s="114"/>
      <c r="B24" s="108">
        <f>387000000-40000000</f>
        <v>347000000</v>
      </c>
      <c r="C24" s="109">
        <v>0.04</v>
      </c>
      <c r="D24" s="110">
        <f>B24*C24</f>
        <v>13880000</v>
      </c>
      <c r="E24" s="111">
        <f>SUM(B24:B27)</f>
        <v>1007500000</v>
      </c>
      <c r="F24" s="111">
        <f>SUM(D24:D27)</f>
        <v>45100000</v>
      </c>
    </row>
    <row r="25" spans="1:6" ht="30" customHeight="1" x14ac:dyDescent="0.2">
      <c r="A25" s="114"/>
      <c r="B25" s="108">
        <f>20000000+40000000</f>
        <v>60000000</v>
      </c>
      <c r="C25" s="109">
        <v>7.0000000000000007E-2</v>
      </c>
      <c r="D25" s="110">
        <f t="shared" ref="D25:D27" si="4">B25*C25</f>
        <v>4200000</v>
      </c>
      <c r="E25" s="112"/>
      <c r="F25" s="112"/>
    </row>
    <row r="26" spans="1:6" ht="30" customHeight="1" x14ac:dyDescent="0.2">
      <c r="A26" s="114"/>
      <c r="B26" s="108">
        <v>300000000</v>
      </c>
      <c r="C26" s="109">
        <v>0.05</v>
      </c>
      <c r="D26" s="110">
        <f t="shared" si="4"/>
        <v>15000000</v>
      </c>
      <c r="E26" s="112"/>
      <c r="F26" s="112"/>
    </row>
    <row r="27" spans="1:6" ht="30" customHeight="1" x14ac:dyDescent="0.2">
      <c r="A27" s="114"/>
      <c r="B27" s="108">
        <v>300500000</v>
      </c>
      <c r="C27" s="109">
        <v>0.04</v>
      </c>
      <c r="D27" s="110">
        <f t="shared" si="4"/>
        <v>12020000</v>
      </c>
      <c r="E27" s="113"/>
      <c r="F27" s="113"/>
    </row>
    <row r="28" spans="1:6" ht="30" customHeight="1" x14ac:dyDescent="0.2">
      <c r="A28" s="54" t="s">
        <v>17</v>
      </c>
      <c r="B28" s="54"/>
      <c r="C28" s="54"/>
      <c r="D28" s="54"/>
      <c r="E28" s="54"/>
      <c r="F28" s="55"/>
    </row>
    <row r="29" spans="1:6" ht="30" customHeight="1" x14ac:dyDescent="0.2">
      <c r="A29" s="116"/>
      <c r="B29" s="102">
        <v>347000000</v>
      </c>
      <c r="C29" s="103">
        <v>0.04</v>
      </c>
      <c r="D29" s="104">
        <f>B29*C29</f>
        <v>13880000</v>
      </c>
      <c r="E29" s="105">
        <f>SUM(B29:B32)</f>
        <v>972500000</v>
      </c>
      <c r="F29" s="105">
        <f>SUM(D29:D32)</f>
        <v>43700000</v>
      </c>
    </row>
    <row r="30" spans="1:6" ht="30" customHeight="1" x14ac:dyDescent="0.2">
      <c r="A30" s="116"/>
      <c r="B30" s="102">
        <v>60000000</v>
      </c>
      <c r="C30" s="103">
        <v>7.0000000000000007E-2</v>
      </c>
      <c r="D30" s="104">
        <f t="shared" ref="D30:D32" si="5">B30*C30</f>
        <v>4200000</v>
      </c>
      <c r="E30" s="106"/>
      <c r="F30" s="106"/>
    </row>
    <row r="31" spans="1:6" ht="30" customHeight="1" x14ac:dyDescent="0.2">
      <c r="A31" s="116"/>
      <c r="B31" s="102">
        <v>300000000</v>
      </c>
      <c r="C31" s="103">
        <v>0.05</v>
      </c>
      <c r="D31" s="104">
        <f t="shared" si="5"/>
        <v>15000000</v>
      </c>
      <c r="E31" s="106"/>
      <c r="F31" s="106"/>
    </row>
    <row r="32" spans="1:6" ht="30" customHeight="1" x14ac:dyDescent="0.2">
      <c r="A32" s="116"/>
      <c r="B32" s="102">
        <f>300500000-35000000</f>
        <v>265500000</v>
      </c>
      <c r="C32" s="103">
        <v>0.04</v>
      </c>
      <c r="D32" s="104">
        <f t="shared" si="5"/>
        <v>10620000</v>
      </c>
      <c r="E32" s="107"/>
      <c r="F32" s="107"/>
    </row>
    <row r="33" spans="1:6" ht="30" customHeight="1" x14ac:dyDescent="0.2">
      <c r="A33" s="54" t="s">
        <v>28</v>
      </c>
      <c r="B33" s="54"/>
      <c r="C33" s="54"/>
      <c r="D33" s="54"/>
      <c r="E33" s="54"/>
      <c r="F33" s="55"/>
    </row>
    <row r="34" spans="1:6" ht="30" customHeight="1" x14ac:dyDescent="0.2">
      <c r="A34" s="54" t="s">
        <v>29</v>
      </c>
      <c r="B34" s="54"/>
      <c r="C34" s="54"/>
      <c r="D34" s="54"/>
      <c r="E34" s="54"/>
      <c r="F34" s="55"/>
    </row>
    <row r="35" spans="1:6" ht="30" customHeight="1" x14ac:dyDescent="0.2">
      <c r="A35" s="54" t="s">
        <v>30</v>
      </c>
      <c r="B35" s="54"/>
      <c r="C35" s="54"/>
      <c r="D35" s="54"/>
      <c r="E35" s="54"/>
      <c r="F35" s="55"/>
    </row>
    <row r="36" spans="1:6" ht="30" customHeight="1" x14ac:dyDescent="0.2">
      <c r="A36" s="54" t="s">
        <v>31</v>
      </c>
      <c r="B36" s="54"/>
      <c r="C36" s="54"/>
      <c r="D36" s="54"/>
      <c r="E36" s="54"/>
      <c r="F36" s="55"/>
    </row>
    <row r="37" spans="1:6" ht="30" customHeight="1" x14ac:dyDescent="0.2">
      <c r="A37" s="54" t="s">
        <v>32</v>
      </c>
      <c r="B37" s="54"/>
      <c r="C37" s="54"/>
      <c r="D37" s="54"/>
      <c r="E37" s="54"/>
      <c r="F37" s="55"/>
    </row>
    <row r="38" spans="1:6" ht="30" customHeight="1" x14ac:dyDescent="0.2">
      <c r="A38" s="54" t="s">
        <v>18</v>
      </c>
      <c r="B38" s="54"/>
      <c r="C38" s="54"/>
      <c r="D38" s="54"/>
      <c r="E38" s="54"/>
      <c r="F38" s="55"/>
    </row>
    <row r="39" spans="1:6" ht="30" customHeight="1" x14ac:dyDescent="0.2">
      <c r="A39" s="117"/>
      <c r="B39" s="118">
        <v>347000000</v>
      </c>
      <c r="C39" s="119">
        <v>0.04</v>
      </c>
      <c r="D39" s="120">
        <f>B39*C39</f>
        <v>13880000</v>
      </c>
      <c r="E39" s="121">
        <f>SUM(B39:B42)</f>
        <v>1144500000</v>
      </c>
      <c r="F39" s="121">
        <f>SUM(D39:D42)</f>
        <v>52500000</v>
      </c>
    </row>
    <row r="40" spans="1:6" ht="30" customHeight="1" x14ac:dyDescent="0.2">
      <c r="A40" s="117"/>
      <c r="B40" s="118">
        <v>60000000</v>
      </c>
      <c r="C40" s="119">
        <v>7.0000000000000007E-2</v>
      </c>
      <c r="D40" s="120">
        <f t="shared" ref="D40:D42" si="6">B40*C40</f>
        <v>4200000</v>
      </c>
      <c r="E40" s="122"/>
      <c r="F40" s="122"/>
    </row>
    <row r="41" spans="1:6" ht="30" customHeight="1" x14ac:dyDescent="0.2">
      <c r="A41" s="117"/>
      <c r="B41" s="118">
        <f>300000000+172000000+20000000</f>
        <v>492000000</v>
      </c>
      <c r="C41" s="119">
        <v>0.05</v>
      </c>
      <c r="D41" s="120">
        <f t="shared" si="6"/>
        <v>24600000</v>
      </c>
      <c r="E41" s="122"/>
      <c r="F41" s="122"/>
    </row>
    <row r="42" spans="1:6" ht="30" customHeight="1" x14ac:dyDescent="0.2">
      <c r="A42" s="117"/>
      <c r="B42" s="118">
        <f>265500000-20000000</f>
        <v>245500000</v>
      </c>
      <c r="C42" s="119">
        <v>0.04</v>
      </c>
      <c r="D42" s="120">
        <f t="shared" si="6"/>
        <v>9820000</v>
      </c>
      <c r="E42" s="123"/>
      <c r="F42" s="123"/>
    </row>
    <row r="43" spans="1:6" ht="30" customHeight="1" x14ac:dyDescent="0.2">
      <c r="A43" s="54" t="s">
        <v>19</v>
      </c>
      <c r="B43" s="54"/>
      <c r="C43" s="54"/>
      <c r="D43" s="54"/>
      <c r="E43" s="54"/>
      <c r="F43" s="55"/>
    </row>
    <row r="44" spans="1:6" ht="30" customHeight="1" x14ac:dyDescent="0.2">
      <c r="A44" s="124"/>
      <c r="B44" s="89">
        <v>347000000</v>
      </c>
      <c r="C44" s="90">
        <v>0.04</v>
      </c>
      <c r="D44" s="91">
        <f>B44*C44</f>
        <v>13880000</v>
      </c>
      <c r="E44" s="92">
        <f>SUM(B44:B47)</f>
        <v>1136100000</v>
      </c>
      <c r="F44" s="92">
        <f>SUM(D44:D47)</f>
        <v>52164000</v>
      </c>
    </row>
    <row r="45" spans="1:6" ht="30" customHeight="1" x14ac:dyDescent="0.2">
      <c r="A45" s="124"/>
      <c r="B45" s="89">
        <v>60000000</v>
      </c>
      <c r="C45" s="90">
        <v>7.0000000000000007E-2</v>
      </c>
      <c r="D45" s="91">
        <f t="shared" ref="D45:D47" si="7">B45*C45</f>
        <v>4200000</v>
      </c>
      <c r="E45" s="94"/>
      <c r="F45" s="94"/>
    </row>
    <row r="46" spans="1:6" ht="30" customHeight="1" x14ac:dyDescent="0.2">
      <c r="A46" s="124"/>
      <c r="B46" s="89">
        <f>300000000+172000000+20000000</f>
        <v>492000000</v>
      </c>
      <c r="C46" s="90">
        <v>0.05</v>
      </c>
      <c r="D46" s="91">
        <f t="shared" si="7"/>
        <v>24600000</v>
      </c>
      <c r="E46" s="94"/>
      <c r="F46" s="94"/>
    </row>
    <row r="47" spans="1:6" ht="30" customHeight="1" x14ac:dyDescent="0.2">
      <c r="A47" s="124"/>
      <c r="B47" s="89">
        <f>245500000-8400000</f>
        <v>237100000</v>
      </c>
      <c r="C47" s="90">
        <v>0.04</v>
      </c>
      <c r="D47" s="91">
        <f t="shared" si="7"/>
        <v>9484000</v>
      </c>
      <c r="E47" s="96"/>
      <c r="F47" s="96"/>
    </row>
    <row r="48" spans="1:6" ht="30" customHeight="1" x14ac:dyDescent="0.2">
      <c r="A48" s="54" t="s">
        <v>27</v>
      </c>
      <c r="B48" s="54"/>
      <c r="C48" s="54"/>
      <c r="D48" s="54"/>
      <c r="E48" s="54"/>
      <c r="F48" s="55"/>
    </row>
    <row r="49" spans="1:6" ht="30" customHeight="1" x14ac:dyDescent="0.2">
      <c r="A49" s="54" t="s">
        <v>20</v>
      </c>
      <c r="B49" s="54"/>
      <c r="C49" s="54"/>
      <c r="D49" s="54"/>
      <c r="E49" s="54"/>
      <c r="F49" s="55"/>
    </row>
    <row r="50" spans="1:6" ht="30" customHeight="1" x14ac:dyDescent="0.2">
      <c r="A50" s="115"/>
      <c r="B50" s="82">
        <f>347000000-10000000</f>
        <v>337000000</v>
      </c>
      <c r="C50" s="83">
        <v>0.04</v>
      </c>
      <c r="D50" s="84">
        <f>B50*C50</f>
        <v>13480000</v>
      </c>
      <c r="E50" s="85">
        <f>SUM(B50:B54)</f>
        <v>1206100000</v>
      </c>
      <c r="F50" s="85">
        <f>SUM(D50:D54)</f>
        <v>56664000</v>
      </c>
    </row>
    <row r="51" spans="1:6" ht="30" customHeight="1" x14ac:dyDescent="0.2">
      <c r="A51" s="115"/>
      <c r="B51" s="82">
        <f>60000000+10000000</f>
        <v>70000000</v>
      </c>
      <c r="C51" s="83">
        <v>7.0000000000000007E-2</v>
      </c>
      <c r="D51" s="84">
        <f t="shared" ref="D51:D54" si="8">B51*C51</f>
        <v>4900000.0000000009</v>
      </c>
      <c r="E51" s="86"/>
      <c r="F51" s="86"/>
    </row>
    <row r="52" spans="1:6" ht="30" customHeight="1" x14ac:dyDescent="0.2">
      <c r="A52" s="115"/>
      <c r="B52" s="82">
        <f>300000000+172000000+20000000</f>
        <v>492000000</v>
      </c>
      <c r="C52" s="83">
        <v>0.05</v>
      </c>
      <c r="D52" s="84">
        <f t="shared" si="8"/>
        <v>24600000</v>
      </c>
      <c r="E52" s="86"/>
      <c r="F52" s="86"/>
    </row>
    <row r="53" spans="1:6" ht="30" customHeight="1" x14ac:dyDescent="0.2">
      <c r="A53" s="115"/>
      <c r="B53" s="82">
        <f>245500000-8400000</f>
        <v>237100000</v>
      </c>
      <c r="C53" s="83">
        <v>0.04</v>
      </c>
      <c r="D53" s="84">
        <f t="shared" si="8"/>
        <v>9484000</v>
      </c>
      <c r="E53" s="86"/>
      <c r="F53" s="86"/>
    </row>
    <row r="54" spans="1:6" ht="30" customHeight="1" x14ac:dyDescent="0.2">
      <c r="A54" s="115"/>
      <c r="B54" s="125">
        <v>70000000</v>
      </c>
      <c r="C54" s="83">
        <v>0.06</v>
      </c>
      <c r="D54" s="84">
        <f t="shared" si="8"/>
        <v>4200000</v>
      </c>
      <c r="E54" s="87"/>
      <c r="F54" s="87"/>
    </row>
    <row r="55" spans="1:6" ht="30" customHeight="1" x14ac:dyDescent="0.2">
      <c r="A55" s="54" t="s">
        <v>21</v>
      </c>
      <c r="B55" s="54"/>
      <c r="C55" s="54"/>
      <c r="D55" s="54"/>
      <c r="E55" s="54"/>
      <c r="F55" s="55"/>
    </row>
    <row r="56" spans="1:6" ht="30" customHeight="1" x14ac:dyDescent="0.2">
      <c r="A56" s="100"/>
      <c r="B56" s="79">
        <f>347000000-10000000</f>
        <v>337000000</v>
      </c>
      <c r="C56" s="80">
        <v>0.04</v>
      </c>
      <c r="D56" s="81">
        <f>B56*C56</f>
        <v>13480000</v>
      </c>
      <c r="E56" s="75">
        <f>SUM(B56:B60)</f>
        <v>1222100000</v>
      </c>
      <c r="F56" s="75">
        <f>SUM(D56:D60)</f>
        <v>57784000</v>
      </c>
    </row>
    <row r="57" spans="1:6" ht="30" customHeight="1" x14ac:dyDescent="0.2">
      <c r="A57" s="100"/>
      <c r="B57" s="79">
        <f>70000000+16000000</f>
        <v>86000000</v>
      </c>
      <c r="C57" s="80">
        <v>7.0000000000000007E-2</v>
      </c>
      <c r="D57" s="81">
        <f t="shared" ref="D57:D60" si="9">B57*C57</f>
        <v>6020000.0000000009</v>
      </c>
      <c r="E57" s="76"/>
      <c r="F57" s="76"/>
    </row>
    <row r="58" spans="1:6" ht="30" customHeight="1" x14ac:dyDescent="0.2">
      <c r="A58" s="100"/>
      <c r="B58" s="79">
        <f>300000000+172000000+20000000</f>
        <v>492000000</v>
      </c>
      <c r="C58" s="80">
        <v>0.05</v>
      </c>
      <c r="D58" s="81">
        <f t="shared" si="9"/>
        <v>24600000</v>
      </c>
      <c r="E58" s="76"/>
      <c r="F58" s="76"/>
    </row>
    <row r="59" spans="1:6" ht="30" customHeight="1" x14ac:dyDescent="0.2">
      <c r="A59" s="100"/>
      <c r="B59" s="79">
        <f>245500000-8400000</f>
        <v>237100000</v>
      </c>
      <c r="C59" s="80">
        <v>0.04</v>
      </c>
      <c r="D59" s="81">
        <f t="shared" si="9"/>
        <v>9484000</v>
      </c>
      <c r="E59" s="76"/>
      <c r="F59" s="76"/>
    </row>
    <row r="60" spans="1:6" ht="30" customHeight="1" x14ac:dyDescent="0.2">
      <c r="A60" s="100"/>
      <c r="B60" s="49">
        <v>70000000</v>
      </c>
      <c r="C60" s="80">
        <v>0.06</v>
      </c>
      <c r="D60" s="81">
        <f t="shared" si="9"/>
        <v>4200000</v>
      </c>
      <c r="E60" s="77"/>
      <c r="F60" s="77"/>
    </row>
    <row r="61" spans="1:6" ht="30" customHeight="1" x14ac:dyDescent="0.2">
      <c r="A61" s="126" t="s">
        <v>22</v>
      </c>
      <c r="B61" s="127"/>
      <c r="C61" s="127"/>
      <c r="D61" s="127"/>
      <c r="E61" s="127"/>
      <c r="F61" s="128"/>
    </row>
    <row r="62" spans="1:6" ht="30" customHeight="1" x14ac:dyDescent="0.2">
      <c r="A62" s="129"/>
      <c r="B62" s="48">
        <f>337000000-50000000</f>
        <v>287000000</v>
      </c>
      <c r="C62" s="22">
        <v>0.04</v>
      </c>
      <c r="D62" s="47">
        <f>B62*C62</f>
        <v>11480000</v>
      </c>
      <c r="E62" s="72">
        <f>SUM(B62:B66)</f>
        <v>1172100000</v>
      </c>
      <c r="F62" s="72">
        <f>SUM(D62:D66)</f>
        <v>55784000</v>
      </c>
    </row>
    <row r="63" spans="1:6" ht="30" customHeight="1" x14ac:dyDescent="0.2">
      <c r="A63" s="129"/>
      <c r="B63" s="48">
        <f>70000000+16000000</f>
        <v>86000000</v>
      </c>
      <c r="C63" s="22">
        <v>7.0000000000000007E-2</v>
      </c>
      <c r="D63" s="47">
        <f t="shared" ref="D63:D66" si="10">B63*C63</f>
        <v>6020000.0000000009</v>
      </c>
      <c r="E63" s="74"/>
      <c r="F63" s="74"/>
    </row>
    <row r="64" spans="1:6" ht="30" customHeight="1" x14ac:dyDescent="0.2">
      <c r="A64" s="129"/>
      <c r="B64" s="48">
        <f>300000000+172000000+20000000</f>
        <v>492000000</v>
      </c>
      <c r="C64" s="22">
        <v>0.05</v>
      </c>
      <c r="D64" s="47">
        <f t="shared" si="10"/>
        <v>24600000</v>
      </c>
      <c r="E64" s="74"/>
      <c r="F64" s="74"/>
    </row>
    <row r="65" spans="1:6" ht="30" customHeight="1" x14ac:dyDescent="0.2">
      <c r="A65" s="129"/>
      <c r="B65" s="48">
        <f>245500000-8400000</f>
        <v>237100000</v>
      </c>
      <c r="C65" s="22">
        <v>0.04</v>
      </c>
      <c r="D65" s="47">
        <f t="shared" si="10"/>
        <v>9484000</v>
      </c>
      <c r="E65" s="74"/>
      <c r="F65" s="74"/>
    </row>
    <row r="66" spans="1:6" ht="30" customHeight="1" x14ac:dyDescent="0.2">
      <c r="A66" s="129"/>
      <c r="B66" s="40">
        <v>70000000</v>
      </c>
      <c r="C66" s="22">
        <v>0.06</v>
      </c>
      <c r="D66" s="47">
        <f t="shared" si="10"/>
        <v>4200000</v>
      </c>
      <c r="E66" s="73"/>
      <c r="F66" s="73"/>
    </row>
    <row r="67" spans="1:6" ht="30" customHeight="1" x14ac:dyDescent="0.2">
      <c r="A67" s="54" t="s">
        <v>23</v>
      </c>
      <c r="B67" s="54"/>
      <c r="C67" s="54"/>
      <c r="D67" s="54"/>
      <c r="E67" s="54"/>
      <c r="F67" s="55"/>
    </row>
    <row r="68" spans="1:6" ht="30" customHeight="1" x14ac:dyDescent="0.2">
      <c r="A68" s="54" t="s">
        <v>24</v>
      </c>
      <c r="B68" s="54"/>
      <c r="C68" s="54"/>
      <c r="D68" s="54"/>
      <c r="E68" s="54"/>
      <c r="F68" s="55"/>
    </row>
    <row r="69" spans="1:6" ht="30" customHeight="1" x14ac:dyDescent="0.2">
      <c r="A69" s="54" t="s">
        <v>25</v>
      </c>
      <c r="B69" s="54"/>
      <c r="C69" s="54"/>
      <c r="D69" s="54"/>
      <c r="E69" s="54"/>
      <c r="F69" s="55"/>
    </row>
    <row r="70" spans="1:6" ht="30" customHeight="1" x14ac:dyDescent="0.2">
      <c r="A70" s="54" t="s">
        <v>26</v>
      </c>
      <c r="B70" s="54"/>
      <c r="C70" s="54"/>
      <c r="D70" s="54"/>
      <c r="E70" s="54"/>
      <c r="F70" s="55"/>
    </row>
    <row r="71" spans="1:6" ht="30" customHeight="1" x14ac:dyDescent="0.2">
      <c r="A71" s="114"/>
      <c r="B71" s="108">
        <f>337000000-50000000</f>
        <v>287000000</v>
      </c>
      <c r="C71" s="109">
        <v>0.04</v>
      </c>
      <c r="D71" s="110">
        <f>B71*C71</f>
        <v>11480000</v>
      </c>
      <c r="E71" s="111">
        <f>SUM(B71:B75)</f>
        <v>1225100000</v>
      </c>
      <c r="F71" s="111">
        <f>SUM(D71:D75)</f>
        <v>58434000</v>
      </c>
    </row>
    <row r="72" spans="1:6" ht="30" customHeight="1" x14ac:dyDescent="0.2">
      <c r="A72" s="114"/>
      <c r="B72" s="108">
        <f>70000000+16000000</f>
        <v>86000000</v>
      </c>
      <c r="C72" s="109">
        <v>7.0000000000000007E-2</v>
      </c>
      <c r="D72" s="110">
        <f t="shared" ref="D72:D75" si="11">B72*C72</f>
        <v>6020000.0000000009</v>
      </c>
      <c r="E72" s="112"/>
      <c r="F72" s="112"/>
    </row>
    <row r="73" spans="1:6" ht="30" customHeight="1" x14ac:dyDescent="0.2">
      <c r="A73" s="114"/>
      <c r="B73" s="108">
        <f>492000000+53000000</f>
        <v>545000000</v>
      </c>
      <c r="C73" s="109">
        <v>0.05</v>
      </c>
      <c r="D73" s="110">
        <f t="shared" si="11"/>
        <v>27250000</v>
      </c>
      <c r="E73" s="112"/>
      <c r="F73" s="112"/>
    </row>
    <row r="74" spans="1:6" ht="30" customHeight="1" x14ac:dyDescent="0.2">
      <c r="A74" s="114"/>
      <c r="B74" s="108">
        <f>245500000-8400000</f>
        <v>237100000</v>
      </c>
      <c r="C74" s="109">
        <v>0.04</v>
      </c>
      <c r="D74" s="110">
        <f t="shared" si="11"/>
        <v>9484000</v>
      </c>
      <c r="E74" s="112"/>
      <c r="F74" s="112"/>
    </row>
    <row r="75" spans="1:6" ht="30" customHeight="1" x14ac:dyDescent="0.2">
      <c r="A75" s="114"/>
      <c r="B75" s="130">
        <v>70000000</v>
      </c>
      <c r="C75" s="109">
        <v>0.06</v>
      </c>
      <c r="D75" s="110">
        <f t="shared" si="11"/>
        <v>4200000</v>
      </c>
      <c r="E75" s="113"/>
      <c r="F75" s="113"/>
    </row>
    <row r="76" spans="1:6" ht="30" customHeight="1" x14ac:dyDescent="0.2">
      <c r="A76" s="54" t="s">
        <v>36</v>
      </c>
      <c r="B76" s="54"/>
      <c r="C76" s="54"/>
      <c r="D76" s="54"/>
      <c r="E76" s="54"/>
      <c r="F76" s="55"/>
    </row>
    <row r="77" spans="1:6" ht="30" customHeight="1" x14ac:dyDescent="0.2">
      <c r="A77" s="116"/>
      <c r="B77" s="102">
        <f>337000000-50000000</f>
        <v>287000000</v>
      </c>
      <c r="C77" s="103">
        <v>0.04</v>
      </c>
      <c r="D77" s="104">
        <f>B77*C77</f>
        <v>11480000</v>
      </c>
      <c r="E77" s="105">
        <f>SUM(B77:B81)</f>
        <v>1275100000</v>
      </c>
      <c r="F77" s="105">
        <f>SUM(D77:D81)</f>
        <v>60934000</v>
      </c>
    </row>
    <row r="78" spans="1:6" ht="30" customHeight="1" x14ac:dyDescent="0.2">
      <c r="A78" s="116"/>
      <c r="B78" s="102">
        <f>70000000+16000000</f>
        <v>86000000</v>
      </c>
      <c r="C78" s="103">
        <v>7.0000000000000007E-2</v>
      </c>
      <c r="D78" s="104">
        <f t="shared" ref="D78:D81" si="12">B78*C78</f>
        <v>6020000.0000000009</v>
      </c>
      <c r="E78" s="106"/>
      <c r="F78" s="106"/>
    </row>
    <row r="79" spans="1:6" ht="30" customHeight="1" x14ac:dyDescent="0.2">
      <c r="A79" s="116"/>
      <c r="B79" s="102">
        <f>545000000+50000000</f>
        <v>595000000</v>
      </c>
      <c r="C79" s="103">
        <v>0.05</v>
      </c>
      <c r="D79" s="104">
        <f t="shared" si="12"/>
        <v>29750000</v>
      </c>
      <c r="E79" s="106"/>
      <c r="F79" s="106"/>
    </row>
    <row r="80" spans="1:6" ht="30" customHeight="1" x14ac:dyDescent="0.2">
      <c r="A80" s="116"/>
      <c r="B80" s="102">
        <f>245500000-8400000</f>
        <v>237100000</v>
      </c>
      <c r="C80" s="103">
        <v>0.04</v>
      </c>
      <c r="D80" s="104">
        <f t="shared" si="12"/>
        <v>9484000</v>
      </c>
      <c r="E80" s="106"/>
      <c r="F80" s="106"/>
    </row>
    <row r="81" spans="1:6" ht="30" customHeight="1" x14ac:dyDescent="0.2">
      <c r="A81" s="116"/>
      <c r="B81" s="131">
        <v>70000000</v>
      </c>
      <c r="C81" s="103">
        <v>0.06</v>
      </c>
      <c r="D81" s="104">
        <f t="shared" si="12"/>
        <v>4200000</v>
      </c>
      <c r="E81" s="107"/>
      <c r="F81" s="107"/>
    </row>
    <row r="82" spans="1:6" ht="30" customHeight="1" x14ac:dyDescent="0.2">
      <c r="A82" s="54" t="s">
        <v>37</v>
      </c>
      <c r="B82" s="54"/>
      <c r="C82" s="54"/>
      <c r="D82" s="54"/>
      <c r="E82" s="54"/>
      <c r="F82" s="55"/>
    </row>
    <row r="83" spans="1:6" ht="30" customHeight="1" x14ac:dyDescent="0.2">
      <c r="A83" s="54" t="s">
        <v>38</v>
      </c>
      <c r="B83" s="54"/>
      <c r="C83" s="54"/>
      <c r="D83" s="54"/>
      <c r="E83" s="54"/>
      <c r="F83" s="55"/>
    </row>
    <row r="84" spans="1:6" ht="30" customHeight="1" x14ac:dyDescent="0.2">
      <c r="A84" s="117"/>
      <c r="B84" s="118">
        <f>(287000000+237100000)-25000000</f>
        <v>499100000</v>
      </c>
      <c r="C84" s="119">
        <v>0.04</v>
      </c>
      <c r="D84" s="120">
        <f>B84*C84</f>
        <v>19964000</v>
      </c>
      <c r="E84" s="121">
        <f>SUM(B84:B87)</f>
        <v>1275100000</v>
      </c>
      <c r="F84" s="121">
        <f>SUM(D84:D87)</f>
        <v>61184000</v>
      </c>
    </row>
    <row r="85" spans="1:6" ht="30" customHeight="1" x14ac:dyDescent="0.2">
      <c r="A85" s="117"/>
      <c r="B85" s="118">
        <f>70000000+16000000</f>
        <v>86000000</v>
      </c>
      <c r="C85" s="119">
        <v>7.0000000000000007E-2</v>
      </c>
      <c r="D85" s="120">
        <f t="shared" ref="D85:D87" si="13">B85*C85</f>
        <v>6020000.0000000009</v>
      </c>
      <c r="E85" s="122"/>
      <c r="F85" s="122"/>
    </row>
    <row r="86" spans="1:6" ht="30" customHeight="1" x14ac:dyDescent="0.2">
      <c r="A86" s="117"/>
      <c r="B86" s="118">
        <f>595000000+25000000</f>
        <v>620000000</v>
      </c>
      <c r="C86" s="119">
        <v>0.05</v>
      </c>
      <c r="D86" s="120">
        <f t="shared" si="13"/>
        <v>31000000</v>
      </c>
      <c r="E86" s="122"/>
      <c r="F86" s="122"/>
    </row>
    <row r="87" spans="1:6" ht="30" customHeight="1" x14ac:dyDescent="0.2">
      <c r="A87" s="117"/>
      <c r="B87" s="132">
        <v>70000000</v>
      </c>
      <c r="C87" s="119">
        <v>0.06</v>
      </c>
      <c r="D87" s="120">
        <f t="shared" si="13"/>
        <v>4200000</v>
      </c>
      <c r="E87" s="123"/>
      <c r="F87" s="123"/>
    </row>
    <row r="88" spans="1:6" ht="30" customHeight="1" x14ac:dyDescent="0.2">
      <c r="A88" s="54" t="s">
        <v>39</v>
      </c>
      <c r="B88" s="54"/>
      <c r="C88" s="54"/>
      <c r="D88" s="54"/>
      <c r="E88" s="54"/>
      <c r="F88" s="55"/>
    </row>
    <row r="89" spans="1:6" ht="30" customHeight="1" x14ac:dyDescent="0.2">
      <c r="A89" s="124"/>
      <c r="B89" s="89">
        <f>(287000000+237100000)-25000000</f>
        <v>499100000</v>
      </c>
      <c r="C89" s="90">
        <v>0.04</v>
      </c>
      <c r="D89" s="91">
        <f>B89*C89</f>
        <v>19964000</v>
      </c>
      <c r="E89" s="92">
        <f>SUM(B89:B92)</f>
        <v>1283100000</v>
      </c>
      <c r="F89" s="92">
        <f>SUM(D89:D92)</f>
        <v>61584000</v>
      </c>
    </row>
    <row r="90" spans="1:6" ht="30" customHeight="1" x14ac:dyDescent="0.2">
      <c r="A90" s="124"/>
      <c r="B90" s="89">
        <f>70000000+16000000</f>
        <v>86000000</v>
      </c>
      <c r="C90" s="90">
        <v>7.0000000000000007E-2</v>
      </c>
      <c r="D90" s="91">
        <f t="shared" ref="D90:D92" si="14">B90*C90</f>
        <v>6020000.0000000009</v>
      </c>
      <c r="E90" s="94"/>
      <c r="F90" s="94"/>
    </row>
    <row r="91" spans="1:6" ht="30" customHeight="1" x14ac:dyDescent="0.2">
      <c r="A91" s="124"/>
      <c r="B91" s="89">
        <f>620000000+8000000</f>
        <v>628000000</v>
      </c>
      <c r="C91" s="90">
        <v>0.05</v>
      </c>
      <c r="D91" s="91">
        <f t="shared" si="14"/>
        <v>31400000</v>
      </c>
      <c r="E91" s="94"/>
      <c r="F91" s="94"/>
    </row>
    <row r="92" spans="1:6" ht="30" customHeight="1" x14ac:dyDescent="0.2">
      <c r="A92" s="124"/>
      <c r="B92" s="133">
        <v>70000000</v>
      </c>
      <c r="C92" s="90">
        <v>0.06</v>
      </c>
      <c r="D92" s="91">
        <f t="shared" si="14"/>
        <v>4200000</v>
      </c>
      <c r="E92" s="96"/>
      <c r="F92" s="96"/>
    </row>
    <row r="93" spans="1:6" ht="30" customHeight="1" x14ac:dyDescent="0.2">
      <c r="A93" s="134" t="s">
        <v>40</v>
      </c>
      <c r="B93" s="134"/>
      <c r="C93" s="134"/>
      <c r="D93" s="134"/>
      <c r="E93" s="134"/>
      <c r="F93" s="135"/>
    </row>
    <row r="94" spans="1:6" ht="30" customHeight="1" x14ac:dyDescent="0.2">
      <c r="A94" s="115"/>
      <c r="B94" s="82">
        <f>(287000000+237100000)-25000000</f>
        <v>499100000</v>
      </c>
      <c r="C94" s="83">
        <v>0.04</v>
      </c>
      <c r="D94" s="84">
        <f>B94*C94</f>
        <v>19964000</v>
      </c>
      <c r="E94" s="85">
        <f>SUM(B94:B97)</f>
        <v>1298100000</v>
      </c>
      <c r="F94" s="85">
        <f>SUM(D94:D97)</f>
        <v>62334000</v>
      </c>
    </row>
    <row r="95" spans="1:6" ht="30" customHeight="1" x14ac:dyDescent="0.2">
      <c r="A95" s="115"/>
      <c r="B95" s="82">
        <f>70000000+16000000</f>
        <v>86000000</v>
      </c>
      <c r="C95" s="83">
        <v>7.0000000000000007E-2</v>
      </c>
      <c r="D95" s="84">
        <f t="shared" ref="D95:D97" si="15">B95*C95</f>
        <v>6020000.0000000009</v>
      </c>
      <c r="E95" s="86"/>
      <c r="F95" s="86"/>
    </row>
    <row r="96" spans="1:6" ht="30" customHeight="1" x14ac:dyDescent="0.2">
      <c r="A96" s="115"/>
      <c r="B96" s="82">
        <f>628000000+15000000</f>
        <v>643000000</v>
      </c>
      <c r="C96" s="83">
        <v>0.05</v>
      </c>
      <c r="D96" s="84">
        <f t="shared" si="15"/>
        <v>32150000</v>
      </c>
      <c r="E96" s="86"/>
      <c r="F96" s="86"/>
    </row>
    <row r="97" spans="1:6" ht="30" customHeight="1" x14ac:dyDescent="0.2">
      <c r="A97" s="115"/>
      <c r="B97" s="125">
        <v>70000000</v>
      </c>
      <c r="C97" s="83">
        <v>0.06</v>
      </c>
      <c r="D97" s="84">
        <f t="shared" si="15"/>
        <v>4200000</v>
      </c>
      <c r="E97" s="87"/>
      <c r="F97" s="87"/>
    </row>
    <row r="98" spans="1:6" ht="30" customHeight="1" x14ac:dyDescent="0.2">
      <c r="A98" s="136" t="s">
        <v>41</v>
      </c>
      <c r="B98" s="137"/>
      <c r="C98" s="137"/>
      <c r="D98" s="137"/>
      <c r="E98" s="137"/>
      <c r="F98" s="138"/>
    </row>
    <row r="99" spans="1:6" ht="30" customHeight="1" x14ac:dyDescent="0.2">
      <c r="A99" s="101"/>
      <c r="B99" s="79">
        <f>499100000-25000000</f>
        <v>474100000</v>
      </c>
      <c r="C99" s="80">
        <v>0.04</v>
      </c>
      <c r="D99" s="81">
        <f>B99*C99</f>
        <v>18964000</v>
      </c>
      <c r="E99" s="75">
        <f>SUM(B99:B102)</f>
        <v>1298100000</v>
      </c>
      <c r="F99" s="75">
        <f>SUM(D99:D102)</f>
        <v>62584000</v>
      </c>
    </row>
    <row r="100" spans="1:6" ht="30" customHeight="1" x14ac:dyDescent="0.2">
      <c r="A100" s="101"/>
      <c r="B100" s="79">
        <f>70000000+16000000</f>
        <v>86000000</v>
      </c>
      <c r="C100" s="80">
        <v>7.0000000000000007E-2</v>
      </c>
      <c r="D100" s="81">
        <f t="shared" ref="D100:D102" si="16">B100*C100</f>
        <v>6020000.0000000009</v>
      </c>
      <c r="E100" s="76"/>
      <c r="F100" s="76"/>
    </row>
    <row r="101" spans="1:6" ht="30" customHeight="1" x14ac:dyDescent="0.2">
      <c r="A101" s="101"/>
      <c r="B101" s="79">
        <f>643000000+25000000</f>
        <v>668000000</v>
      </c>
      <c r="C101" s="80">
        <v>0.05</v>
      </c>
      <c r="D101" s="81">
        <f t="shared" si="16"/>
        <v>33400000</v>
      </c>
      <c r="E101" s="76"/>
      <c r="F101" s="76"/>
    </row>
    <row r="102" spans="1:6" ht="30" customHeight="1" x14ac:dyDescent="0.2">
      <c r="A102" s="101"/>
      <c r="B102" s="49">
        <v>70000000</v>
      </c>
      <c r="C102" s="80">
        <v>0.06</v>
      </c>
      <c r="D102" s="81">
        <f t="shared" si="16"/>
        <v>4200000</v>
      </c>
      <c r="E102" s="77"/>
      <c r="F102" s="77"/>
    </row>
    <row r="103" spans="1:6" ht="30" customHeight="1" x14ac:dyDescent="0.2">
      <c r="A103" s="54" t="s">
        <v>42</v>
      </c>
      <c r="B103" s="54"/>
      <c r="C103" s="54"/>
      <c r="D103" s="54"/>
      <c r="E103" s="54"/>
      <c r="F103" s="55"/>
    </row>
    <row r="104" spans="1:6" ht="30" customHeight="1" x14ac:dyDescent="0.2">
      <c r="A104" s="129"/>
      <c r="B104" s="48">
        <f>474100000-10000000</f>
        <v>464100000</v>
      </c>
      <c r="C104" s="22">
        <v>0.04</v>
      </c>
      <c r="D104" s="47">
        <f>B104*C104</f>
        <v>18564000</v>
      </c>
      <c r="E104" s="72">
        <f>SUM(B104:B107)</f>
        <v>1298100000</v>
      </c>
      <c r="F104" s="72">
        <f>SUM(D104:D107)</f>
        <v>62684000</v>
      </c>
    </row>
    <row r="105" spans="1:6" ht="30" customHeight="1" x14ac:dyDescent="0.2">
      <c r="A105" s="129"/>
      <c r="B105" s="48">
        <f>70000000+16000000</f>
        <v>86000000</v>
      </c>
      <c r="C105" s="22">
        <v>7.0000000000000007E-2</v>
      </c>
      <c r="D105" s="47">
        <f t="shared" ref="D105:D107" si="17">B105*C105</f>
        <v>6020000.0000000009</v>
      </c>
      <c r="E105" s="74"/>
      <c r="F105" s="74"/>
    </row>
    <row r="106" spans="1:6" ht="30" customHeight="1" x14ac:dyDescent="0.2">
      <c r="A106" s="129"/>
      <c r="B106" s="48">
        <f>668000000+10000000</f>
        <v>678000000</v>
      </c>
      <c r="C106" s="22">
        <v>0.05</v>
      </c>
      <c r="D106" s="47">
        <f t="shared" si="17"/>
        <v>33900000</v>
      </c>
      <c r="E106" s="74"/>
      <c r="F106" s="74"/>
    </row>
    <row r="107" spans="1:6" ht="30" customHeight="1" x14ac:dyDescent="0.2">
      <c r="A107" s="129"/>
      <c r="B107" s="40">
        <v>70000000</v>
      </c>
      <c r="C107" s="22">
        <v>0.06</v>
      </c>
      <c r="D107" s="47">
        <f t="shared" si="17"/>
        <v>4200000</v>
      </c>
      <c r="E107" s="73"/>
      <c r="F107" s="73"/>
    </row>
    <row r="108" spans="1:6" ht="30" customHeight="1" x14ac:dyDescent="0.2">
      <c r="A108" s="54" t="s">
        <v>43</v>
      </c>
      <c r="B108" s="54"/>
      <c r="C108" s="54"/>
      <c r="D108" s="54"/>
      <c r="E108" s="54"/>
      <c r="F108" s="55"/>
    </row>
    <row r="109" spans="1:6" ht="30" customHeight="1" x14ac:dyDescent="0.2">
      <c r="A109" s="114"/>
      <c r="B109" s="108">
        <f>474100000-10000000</f>
        <v>464100000</v>
      </c>
      <c r="C109" s="109">
        <v>0.04</v>
      </c>
      <c r="D109" s="110">
        <f>B109*C109</f>
        <v>18564000</v>
      </c>
      <c r="E109" s="111">
        <f>SUM(B109:B112)</f>
        <v>1298100000</v>
      </c>
      <c r="F109" s="111">
        <f>SUM(D109:D112)</f>
        <v>63084000</v>
      </c>
    </row>
    <row r="110" spans="1:6" ht="30" customHeight="1" x14ac:dyDescent="0.2">
      <c r="A110" s="114"/>
      <c r="B110" s="108">
        <f>86000000+20000000</f>
        <v>106000000</v>
      </c>
      <c r="C110" s="109">
        <v>7.0000000000000007E-2</v>
      </c>
      <c r="D110" s="110">
        <f t="shared" ref="D110:D112" si="18">B110*C110</f>
        <v>7420000.0000000009</v>
      </c>
      <c r="E110" s="112"/>
      <c r="F110" s="112"/>
    </row>
    <row r="111" spans="1:6" ht="30" customHeight="1" x14ac:dyDescent="0.2">
      <c r="A111" s="114"/>
      <c r="B111" s="108">
        <f>678000000-20000000</f>
        <v>658000000</v>
      </c>
      <c r="C111" s="109">
        <v>0.05</v>
      </c>
      <c r="D111" s="110">
        <f t="shared" si="18"/>
        <v>32900000</v>
      </c>
      <c r="E111" s="112"/>
      <c r="F111" s="112"/>
    </row>
    <row r="112" spans="1:6" ht="30" customHeight="1" x14ac:dyDescent="0.2">
      <c r="A112" s="114"/>
      <c r="B112" s="130">
        <v>70000000</v>
      </c>
      <c r="C112" s="109">
        <v>0.06</v>
      </c>
      <c r="D112" s="110">
        <f t="shared" si="18"/>
        <v>4200000</v>
      </c>
      <c r="E112" s="113"/>
      <c r="F112" s="113"/>
    </row>
    <row r="113" spans="1:6" ht="30" customHeight="1" x14ac:dyDescent="0.2">
      <c r="A113" s="54" t="s">
        <v>44</v>
      </c>
      <c r="B113" s="54"/>
      <c r="C113" s="54"/>
      <c r="D113" s="54"/>
      <c r="E113" s="54"/>
      <c r="F113" s="55"/>
    </row>
    <row r="114" spans="1:6" ht="30" customHeight="1" x14ac:dyDescent="0.2">
      <c r="A114" s="116"/>
      <c r="B114" s="102">
        <f>464100000-25000000</f>
        <v>439100000</v>
      </c>
      <c r="C114" s="103">
        <v>0.04</v>
      </c>
      <c r="D114" s="104">
        <f>B114*C114</f>
        <v>17564000</v>
      </c>
      <c r="E114" s="105">
        <f>SUM(B114:B117)</f>
        <v>1298100000</v>
      </c>
      <c r="F114" s="105">
        <f>SUM(D114:D117)</f>
        <v>63334000</v>
      </c>
    </row>
    <row r="115" spans="1:6" ht="30" customHeight="1" x14ac:dyDescent="0.2">
      <c r="A115" s="116"/>
      <c r="B115" s="102">
        <f>86000000+20000000</f>
        <v>106000000</v>
      </c>
      <c r="C115" s="103">
        <v>7.0000000000000007E-2</v>
      </c>
      <c r="D115" s="104">
        <f t="shared" ref="D115:D117" si="19">B115*C115</f>
        <v>7420000.0000000009</v>
      </c>
      <c r="E115" s="106"/>
      <c r="F115" s="106"/>
    </row>
    <row r="116" spans="1:6" ht="30" customHeight="1" x14ac:dyDescent="0.2">
      <c r="A116" s="116"/>
      <c r="B116" s="102">
        <f>658000000+25000000</f>
        <v>683000000</v>
      </c>
      <c r="C116" s="103">
        <v>0.05</v>
      </c>
      <c r="D116" s="104">
        <f t="shared" si="19"/>
        <v>34150000</v>
      </c>
      <c r="E116" s="106"/>
      <c r="F116" s="106"/>
    </row>
    <row r="117" spans="1:6" ht="30" customHeight="1" x14ac:dyDescent="0.2">
      <c r="A117" s="116"/>
      <c r="B117" s="131">
        <v>70000000</v>
      </c>
      <c r="C117" s="103">
        <v>0.06</v>
      </c>
      <c r="D117" s="104">
        <f t="shared" si="19"/>
        <v>4200000</v>
      </c>
      <c r="E117" s="107"/>
      <c r="F117" s="107"/>
    </row>
    <row r="118" spans="1:6" ht="30" customHeight="1" x14ac:dyDescent="0.2">
      <c r="A118" s="100"/>
      <c r="B118" s="44"/>
      <c r="C118" s="46"/>
      <c r="D118" s="44"/>
      <c r="E118" s="44"/>
      <c r="F118" s="44"/>
    </row>
    <row r="119" spans="1:6" ht="30" customHeight="1" x14ac:dyDescent="0.2">
      <c r="A119" s="100"/>
      <c r="B119" s="44"/>
      <c r="C119" s="46"/>
      <c r="D119" s="44"/>
      <c r="E119" s="44"/>
      <c r="F119" s="44"/>
    </row>
    <row r="120" spans="1:6" ht="30" customHeight="1" x14ac:dyDescent="0.2">
      <c r="A120" s="100"/>
      <c r="B120" s="44"/>
      <c r="C120" s="46"/>
      <c r="D120" s="44"/>
      <c r="E120" s="44"/>
      <c r="F120" s="44"/>
    </row>
    <row r="121" spans="1:6" ht="30" customHeight="1" x14ac:dyDescent="0.2">
      <c r="A121" s="100"/>
      <c r="B121" s="44"/>
      <c r="C121" s="46"/>
      <c r="D121" s="44"/>
      <c r="E121" s="44"/>
      <c r="F121" s="44"/>
    </row>
    <row r="122" spans="1:6" ht="30" customHeight="1" thickBot="1" x14ac:dyDescent="0.25">
      <c r="A122" s="98"/>
      <c r="B122" s="39"/>
      <c r="C122" s="99"/>
      <c r="D122" s="9"/>
      <c r="E122" s="12"/>
      <c r="F122" s="42"/>
    </row>
  </sheetData>
  <mergeCells count="71">
    <mergeCell ref="E109:E112"/>
    <mergeCell ref="F109:F112"/>
    <mergeCell ref="A113:F113"/>
    <mergeCell ref="E114:E117"/>
    <mergeCell ref="F114:F117"/>
    <mergeCell ref="A103:F103"/>
    <mergeCell ref="E104:E107"/>
    <mergeCell ref="F104:F107"/>
    <mergeCell ref="A108:F108"/>
    <mergeCell ref="A98:F98"/>
    <mergeCell ref="E99:E102"/>
    <mergeCell ref="F99:F102"/>
    <mergeCell ref="A88:F88"/>
    <mergeCell ref="E89:E92"/>
    <mergeCell ref="F89:F92"/>
    <mergeCell ref="A93:F93"/>
    <mergeCell ref="E94:E97"/>
    <mergeCell ref="F94:F97"/>
    <mergeCell ref="A76:F76"/>
    <mergeCell ref="E77:E81"/>
    <mergeCell ref="F77:F81"/>
    <mergeCell ref="A82:F82"/>
    <mergeCell ref="E84:E87"/>
    <mergeCell ref="F84:F87"/>
    <mergeCell ref="A83:F83"/>
    <mergeCell ref="A67:F67"/>
    <mergeCell ref="A68:F68"/>
    <mergeCell ref="A69:F69"/>
    <mergeCell ref="A70:F70"/>
    <mergeCell ref="E71:E75"/>
    <mergeCell ref="F71:F75"/>
    <mergeCell ref="A55:F55"/>
    <mergeCell ref="E56:E60"/>
    <mergeCell ref="F56:F60"/>
    <mergeCell ref="A61:F61"/>
    <mergeCell ref="E62:E66"/>
    <mergeCell ref="F62:F66"/>
    <mergeCell ref="A43:F43"/>
    <mergeCell ref="E44:E47"/>
    <mergeCell ref="F44:F47"/>
    <mergeCell ref="A48:F48"/>
    <mergeCell ref="A49:F49"/>
    <mergeCell ref="E50:E54"/>
    <mergeCell ref="F50:F54"/>
    <mergeCell ref="A35:F35"/>
    <mergeCell ref="A36:F36"/>
    <mergeCell ref="A37:F37"/>
    <mergeCell ref="E39:E42"/>
    <mergeCell ref="F39:F42"/>
    <mergeCell ref="A38:F38"/>
    <mergeCell ref="A28:F28"/>
    <mergeCell ref="E29:E32"/>
    <mergeCell ref="F29:F32"/>
    <mergeCell ref="A33:F33"/>
    <mergeCell ref="A34:F34"/>
    <mergeCell ref="F13:F16"/>
    <mergeCell ref="A17:F17"/>
    <mergeCell ref="E18:E21"/>
    <mergeCell ref="A22:F22"/>
    <mergeCell ref="E24:E27"/>
    <mergeCell ref="F24:F27"/>
    <mergeCell ref="A23:F23"/>
    <mergeCell ref="B1:F1"/>
    <mergeCell ref="F18:F21"/>
    <mergeCell ref="E3:E6"/>
    <mergeCell ref="F3:F6"/>
    <mergeCell ref="A7:F7"/>
    <mergeCell ref="E8:E11"/>
    <mergeCell ref="F8:F11"/>
    <mergeCell ref="A12:F12"/>
    <mergeCell ref="E13:E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2022-12-17T17:13:10Z</dcterms:modified>
</cp:coreProperties>
</file>