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onic\OneDrive\Documents\Data Analytics Bootcamp\hw-1\Instructions\"/>
    </mc:Choice>
  </mc:AlternateContent>
  <xr:revisionPtr revIDLastSave="0" documentId="12_ncr:500000_{3B93B0AE-14FD-4BB3-AD86-E765146AF2DE}" xr6:coauthVersionLast="31" xr6:coauthVersionMax="31" xr10:uidLastSave="{00000000-0000-0000-0000-000000000000}"/>
  <bookViews>
    <workbookView xWindow="0" yWindow="0" windowWidth="28800" windowHeight="12225" xr2:uid="{00000000-000D-0000-FFFF-FFFF00000000}"/>
  </bookViews>
  <sheets>
    <sheet name="Data" sheetId="1" r:id="rId1"/>
    <sheet name="Pivot Table Category" sheetId="2" r:id="rId2"/>
    <sheet name="Pivot Table Sub-Category" sheetId="3" r:id="rId3"/>
    <sheet name="Pivot Date Created" sheetId="4" r:id="rId4"/>
    <sheet name="Bonus" sheetId="5" r:id="rId5"/>
  </sheets>
  <definedNames>
    <definedName name="_xlnm._FilterDatabase" localSheetId="0" hidden="1">Data!$A$1:$R$4115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2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E7" i="5" s="1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6" i="5" l="1"/>
  <c r="G6" i="5" s="1"/>
  <c r="E10" i="5"/>
  <c r="F10" i="5" s="1"/>
  <c r="G7" i="5"/>
  <c r="E9" i="5"/>
  <c r="F9" i="5" s="1"/>
  <c r="E8" i="5"/>
  <c r="F8" i="5" s="1"/>
  <c r="E13" i="5"/>
  <c r="G13" i="5" s="1"/>
  <c r="E5" i="5"/>
  <c r="H5" i="5" s="1"/>
  <c r="F7" i="5"/>
  <c r="H7" i="5"/>
  <c r="E12" i="5"/>
  <c r="G12" i="5" s="1"/>
  <c r="E4" i="5"/>
  <c r="F4" i="5" s="1"/>
  <c r="E11" i="5"/>
  <c r="F11" i="5" s="1"/>
  <c r="E3" i="5"/>
  <c r="F3" i="5" s="1"/>
  <c r="E2" i="5"/>
  <c r="G2" i="5" s="1"/>
  <c r="H6" i="5" l="1"/>
  <c r="F6" i="5"/>
  <c r="H11" i="5"/>
  <c r="H2" i="5"/>
  <c r="H10" i="5"/>
  <c r="G10" i="5"/>
  <c r="H3" i="5"/>
  <c r="F12" i="5"/>
  <c r="G11" i="5"/>
  <c r="G5" i="5"/>
  <c r="F13" i="5"/>
  <c r="H12" i="5"/>
  <c r="G8" i="5"/>
  <c r="F2" i="5"/>
  <c r="F5" i="5"/>
  <c r="G3" i="5"/>
  <c r="H4" i="5"/>
  <c r="H9" i="5"/>
  <c r="G9" i="5"/>
  <c r="H8" i="5"/>
  <c r="H13" i="5"/>
  <c r="G4" i="5"/>
</calcChain>
</file>

<file path=xl/sharedStrings.xml><?xml version="1.0" encoding="utf-8"?>
<sst xmlns="http://schemas.openxmlformats.org/spreadsheetml/2006/main" count="24819" uniqueCount="8400">
  <si>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</si>
  <si>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</si>
  <si>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</si>
  <si>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</si>
  <si>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</si>
  <si>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</si>
  <si>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</si>
  <si>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</si>
  <si>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</si>
  <si>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</si>
  <si>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</si>
  <si>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</si>
  <si>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</si>
  <si>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</si>
  <si>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</si>
  <si>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</si>
  <si>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</si>
  <si>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</si>
  <si>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</si>
  <si>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</si>
  <si>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</si>
  <si>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</si>
  <si>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</si>
  <si>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</si>
  <si>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</si>
  <si>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</si>
  <si>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</si>
  <si>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</si>
  <si>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</si>
  <si>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</si>
  <si>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</si>
  <si>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</si>
  <si>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</si>
  <si>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</si>
  <si>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</si>
  <si>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</si>
  <si>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</si>
  <si>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</si>
  <si>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</si>
  <si>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</si>
  <si>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</si>
  <si>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</si>
  <si>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</si>
  <si>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</si>
  <si>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</si>
  <si>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</si>
  <si>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</si>
  <si>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</si>
  <si>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</si>
  <si>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</si>
  <si>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</si>
  <si>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</si>
  <si>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</si>
  <si>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</si>
  <si>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</si>
  <si>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</si>
  <si>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</si>
  <si>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</si>
  <si>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</si>
  <si>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</si>
  <si>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</si>
  <si>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</si>
  <si>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</si>
  <si>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</si>
  <si>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</si>
  <si>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</si>
  <si>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</si>
  <si>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</si>
  <si>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</si>
  <si>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</si>
  <si>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</si>
  <si>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</si>
  <si>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</si>
  <si>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</si>
  <si>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</si>
  <si>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</si>
  <si>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</si>
  <si>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</si>
  <si>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</si>
  <si>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</si>
  <si>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</si>
  <si>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</si>
  <si>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</si>
  <si>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</si>
  <si>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</si>
  <si>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</si>
  <si>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</si>
  <si>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</si>
  <si>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</si>
  <si>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</si>
  <si>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</si>
  <si>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</si>
  <si>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</si>
  <si>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</si>
  <si>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</si>
  <si>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</si>
  <si>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</si>
  <si>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</si>
  <si>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</si>
  <si>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</si>
  <si>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</si>
  <si>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</si>
  <si>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</si>
  <si>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</si>
  <si>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</si>
  <si>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</si>
  <si>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</si>
  <si>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</si>
  <si>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</si>
  <si>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</si>
  <si>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</si>
  <si>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</si>
  <si>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</si>
  <si>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</si>
  <si>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</si>
  <si>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</si>
  <si>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</si>
  <si>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</si>
  <si>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</si>
  <si>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</si>
  <si>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</si>
  <si>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</si>
  <si>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</si>
  <si>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</si>
  <si>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</si>
  <si>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</si>
  <si>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</si>
  <si>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</si>
  <si>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</si>
  <si>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</si>
  <si>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</si>
  <si>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</si>
  <si>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</si>
  <si>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</si>
  <si>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</si>
  <si>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</si>
  <si>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</si>
  <si>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</si>
  <si>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</si>
  <si>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</si>
  <si>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</si>
  <si>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</si>
  <si>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</si>
  <si>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</si>
  <si>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</si>
  <si>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</si>
  <si>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</si>
  <si>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</si>
  <si>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</si>
  <si>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</si>
  <si>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</si>
  <si>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</si>
  <si>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</si>
  <si>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</si>
  <si>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</si>
  <si>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</si>
  <si>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</si>
  <si>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</si>
  <si>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</si>
  <si>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</si>
  <si>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</si>
  <si>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</si>
  <si>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</si>
  <si>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</si>
  <si>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</si>
  <si>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</si>
  <si>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</si>
  <si>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</si>
  <si>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</si>
  <si>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</si>
  <si>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</si>
  <si>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</si>
  <si>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</si>
  <si>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</si>
  <si>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</si>
  <si>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</si>
  <si>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</si>
  <si>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</si>
  <si>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</si>
  <si>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</si>
  <si>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</si>
  <si>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</si>
  <si>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</si>
  <si>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</si>
  <si>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</si>
  <si>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</si>
  <si>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</si>
  <si>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</si>
  <si>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</si>
  <si>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</si>
  <si>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</si>
  <si>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</si>
  <si>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</si>
  <si>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</si>
  <si>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</si>
  <si>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</si>
  <si>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</si>
  <si>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</si>
  <si>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</si>
  <si>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</si>
  <si>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</si>
  <si>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</si>
  <si>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</si>
  <si>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</si>
  <si>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</si>
  <si>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</si>
  <si>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</si>
  <si>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</si>
  <si>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</si>
  <si>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</si>
  <si>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</si>
  <si>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</si>
  <si>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</si>
  <si>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</si>
  <si>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</si>
  <si>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</si>
  <si>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</si>
  <si>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</si>
  <si>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</si>
  <si>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</si>
  <si>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</si>
  <si>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</si>
  <si>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</si>
  <si>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</si>
  <si>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</si>
  <si>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</si>
  <si>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</si>
  <si>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</si>
  <si>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</si>
  <si>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</si>
  <si>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</si>
  <si>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</si>
  <si>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</si>
  <si>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</si>
  <si>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</si>
  <si>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</si>
  <si>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</si>
  <si>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</si>
  <si>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</si>
  <si>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</si>
  <si>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</si>
  <si>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</si>
  <si>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</si>
  <si>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</si>
  <si>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</si>
  <si>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</si>
  <si>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</si>
  <si>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</si>
  <si>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</si>
  <si>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</si>
  <si>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</si>
  <si>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</si>
  <si>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</si>
  <si>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</si>
  <si>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</si>
  <si>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</si>
  <si>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</si>
  <si>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</si>
  <si>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</si>
  <si>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</si>
  <si>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</si>
  <si>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</si>
  <si>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</si>
  <si>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</si>
  <si>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</si>
  <si>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</si>
  <si>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</si>
  <si>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</si>
  <si>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</si>
  <si>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</si>
  <si>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</si>
  <si>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</si>
  <si>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</si>
  <si>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</si>
  <si>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</si>
  <si>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</si>
  <si>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</si>
  <si>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</si>
  <si>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</si>
  <si>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</si>
  <si>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</si>
  <si>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</si>
  <si>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</si>
  <si>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</si>
  <si>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</si>
  <si>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</si>
  <si>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</si>
  <si>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</si>
  <si>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</si>
  <si>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</si>
  <si>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</si>
  <si>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</si>
  <si>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</si>
  <si>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</si>
  <si>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</si>
  <si>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</si>
  <si>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</si>
  <si>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</si>
  <si>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</si>
  <si>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</si>
  <si>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</si>
  <si>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</si>
  <si>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</si>
  <si>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</si>
  <si>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</si>
  <si>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</si>
  <si>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</si>
  <si>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</si>
  <si>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</si>
  <si>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</si>
  <si>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</si>
  <si>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</si>
  <si>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</si>
  <si>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</si>
  <si>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</si>
  <si>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</si>
  <si>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</si>
  <si>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</si>
  <si>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</si>
  <si>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</si>
  <si>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</si>
  <si>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</si>
  <si>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</si>
  <si>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</si>
  <si>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</si>
  <si>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</si>
  <si>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</si>
  <si>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</si>
  <si>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</si>
  <si>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</si>
  <si>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</si>
  <si>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</si>
  <si>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</si>
  <si>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</si>
  <si>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</si>
  <si>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</si>
  <si>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</si>
  <si>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</si>
  <si>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</si>
  <si>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</si>
  <si>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</si>
  <si>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</si>
  <si>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</si>
  <si>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</si>
  <si>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</si>
  <si>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</si>
  <si>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</si>
  <si>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</si>
  <si>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</si>
  <si>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</si>
  <si>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</si>
  <si>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</si>
  <si>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</si>
  <si>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</si>
  <si>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</si>
  <si>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</si>
  <si>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</si>
  <si>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</si>
  <si>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</si>
  <si>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</si>
  <si>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</si>
  <si>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</si>
  <si>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</si>
  <si>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</si>
  <si>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</si>
  <si>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</si>
  <si>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</si>
  <si>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</si>
  <si>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</si>
  <si>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</si>
  <si>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</si>
  <si>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</si>
  <si>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</si>
  <si>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</si>
  <si>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</si>
  <si>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</si>
  <si>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</si>
  <si>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</si>
  <si>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</si>
  <si>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</si>
  <si>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</si>
  <si>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</si>
  <si>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</si>
  <si>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</si>
  <si>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</si>
  <si>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</si>
  <si>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</si>
  <si>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</si>
  <si>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</si>
  <si>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</si>
  <si>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</si>
  <si>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</si>
  <si>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</si>
  <si>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</si>
  <si>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</si>
  <si>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</si>
  <si>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</si>
  <si>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</si>
  <si>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</si>
  <si>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</si>
  <si>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</si>
  <si>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</si>
  <si>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</si>
  <si>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</si>
  <si>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</si>
  <si>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</si>
  <si>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</si>
  <si>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</si>
  <si>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</si>
  <si>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</si>
  <si>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</si>
  <si>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</si>
  <si>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</si>
  <si>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</si>
  <si>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</si>
  <si>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</si>
  <si>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</si>
  <si>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</si>
  <si>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</si>
  <si>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</si>
  <si>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</si>
  <si>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</si>
  <si>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</si>
  <si>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</si>
  <si>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</si>
  <si>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</si>
  <si>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</si>
  <si>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</si>
  <si>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</si>
  <si>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</si>
  <si>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</si>
  <si>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</si>
  <si>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</si>
  <si>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</si>
  <si>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</si>
  <si>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</si>
  <si>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</si>
  <si>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</si>
  <si>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</si>
  <si>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</si>
  <si>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</si>
  <si>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</si>
  <si>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</si>
  <si>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</si>
  <si>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</si>
  <si>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</si>
  <si>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</si>
  <si>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</si>
  <si>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</si>
  <si>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</si>
  <si>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</si>
  <si>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</si>
  <si>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</si>
  <si>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</si>
  <si>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</si>
  <si>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</si>
  <si>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</si>
  <si>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</si>
  <si>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</si>
  <si>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</si>
  <si>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</si>
  <si>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</si>
  <si>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</si>
  <si>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</si>
  <si>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</si>
  <si>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</si>
  <si>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</si>
  <si>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</si>
  <si>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</si>
  <si>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</si>
  <si>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</si>
  <si>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</si>
  <si>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</si>
  <si>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</si>
  <si>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</si>
  <si>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</si>
  <si>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</si>
  <si>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</si>
  <si>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</si>
  <si>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</si>
  <si>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</si>
  <si>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</si>
  <si>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</si>
  <si>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</si>
  <si>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</si>
  <si>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</si>
  <si>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</si>
  <si>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</si>
  <si>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</si>
  <si>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</si>
  <si>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</si>
  <si>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</si>
  <si>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</si>
  <si>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</si>
  <si>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</si>
  <si>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</si>
  <si>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</si>
  <si>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</si>
  <si>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</si>
  <si>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</si>
  <si>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</si>
  <si>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</si>
  <si>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</si>
  <si>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</si>
  <si>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</si>
  <si>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</si>
  <si>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</si>
  <si>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</si>
  <si>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</si>
  <si>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</si>
  <si>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</si>
  <si>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</si>
  <si>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</si>
  <si>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</si>
  <si>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</si>
  <si>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</si>
  <si>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</si>
  <si>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</si>
  <si>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</si>
  <si>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</si>
  <si>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</si>
  <si>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</si>
  <si>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</si>
  <si>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</si>
  <si>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</si>
  <si>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</si>
  <si>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</si>
  <si>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</si>
  <si>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</si>
  <si>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</si>
  <si>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</si>
  <si>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</si>
  <si>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</si>
  <si>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</si>
  <si>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</si>
  <si>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</si>
  <si>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</si>
  <si>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</si>
  <si>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</si>
  <si>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</si>
  <si>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</si>
  <si>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</si>
  <si>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</si>
  <si>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</si>
  <si>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</si>
  <si>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</si>
  <si>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</si>
  <si>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</si>
  <si>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</si>
  <si>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</si>
  <si>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</si>
  <si>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</si>
  <si>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</si>
  <si>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</si>
  <si>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</si>
  <si>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</si>
  <si>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</si>
  <si>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</si>
  <si>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</si>
  <si>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</si>
  <si>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</si>
  <si>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</si>
  <si>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</si>
  <si>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</si>
  <si>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</si>
  <si>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</si>
  <si>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</si>
  <si>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</si>
  <si>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</si>
  <si>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</si>
  <si>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</si>
  <si>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</si>
  <si>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</si>
  <si>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</si>
  <si>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</si>
  <si>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</si>
  <si>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</si>
  <si>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</si>
  <si>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</si>
  <si>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</si>
  <si>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</si>
  <si>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</si>
  <si>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</si>
  <si>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</si>
  <si>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</si>
  <si>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</si>
  <si>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</si>
  <si>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</si>
  <si>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</si>
  <si>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</si>
  <si>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</si>
  <si>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</si>
  <si>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</si>
  <si>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</si>
  <si>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</si>
  <si>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</si>
  <si>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</si>
  <si>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</si>
  <si>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</si>
  <si>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</si>
  <si>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</si>
  <si>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</si>
  <si>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</si>
  <si>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</si>
  <si>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</si>
  <si>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</si>
  <si>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</si>
  <si>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</si>
  <si>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</si>
  <si>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</si>
  <si>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</si>
  <si>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</si>
  <si>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</si>
  <si>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</si>
  <si>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</si>
  <si>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</si>
  <si>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</si>
  <si>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</si>
  <si>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</si>
  <si>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</si>
  <si>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</si>
  <si>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</si>
  <si>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</si>
  <si>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</si>
  <si>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</si>
  <si>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</si>
  <si>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</si>
  <si>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</si>
  <si>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</si>
  <si>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</si>
  <si>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</si>
  <si>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</si>
  <si>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</si>
  <si>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</si>
  <si>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</si>
  <si>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</si>
  <si>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</si>
  <si>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</si>
  <si>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</si>
  <si>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</si>
  <si>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</si>
  <si>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</si>
  <si>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</si>
  <si>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</si>
  <si>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</si>
  <si>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</si>
  <si>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</si>
  <si>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</si>
  <si>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</si>
  <si>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</si>
  <si>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</si>
  <si>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</si>
  <si>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</si>
  <si>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</si>
  <si>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</si>
  <si>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</si>
  <si>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</si>
  <si>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</si>
  <si>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</si>
  <si>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</si>
  <si>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</si>
  <si>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</si>
  <si>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</si>
  <si>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</si>
  <si>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</si>
  <si>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</si>
  <si>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</si>
  <si>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</si>
  <si>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</si>
  <si>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</si>
  <si>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</si>
  <si>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</si>
  <si>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</si>
  <si>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</si>
  <si>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</si>
  <si>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</si>
  <si>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</si>
  <si>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</si>
  <si>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</si>
  <si>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</si>
  <si>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</si>
  <si>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</si>
  <si>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</si>
  <si>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</si>
  <si>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</si>
  <si>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</si>
  <si>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</si>
  <si>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</si>
  <si>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</si>
  <si>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</si>
  <si>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</si>
  <si>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</si>
  <si>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</si>
  <si>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</si>
  <si>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</si>
  <si>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</si>
  <si>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</si>
  <si>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</si>
  <si>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</si>
  <si>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</si>
  <si>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</si>
  <si>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</si>
  <si>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</si>
  <si>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</si>
  <si>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</si>
  <si>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</si>
  <si>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</si>
  <si>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</si>
  <si>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</si>
  <si>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</si>
  <si>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</si>
  <si>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</si>
  <si>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</si>
  <si>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</si>
  <si>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</si>
  <si>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</si>
  <si>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</si>
  <si>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</si>
  <si>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</si>
  <si>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</si>
  <si>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</si>
  <si>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</si>
  <si>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</si>
  <si>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</si>
  <si>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</si>
  <si>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</si>
  <si>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</si>
  <si>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</si>
  <si>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</si>
  <si>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</si>
  <si>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</si>
  <si>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</si>
  <si>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</si>
  <si>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</si>
  <si>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</si>
  <si>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</si>
  <si>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</si>
  <si>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</si>
  <si>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</si>
  <si>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</si>
  <si>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</si>
  <si>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</si>
  <si>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</si>
  <si>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</si>
  <si>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</si>
  <si>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</si>
  <si>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</si>
  <si>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</si>
  <si>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</si>
  <si>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</si>
  <si>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</si>
  <si>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</si>
  <si>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</si>
  <si>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</si>
  <si>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</si>
  <si>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</si>
  <si>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</si>
  <si>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</si>
  <si>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</si>
  <si>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</si>
  <si>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</si>
  <si>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</si>
  <si>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</si>
  <si>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</si>
  <si>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</si>
  <si>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</si>
  <si>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</si>
  <si>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</si>
  <si>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</si>
  <si>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</si>
  <si>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</si>
  <si>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</si>
  <si>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</si>
  <si>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</si>
  <si>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</si>
  <si>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</si>
  <si>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</si>
  <si>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</si>
  <si>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</si>
  <si>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</si>
  <si>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</si>
  <si>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</si>
  <si>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</si>
  <si>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</si>
  <si>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</si>
  <si>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</si>
  <si>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</si>
  <si>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</si>
  <si>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</si>
  <si>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</si>
  <si>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</si>
  <si>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</si>
  <si>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</si>
  <si>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</si>
  <si>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</si>
  <si>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</si>
  <si>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</si>
  <si>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</si>
  <si>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</si>
  <si>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</si>
  <si>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</si>
  <si>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</si>
  <si>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</si>
  <si>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</si>
  <si>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</si>
  <si>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</si>
  <si>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</si>
  <si>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</si>
  <si>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</si>
  <si>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</si>
  <si>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</si>
  <si>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</si>
  <si>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</si>
  <si>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</si>
  <si>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</si>
  <si>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</si>
  <si>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</si>
  <si>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</si>
  <si>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</si>
  <si>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</si>
  <si>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</si>
  <si>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</si>
  <si>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</si>
  <si>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</si>
  <si>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</si>
  <si>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</si>
  <si>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</si>
  <si>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</si>
  <si>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</si>
  <si>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</si>
  <si>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</si>
  <si>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</si>
  <si>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</si>
  <si>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</si>
  <si>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</si>
  <si>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</si>
  <si>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</si>
  <si>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</si>
  <si>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</si>
  <si>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</si>
  <si>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</si>
  <si>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</si>
  <si>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</si>
  <si>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</si>
  <si>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</si>
  <si>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</si>
  <si>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</si>
  <si>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</si>
  <si>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</si>
  <si>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</si>
  <si>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</si>
  <si>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</si>
  <si>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</si>
  <si>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</si>
  <si>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</si>
  <si>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</si>
  <si>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</si>
  <si>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</si>
  <si>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</si>
  <si>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</si>
  <si>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</si>
  <si>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</si>
  <si>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</si>
  <si>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</si>
  <si>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</si>
  <si>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</si>
  <si>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</si>
  <si>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</si>
  <si>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</si>
  <si>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</si>
  <si>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</si>
  <si>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</si>
  <si>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</si>
  <si>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</si>
  <si>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</si>
  <si>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</si>
  <si>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</si>
  <si>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</si>
  <si>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</si>
  <si>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</si>
  <si>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</si>
  <si>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</si>
  <si>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</si>
  <si>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</si>
  <si>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</si>
  <si>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</si>
  <si>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</si>
  <si>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</si>
  <si>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</si>
  <si>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</si>
  <si>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</si>
  <si>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</si>
  <si>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</si>
  <si>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</si>
  <si>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</si>
  <si>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</si>
  <si>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</si>
  <si>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</si>
  <si>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</si>
  <si>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</si>
  <si>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</si>
  <si>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</si>
  <si>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</si>
  <si>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</si>
  <si>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</si>
  <si>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</si>
  <si>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</si>
  <si>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</si>
  <si>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</si>
  <si>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</si>
  <si>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</si>
  <si>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</si>
  <si>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</si>
  <si>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</si>
  <si>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</si>
  <si>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</si>
  <si>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</si>
  <si>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</si>
  <si>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</si>
  <si>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</si>
  <si>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</si>
  <si>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</si>
  <si>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</si>
  <si>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</si>
  <si>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</si>
  <si>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</si>
  <si>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</si>
  <si>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</si>
  <si>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</si>
  <si>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</si>
  <si>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</si>
  <si>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</si>
  <si>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</si>
  <si>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</si>
  <si>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</si>
  <si>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</si>
  <si>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</si>
  <si>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</si>
  <si>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</si>
  <si>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</si>
  <si>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</si>
  <si>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</si>
  <si>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</si>
  <si>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</si>
  <si>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</si>
  <si>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</si>
  <si>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</si>
  <si>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</si>
  <si>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</si>
  <si>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</si>
  <si>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</si>
  <si>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</si>
  <si>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</si>
  <si>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</si>
  <si>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</si>
  <si>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</si>
  <si>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</si>
  <si>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</si>
  <si>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</si>
  <si>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</si>
  <si>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</si>
  <si>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</si>
  <si>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</si>
  <si>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</si>
  <si>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</si>
  <si>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</si>
  <si>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</si>
  <si>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</si>
  <si>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</si>
  <si>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</si>
  <si>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</si>
  <si>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</si>
  <si>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</si>
  <si>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</si>
  <si>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</si>
  <si>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</si>
  <si>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</si>
  <si>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</si>
  <si>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</si>
  <si>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</si>
  <si>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</si>
  <si>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</si>
  <si>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</si>
  <si>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</si>
  <si>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</si>
  <si>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</si>
  <si>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</si>
  <si>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</si>
  <si>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</si>
  <si>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</si>
  <si>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</si>
  <si>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</si>
  <si>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</si>
  <si>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</si>
  <si>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</si>
  <si>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</si>
  <si>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</si>
  <si>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</si>
  <si>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</si>
  <si>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</si>
  <si>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</si>
  <si>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</si>
  <si>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</si>
  <si>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</si>
  <si>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</si>
  <si>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</si>
  <si>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</si>
  <si>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</si>
  <si>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</si>
  <si>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</si>
  <si>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</si>
  <si>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</si>
  <si>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</si>
  <si>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</si>
  <si>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</si>
  <si>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</si>
  <si>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</si>
  <si>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</si>
  <si>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</si>
  <si>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</si>
  <si>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</si>
  <si>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</si>
  <si>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</si>
  <si>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</si>
  <si>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</si>
  <si>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</si>
  <si>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</si>
  <si>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</si>
  <si>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</si>
  <si>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</si>
  <si>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</si>
  <si>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</si>
  <si>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</si>
  <si>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</si>
  <si>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</si>
  <si>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</si>
  <si>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</si>
  <si>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</si>
  <si>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</si>
  <si>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</si>
  <si>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</si>
  <si>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</si>
  <si>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</si>
  <si>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</si>
  <si>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</si>
  <si>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</si>
  <si>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</si>
  <si>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</si>
  <si>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</si>
  <si>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</si>
  <si>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</si>
  <si>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</si>
  <si>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</si>
  <si>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</si>
  <si>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</si>
  <si>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</si>
  <si>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</si>
  <si>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</si>
  <si>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</si>
  <si>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</si>
  <si>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</si>
  <si>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</si>
  <si>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</si>
  <si>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</si>
  <si>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</si>
  <si>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</si>
  <si>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</si>
  <si>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</si>
  <si>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</si>
  <si>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</si>
  <si>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</si>
  <si>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</si>
  <si>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</si>
  <si>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</si>
  <si>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</si>
  <si>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</si>
  <si>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</si>
  <si>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</si>
  <si>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</si>
  <si>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</si>
  <si>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</si>
  <si>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</si>
  <si>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</si>
  <si>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</si>
  <si>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</si>
  <si>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</si>
  <si>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</si>
  <si>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</si>
  <si>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</si>
  <si>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</si>
  <si>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</si>
  <si>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</si>
  <si>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</si>
  <si>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</si>
  <si>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</si>
  <si>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</si>
  <si>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</si>
  <si>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</si>
  <si>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</si>
  <si>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</si>
  <si>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</si>
  <si>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</si>
  <si>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</si>
  <si>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</si>
  <si>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</si>
  <si>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</si>
  <si>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</si>
  <si>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</si>
  <si>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</si>
  <si>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</si>
  <si>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</si>
  <si>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</si>
  <si>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</si>
  <si>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</si>
  <si>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</si>
  <si>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</si>
  <si>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</si>
  <si>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</si>
  <si>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</si>
  <si>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</si>
  <si>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</si>
  <si>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</si>
  <si>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</si>
  <si>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</si>
  <si>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</si>
  <si>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</si>
  <si>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</si>
  <si>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</si>
  <si>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</si>
  <si>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</si>
  <si>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</si>
  <si>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</si>
  <si>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</si>
  <si>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</si>
  <si>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</si>
  <si>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</si>
  <si>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</si>
  <si>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</si>
  <si>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</si>
  <si>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</si>
  <si>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</si>
  <si>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</si>
  <si>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</si>
  <si>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</si>
  <si>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</si>
  <si>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</si>
  <si>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</si>
  <si>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</si>
  <si>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</si>
  <si>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</si>
  <si>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</si>
  <si>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</si>
  <si>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</si>
  <si>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</si>
  <si>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</si>
  <si>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</si>
  <si>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</si>
  <si>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</si>
  <si>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</si>
  <si>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</si>
  <si>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</si>
  <si>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</si>
  <si>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</si>
  <si>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</si>
  <si>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</si>
  <si>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</si>
  <si>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</si>
  <si>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</si>
  <si>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</si>
  <si>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</si>
  <si>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</si>
  <si>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</si>
  <si>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</si>
  <si>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</si>
  <si>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</si>
  <si>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</si>
  <si>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</si>
  <si>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</si>
  <si>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</si>
  <si>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</si>
  <si>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</si>
  <si>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</si>
  <si>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</si>
  <si>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</si>
  <si>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</si>
  <si>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</si>
  <si>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</si>
  <si>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</si>
  <si>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</si>
  <si>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</si>
  <si>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</si>
  <si>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</si>
  <si>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</si>
  <si>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</si>
  <si>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</si>
  <si>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</si>
  <si>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</si>
  <si>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</si>
  <si>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</si>
  <si>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</si>
  <si>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</si>
  <si>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</si>
  <si>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</si>
  <si>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</si>
  <si>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</si>
  <si>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</si>
  <si>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</si>
  <si>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</si>
  <si>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</si>
  <si>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</si>
  <si>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</si>
  <si>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</si>
  <si>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</si>
  <si>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</si>
  <si>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</si>
  <si>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</si>
  <si>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</si>
  <si>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</si>
  <si>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</si>
  <si>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</si>
  <si>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</si>
  <si>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</si>
  <si>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</si>
  <si>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</si>
  <si>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</si>
  <si>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</si>
  <si>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</si>
  <si>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</si>
  <si>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</si>
  <si>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</si>
  <si>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</si>
  <si>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</si>
  <si>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</si>
  <si>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</si>
  <si>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</si>
  <si>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</si>
  <si>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</si>
  <si>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</si>
  <si>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</si>
  <si>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</si>
  <si>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</si>
  <si>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</si>
  <si>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</si>
  <si>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</si>
  <si>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</si>
  <si>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</si>
  <si>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</si>
  <si>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</si>
  <si>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</si>
  <si>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</si>
  <si>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</si>
  <si>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</si>
  <si>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</si>
  <si>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</si>
  <si>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</si>
  <si>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</si>
  <si>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</si>
  <si>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</si>
  <si>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</si>
  <si>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</si>
  <si>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</si>
  <si>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</si>
  <si>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</si>
  <si>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</si>
  <si>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</si>
  <si>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</si>
  <si>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</si>
  <si>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</si>
  <si>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</si>
  <si>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</si>
  <si>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</si>
  <si>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</si>
  <si>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</si>
  <si>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</si>
  <si>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</si>
  <si>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</si>
  <si>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</si>
  <si>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</si>
  <si>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</si>
  <si>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</si>
  <si>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</si>
  <si>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</si>
  <si>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</si>
  <si>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</si>
  <si>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</si>
  <si>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</si>
  <si>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</si>
  <si>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</si>
  <si>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</si>
  <si>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</si>
  <si>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</si>
  <si>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</si>
  <si>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</si>
  <si>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</si>
  <si>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</si>
  <si>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</si>
  <si>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</si>
  <si>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</si>
  <si>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</si>
  <si>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</si>
  <si>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</si>
  <si>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</si>
  <si>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</si>
  <si>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</si>
  <si>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</si>
  <si>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</si>
  <si>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</si>
  <si>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</si>
  <si>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</si>
  <si>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</si>
  <si>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</si>
  <si>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</si>
  <si>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</si>
  <si>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</si>
  <si>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</si>
  <si>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</si>
  <si>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</si>
  <si>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</si>
  <si>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</si>
  <si>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</si>
  <si>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</si>
  <si>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</si>
  <si>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</si>
  <si>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</si>
  <si>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</si>
  <si>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</si>
  <si>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</si>
  <si>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</si>
  <si>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</si>
  <si>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</si>
  <si>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</si>
  <si>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</si>
  <si>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</si>
  <si>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</si>
  <si>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</si>
  <si>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</si>
  <si>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</si>
  <si>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</si>
  <si>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</si>
  <si>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</si>
  <si>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</si>
  <si>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</si>
  <si>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</si>
  <si>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</si>
  <si>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</si>
  <si>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</si>
  <si>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</si>
  <si>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</si>
  <si>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</si>
  <si>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</si>
  <si>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</si>
  <si>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</si>
  <si>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</si>
  <si>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</si>
  <si>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</si>
  <si>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</si>
  <si>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</si>
  <si>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</si>
  <si>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</si>
  <si>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</si>
  <si>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</si>
  <si>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</si>
  <si>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</si>
  <si>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</si>
  <si>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</si>
  <si>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</si>
  <si>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</si>
  <si>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</si>
  <si>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</si>
  <si>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</si>
  <si>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</si>
  <si>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</si>
  <si>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</si>
  <si>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</si>
  <si>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</si>
  <si>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</si>
  <si>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</si>
  <si>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</si>
  <si>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</si>
  <si>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</si>
  <si>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</si>
  <si>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</si>
  <si>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</si>
  <si>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</si>
  <si>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</si>
  <si>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</si>
  <si>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</si>
  <si>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</si>
  <si>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</si>
  <si>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</si>
  <si>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</si>
  <si>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</si>
  <si>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</si>
  <si>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</si>
  <si>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</si>
  <si>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</si>
  <si>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</si>
  <si>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</si>
  <si>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</si>
  <si>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</si>
  <si>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</si>
  <si>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</si>
  <si>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</si>
  <si>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</si>
  <si>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</si>
  <si>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</si>
  <si>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</si>
  <si>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</si>
  <si>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</si>
  <si>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</si>
  <si>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</si>
  <si>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</si>
  <si>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</si>
  <si>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</si>
  <si>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</si>
  <si>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</si>
  <si>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</si>
  <si>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</si>
  <si>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</si>
  <si>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</si>
  <si>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</si>
  <si>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</si>
  <si>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</si>
  <si>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</si>
  <si>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</si>
  <si>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</si>
  <si>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</si>
  <si>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</si>
  <si>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</si>
  <si>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</si>
  <si>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</si>
  <si>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</si>
  <si>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</si>
  <si>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</si>
  <si>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</si>
  <si>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</si>
  <si>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</si>
  <si>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</si>
  <si>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</si>
  <si>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</si>
  <si>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</si>
  <si>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</si>
  <si>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</si>
  <si>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</si>
  <si>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</si>
  <si>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</si>
  <si>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</si>
  <si>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</si>
  <si>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</si>
  <si>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</si>
  <si>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</si>
  <si>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</si>
  <si>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</si>
  <si>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</si>
  <si>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</si>
  <si>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</si>
  <si>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</si>
  <si>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</si>
  <si>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</si>
  <si>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</si>
  <si>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</si>
  <si>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</si>
  <si>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</si>
  <si>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</si>
  <si>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</si>
  <si>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</si>
  <si>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</si>
  <si>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</si>
  <si>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</si>
  <si>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</si>
  <si>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</si>
  <si>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</si>
  <si>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</si>
  <si>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</si>
  <si>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</si>
  <si>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</si>
  <si>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</si>
  <si>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</si>
  <si>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</si>
  <si>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</si>
  <si>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</si>
  <si>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</si>
  <si>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</si>
  <si>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</si>
  <si>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</si>
  <si>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</si>
  <si>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</si>
  <si>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</si>
  <si>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</si>
  <si>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</si>
  <si>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</si>
  <si>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</si>
  <si>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</si>
  <si>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</si>
  <si>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</si>
  <si>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</si>
  <si>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</si>
  <si>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</si>
  <si>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</si>
  <si>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</si>
  <si>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</si>
  <si>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</si>
  <si>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</si>
  <si>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</si>
  <si>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</si>
  <si>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</si>
  <si>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</si>
  <si>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</si>
  <si>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</si>
  <si>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</si>
  <si>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</si>
  <si>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</si>
  <si>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</si>
  <si>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</si>
  <si>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</si>
  <si>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</si>
  <si>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</si>
  <si>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</si>
  <si>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</si>
  <si>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</si>
  <si>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</si>
  <si>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</si>
  <si>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</si>
  <si>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</si>
  <si>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</si>
  <si>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</si>
  <si>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</si>
  <si>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</si>
  <si>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</si>
  <si>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</si>
  <si>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</si>
  <si>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</si>
  <si>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</si>
  <si>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</si>
  <si>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</si>
  <si>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</si>
  <si>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</si>
  <si>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</si>
  <si>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</si>
  <si>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</si>
  <si>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</si>
  <si>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</si>
  <si>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</si>
  <si>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</si>
  <si>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</si>
  <si>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</si>
  <si>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</si>
  <si>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</si>
  <si>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</si>
  <si>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</si>
  <si>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</si>
  <si>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</si>
  <si>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</si>
  <si>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</si>
  <si>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</si>
  <si>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</si>
  <si>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</si>
  <si>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</si>
  <si>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</si>
  <si>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</si>
  <si>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</si>
  <si>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</si>
  <si>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</si>
  <si>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</si>
  <si>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</si>
  <si>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</si>
  <si>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</si>
  <si>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</si>
  <si>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</si>
  <si>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</si>
  <si>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</si>
  <si>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</si>
  <si>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</si>
  <si>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</si>
  <si>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</si>
  <si>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</si>
  <si>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</si>
  <si>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</si>
  <si>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</si>
  <si>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</si>
  <si>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</si>
  <si>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</si>
  <si>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</si>
  <si>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</si>
  <si>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</si>
  <si>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</si>
  <si>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</si>
  <si>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</si>
  <si>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</si>
  <si>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</si>
  <si>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</si>
  <si>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</si>
  <si>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</si>
  <si>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</si>
  <si>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</si>
  <si>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</si>
  <si>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</si>
  <si>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</si>
  <si>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</si>
  <si>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</si>
  <si>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</si>
  <si>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</si>
  <si>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</si>
  <si>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</si>
  <si>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</si>
  <si>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</si>
  <si>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</si>
  <si>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</si>
  <si>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</si>
  <si>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</si>
  <si>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</si>
  <si>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</si>
  <si>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</si>
  <si>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</si>
  <si>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</si>
  <si>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</si>
  <si>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</si>
  <si>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</si>
  <si>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</si>
  <si>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</si>
  <si>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</si>
  <si>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</si>
  <si>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</si>
  <si>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</si>
  <si>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</si>
  <si>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</si>
  <si>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</si>
  <si>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</si>
  <si>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</si>
  <si>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</si>
  <si>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</si>
  <si>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</si>
  <si>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</si>
  <si>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</si>
  <si>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</si>
  <si>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</si>
  <si>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</si>
  <si>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</si>
  <si>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</si>
  <si>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</si>
  <si>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</si>
  <si>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</si>
  <si>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</si>
  <si>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</si>
  <si>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</si>
  <si>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</si>
  <si>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</si>
  <si>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</si>
  <si>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</si>
  <si>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</si>
  <si>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</si>
  <si>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</si>
  <si>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</si>
  <si>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</si>
  <si>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</si>
  <si>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</si>
  <si>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</si>
  <si>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</si>
  <si>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</si>
  <si>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</si>
  <si>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</si>
  <si>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</si>
  <si>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</si>
  <si>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</si>
  <si>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</si>
  <si>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</si>
  <si>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</si>
  <si>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</si>
  <si>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</si>
  <si>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</si>
  <si>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</si>
  <si>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</si>
  <si>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</si>
  <si>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</si>
  <si>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</si>
  <si>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</si>
  <si>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</si>
  <si>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</si>
  <si>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</si>
  <si>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</si>
  <si>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</si>
  <si>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</si>
  <si>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</si>
  <si>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</si>
  <si>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</si>
  <si>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</si>
  <si>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</si>
  <si>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</si>
  <si>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</si>
  <si>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</si>
  <si>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</si>
  <si>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</si>
  <si>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</si>
  <si>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</si>
  <si>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</si>
  <si>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</si>
  <si>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</si>
  <si>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</si>
  <si>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</si>
  <si>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</si>
  <si>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</si>
  <si>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</si>
  <si>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</si>
  <si>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</si>
  <si>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</si>
  <si>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</si>
  <si>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</si>
  <si>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</si>
  <si>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</si>
  <si>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</si>
  <si>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</si>
  <si>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</si>
  <si>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</si>
  <si>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</si>
  <si>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</si>
  <si>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</si>
  <si>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</si>
  <si>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</si>
  <si>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</si>
  <si>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</si>
  <si>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</si>
  <si>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</si>
  <si>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</si>
  <si>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</si>
  <si>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</si>
  <si>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</si>
  <si>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</si>
  <si>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</si>
  <si>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</si>
  <si>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</si>
  <si>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</si>
  <si>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</si>
  <si>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</si>
  <si>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</si>
  <si>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</si>
  <si>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</si>
  <si>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</si>
  <si>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</si>
  <si>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</si>
  <si>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</si>
  <si>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</si>
  <si>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</si>
  <si>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</si>
  <si>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</si>
  <si>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</si>
  <si>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</si>
  <si>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</si>
  <si>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</si>
  <si>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</si>
  <si>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</si>
  <si>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</si>
  <si>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</si>
  <si>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</si>
  <si>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</si>
  <si>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</si>
  <si>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</si>
  <si>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</si>
  <si>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</si>
  <si>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</si>
  <si>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</si>
  <si>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</si>
  <si>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</si>
  <si>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</si>
  <si>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</si>
  <si>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</si>
  <si>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</si>
  <si>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</si>
  <si>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</si>
  <si>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</si>
  <si>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</si>
  <si>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</si>
  <si>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</si>
  <si>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</si>
  <si>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</si>
  <si>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</si>
  <si>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</si>
  <si>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</si>
  <si>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</si>
  <si>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</si>
  <si>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</si>
  <si>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</si>
  <si>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</si>
  <si>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</si>
  <si>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</si>
  <si>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</si>
  <si>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</si>
  <si>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</si>
  <si>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</si>
  <si>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</si>
  <si>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</si>
  <si>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</si>
  <si>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</si>
  <si>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</si>
  <si>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</si>
  <si>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</si>
  <si>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</si>
  <si>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</si>
  <si>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</si>
  <si>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</si>
  <si>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</si>
  <si>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</si>
  <si>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</si>
  <si>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</si>
  <si>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</si>
  <si>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</si>
  <si>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</si>
  <si>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</si>
  <si>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</si>
  <si>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</si>
  <si>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</si>
  <si>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</si>
  <si>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</si>
  <si>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</si>
  <si>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</si>
  <si>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</si>
  <si>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</si>
  <si>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</si>
  <si>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</si>
  <si>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</si>
  <si>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</si>
  <si>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</si>
  <si>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</si>
  <si>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</si>
  <si>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</si>
  <si>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</si>
  <si>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</si>
  <si>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</si>
  <si>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</si>
  <si>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</si>
  <si>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</si>
  <si>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</si>
  <si>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</si>
  <si>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</si>
  <si>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</si>
  <si>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</si>
  <si>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</si>
  <si>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</si>
  <si>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</si>
  <si>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</si>
  <si>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</si>
  <si>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</si>
  <si>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</si>
  <si>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</si>
  <si>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</si>
  <si>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</si>
  <si>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</si>
  <si>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</si>
  <si>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</si>
  <si>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</si>
  <si>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</si>
  <si>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</si>
  <si>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</si>
  <si>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</si>
  <si>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</si>
  <si>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</si>
  <si>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</si>
  <si>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</si>
  <si>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</si>
  <si>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</si>
  <si>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</si>
  <si>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</si>
  <si>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</si>
  <si>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</si>
  <si>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</si>
  <si>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</si>
  <si>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</si>
  <si>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</si>
  <si>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</si>
  <si>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</si>
  <si>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</si>
  <si>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</si>
  <si>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</si>
  <si>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</si>
  <si>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</si>
  <si>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</si>
  <si>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</si>
  <si>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</si>
  <si>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</si>
  <si>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</si>
  <si>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</si>
  <si>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</si>
  <si>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</si>
  <si>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</si>
  <si>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</si>
  <si>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</si>
  <si>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</si>
  <si>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</si>
  <si>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</si>
  <si>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</si>
  <si>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</si>
  <si>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</si>
  <si>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</si>
  <si>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</si>
  <si>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</si>
  <si>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</si>
  <si>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</si>
  <si>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</si>
  <si>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</si>
  <si>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</si>
  <si>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</si>
  <si>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</si>
  <si>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</si>
  <si>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</si>
  <si>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</si>
  <si>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</si>
  <si>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</si>
  <si>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</si>
  <si>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</si>
  <si>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</si>
  <si>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</si>
  <si>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</si>
  <si>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</si>
  <si>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</si>
  <si>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</si>
  <si>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</si>
  <si>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</si>
  <si>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</si>
  <si>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</si>
  <si>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</si>
  <si>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</si>
  <si>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</si>
  <si>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</si>
  <si>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</si>
  <si>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</si>
  <si>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</si>
  <si>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</si>
  <si>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</si>
  <si>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</si>
  <si>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</si>
  <si>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</si>
  <si>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</si>
  <si>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</si>
  <si>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</si>
  <si>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</si>
  <si>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</si>
  <si>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</si>
  <si>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</si>
  <si>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</si>
  <si>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</si>
  <si>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</si>
  <si>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</si>
  <si>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</si>
  <si>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</si>
  <si>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</si>
  <si>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</si>
  <si>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</si>
  <si>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</si>
  <si>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</si>
  <si>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</si>
  <si>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</si>
  <si>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</si>
  <si>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</si>
  <si>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</si>
  <si>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</si>
  <si>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</si>
  <si>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</si>
  <si>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</si>
  <si>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</si>
  <si>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</si>
  <si>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</si>
  <si>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</si>
  <si>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</si>
  <si>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</si>
  <si>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</si>
  <si>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</si>
  <si>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</si>
  <si>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</si>
  <si>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</si>
  <si>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</si>
  <si>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</si>
  <si>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</si>
  <si>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</si>
  <si>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</si>
  <si>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</si>
  <si>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</si>
  <si>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</si>
  <si>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</si>
  <si>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</si>
  <si>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</si>
  <si>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</si>
  <si>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</si>
  <si>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</si>
  <si>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</si>
  <si>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</si>
  <si>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</si>
  <si>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</si>
  <si>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</si>
  <si>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</si>
  <si>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</si>
  <si>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</si>
  <si>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</si>
  <si>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</si>
  <si>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</si>
  <si>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</si>
  <si>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</si>
  <si>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</si>
  <si>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</si>
  <si>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</si>
  <si>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</si>
  <si>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</si>
  <si>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</si>
  <si>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</si>
  <si>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</si>
  <si>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</si>
  <si>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</si>
  <si>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</si>
  <si>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</si>
  <si>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</si>
  <si>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</si>
  <si>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</si>
  <si>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</si>
  <si>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</si>
  <si>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</si>
  <si>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</si>
  <si>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</si>
  <si>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</si>
  <si>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</si>
  <si>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</si>
  <si>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</si>
  <si>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</si>
  <si>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</si>
  <si>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</si>
  <si>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</si>
  <si>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</si>
  <si>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</si>
  <si>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</si>
  <si>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</si>
  <si>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</si>
  <si>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</si>
  <si>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</si>
  <si>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</si>
  <si>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</si>
  <si>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</si>
  <si>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</si>
  <si>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</si>
  <si>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</si>
  <si>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</si>
  <si>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</si>
  <si>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</si>
  <si>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</si>
  <si>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</si>
  <si>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</si>
  <si>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</si>
  <si>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</si>
  <si>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</si>
  <si>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</si>
  <si>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</si>
  <si>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</si>
  <si>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</si>
  <si>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</si>
  <si>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</si>
  <si>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</si>
  <si>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</si>
  <si>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</si>
  <si>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</si>
  <si>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</si>
  <si>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</si>
  <si>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</si>
  <si>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</si>
  <si>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</si>
  <si>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</si>
  <si>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</si>
  <si>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</si>
  <si>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</si>
  <si>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</si>
  <si>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</si>
  <si>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</si>
  <si>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</si>
  <si>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</si>
  <si>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</si>
  <si>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</si>
  <si>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</si>
  <si>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</si>
  <si>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</si>
  <si>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</si>
  <si>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</si>
  <si>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</si>
  <si>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</si>
  <si>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</si>
  <si>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</si>
  <si>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</si>
  <si>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</si>
  <si>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</si>
  <si>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</si>
  <si>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</si>
  <si>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</si>
  <si>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</si>
  <si>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</si>
  <si>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</si>
  <si>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</si>
  <si>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</si>
  <si>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</si>
  <si>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</si>
  <si>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</si>
  <si>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</si>
  <si>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</si>
  <si>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</si>
  <si>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</si>
  <si>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</si>
  <si>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</si>
  <si>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</si>
  <si>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</si>
  <si>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</si>
  <si>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</si>
  <si>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</si>
  <si>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</si>
  <si>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</si>
  <si>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</si>
  <si>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</si>
  <si>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</si>
  <si>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</si>
  <si>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</si>
  <si>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</si>
  <si>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</si>
  <si>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</si>
  <si>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</si>
  <si>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</si>
  <si>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</si>
  <si>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</si>
  <si>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</si>
  <si>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</si>
  <si>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</si>
  <si>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</si>
  <si>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</si>
  <si>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</si>
  <si>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</si>
  <si>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</si>
  <si>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</si>
  <si>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</si>
  <si>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</si>
  <si>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</si>
  <si>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</si>
  <si>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</si>
  <si>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</si>
  <si>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</si>
  <si>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</si>
  <si>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</si>
  <si>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</si>
  <si>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</si>
  <si>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</si>
  <si>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</si>
  <si>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</si>
  <si>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</si>
  <si>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</si>
  <si>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</si>
  <si>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</si>
  <si>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</si>
  <si>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</si>
  <si>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</si>
  <si>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</si>
  <si>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</si>
  <si>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</si>
  <si>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</si>
  <si>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</si>
  <si>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</si>
  <si>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</si>
  <si>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</si>
  <si>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</si>
  <si>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</si>
  <si>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</si>
  <si>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</si>
  <si>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</si>
  <si>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</si>
  <si>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</si>
  <si>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</si>
  <si>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</si>
  <si>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</si>
  <si>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</si>
  <si>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</si>
  <si>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</si>
  <si>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</si>
  <si>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</si>
  <si>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</si>
  <si>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</si>
  <si>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</si>
  <si>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</si>
  <si>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</si>
  <si>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</si>
  <si>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</si>
  <si>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</si>
  <si>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</si>
  <si>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</si>
  <si>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</si>
  <si>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</si>
  <si>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</si>
  <si>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</si>
  <si>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</si>
  <si>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</si>
  <si>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</si>
  <si>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</si>
  <si>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</si>
  <si>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</si>
  <si>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</si>
  <si>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</si>
  <si>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</si>
  <si>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</si>
  <si>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</si>
  <si>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</si>
  <si>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</si>
  <si>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</si>
  <si>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</si>
  <si>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</si>
  <si>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</si>
  <si>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</si>
  <si>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</si>
  <si>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</si>
  <si>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</si>
  <si>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</si>
  <si>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</si>
  <si>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</si>
  <si>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</si>
  <si>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</si>
  <si>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</si>
  <si>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</si>
  <si>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</si>
  <si>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</si>
  <si>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</si>
  <si>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</si>
  <si>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</si>
  <si>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</si>
  <si>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</si>
  <si>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</si>
  <si>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</si>
  <si>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</si>
  <si>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</si>
  <si>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</si>
  <si>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</si>
  <si>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</si>
  <si>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</si>
  <si>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</si>
  <si>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</si>
  <si>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</si>
  <si>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</si>
  <si>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</si>
  <si>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</si>
  <si>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</si>
  <si>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</si>
  <si>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</si>
  <si>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</si>
  <si>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</si>
  <si>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</si>
  <si>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</si>
  <si>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</si>
  <si>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</si>
  <si>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</si>
  <si>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</si>
  <si>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</si>
  <si>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</si>
  <si>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</si>
  <si>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</si>
  <si>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</si>
  <si>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</si>
  <si>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</si>
  <si>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</si>
  <si>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</si>
  <si>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</si>
  <si>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</si>
  <si>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</si>
  <si>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</si>
  <si>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</si>
  <si>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</si>
  <si>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</si>
  <si>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</si>
  <si>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</si>
  <si>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</si>
  <si>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</si>
  <si>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</si>
  <si>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</si>
  <si>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</si>
  <si>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</si>
  <si>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</si>
  <si>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</si>
  <si>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</si>
  <si>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</si>
  <si>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</si>
  <si>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</si>
  <si>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</si>
  <si>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</si>
  <si>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</si>
  <si>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</si>
  <si>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</si>
  <si>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</si>
  <si>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</si>
  <si>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</si>
  <si>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</si>
  <si>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</si>
  <si>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</si>
  <si>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</si>
  <si>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</si>
  <si>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</si>
  <si>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</si>
  <si>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</si>
  <si>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</si>
  <si>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</si>
  <si>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</si>
  <si>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</si>
  <si>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</si>
  <si>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</si>
  <si>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</si>
  <si>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</si>
  <si>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</si>
  <si>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</si>
  <si>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</si>
  <si>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</si>
  <si>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</si>
  <si>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</si>
  <si>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</si>
  <si>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</si>
  <si>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</si>
  <si>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</si>
  <si>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</si>
  <si>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</si>
  <si>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</si>
  <si>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</si>
  <si>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</si>
  <si>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</si>
  <si>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</si>
  <si>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</si>
  <si>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</si>
  <si>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</si>
  <si>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</si>
  <si>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</si>
  <si>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</si>
  <si>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</si>
  <si>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</si>
  <si>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</si>
  <si>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</si>
  <si>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</si>
  <si>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</si>
  <si>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</si>
  <si>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</si>
  <si>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</si>
  <si>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</si>
  <si>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</si>
  <si>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</si>
  <si>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</si>
  <si>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</si>
  <si>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</si>
  <si>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</si>
  <si>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</si>
  <si>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</si>
  <si>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</si>
  <si>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</si>
  <si>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</si>
  <si>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</si>
  <si>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</si>
  <si>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</si>
  <si>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</si>
  <si>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</si>
  <si>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</si>
  <si>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</si>
  <si>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</si>
  <si>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</si>
  <si>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</si>
  <si>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</si>
  <si>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</si>
  <si>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</si>
  <si>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</si>
  <si>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</si>
  <si>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</si>
  <si>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</si>
  <si>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</si>
  <si>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</si>
  <si>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</si>
  <si>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</si>
  <si>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</si>
  <si>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</si>
  <si>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</si>
  <si>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</si>
  <si>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</si>
  <si>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</si>
  <si>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</si>
  <si>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</si>
  <si>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</si>
  <si>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</si>
  <si>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</si>
  <si>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</si>
  <si>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</si>
  <si>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</si>
  <si>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</si>
  <si>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</si>
  <si>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</si>
  <si>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</si>
  <si>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</si>
  <si>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</si>
  <si>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</si>
  <si>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</si>
  <si>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</si>
  <si>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</si>
  <si>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</si>
  <si>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</si>
  <si>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</si>
  <si>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</si>
  <si>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</si>
  <si>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</si>
  <si>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</si>
  <si>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</si>
  <si>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</si>
  <si>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</si>
  <si>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</si>
  <si>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</si>
  <si>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</si>
  <si>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</si>
  <si>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</si>
  <si>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</si>
  <si>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</si>
  <si>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</si>
  <si>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</si>
  <si>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</si>
  <si>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</si>
  <si>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</si>
  <si>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</si>
  <si>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</si>
  <si>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</si>
  <si>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</si>
  <si>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</si>
  <si>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</si>
  <si>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</si>
  <si>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</si>
  <si>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</si>
  <si>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</si>
  <si>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</si>
  <si>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</si>
  <si>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</si>
  <si>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</si>
  <si>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</si>
  <si>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</si>
  <si>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</si>
  <si>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</si>
  <si>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</si>
  <si>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</si>
  <si>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</si>
  <si>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</si>
  <si>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</si>
  <si>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</si>
  <si>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</si>
  <si>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</si>
  <si>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</si>
  <si>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</si>
  <si>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</si>
  <si>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</si>
  <si>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</si>
  <si>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</si>
  <si>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</si>
  <si>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</si>
  <si>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</si>
  <si>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</si>
  <si>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</si>
  <si>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</si>
  <si>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</si>
  <si>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</si>
  <si>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</si>
  <si>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</si>
  <si>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</si>
  <si>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</si>
  <si>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</si>
  <si>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</si>
  <si>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</si>
  <si>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</si>
  <si>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</si>
  <si>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</si>
  <si>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</si>
  <si>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</si>
  <si>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</si>
  <si>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</si>
  <si>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</si>
  <si>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</si>
  <si>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</si>
  <si>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</si>
  <si>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</si>
  <si>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</si>
  <si>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</si>
  <si>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</si>
  <si>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</si>
  <si>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</si>
  <si>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</si>
  <si>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</si>
  <si>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</si>
  <si>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</si>
  <si>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</si>
  <si>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</si>
  <si>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</si>
  <si>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</si>
  <si>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</si>
  <si>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</si>
  <si>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</si>
  <si>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</si>
  <si>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</si>
  <si>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</si>
  <si>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</si>
  <si>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</si>
  <si>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</si>
  <si>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</si>
  <si>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</si>
  <si>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</si>
  <si>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</si>
  <si>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</si>
  <si>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</si>
  <si>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</si>
  <si>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</si>
  <si>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</si>
  <si>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</si>
  <si>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</si>
  <si>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</si>
  <si>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</si>
  <si>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</si>
  <si>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</si>
  <si>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</si>
  <si>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</si>
  <si>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</si>
  <si>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</si>
  <si>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</si>
  <si>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</si>
  <si>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</si>
  <si>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</si>
  <si>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</si>
  <si>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</si>
  <si>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</si>
  <si>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</si>
  <si>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</si>
  <si>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</si>
  <si>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</si>
  <si>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</si>
  <si>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</si>
  <si>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</si>
  <si>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</si>
  <si>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</si>
  <si>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</si>
  <si>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</si>
  <si>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</si>
  <si>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</si>
  <si>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</si>
  <si>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</si>
  <si>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</si>
  <si>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</si>
  <si>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</si>
  <si>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</si>
  <si>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</si>
  <si>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</si>
  <si>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</si>
  <si>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</si>
  <si>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</si>
  <si>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</si>
  <si>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</si>
  <si>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</si>
  <si>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</si>
  <si>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</si>
  <si>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</si>
  <si>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</si>
  <si>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</si>
  <si>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</si>
  <si>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</si>
  <si>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</si>
  <si>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</si>
  <si>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</si>
  <si>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</si>
  <si>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</si>
  <si>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</si>
  <si>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</si>
  <si>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</si>
  <si>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</si>
  <si>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</si>
  <si>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</si>
  <si>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</si>
  <si>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</si>
  <si>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</si>
  <si>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</si>
  <si>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</si>
  <si>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</si>
  <si>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</si>
  <si>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</si>
  <si>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</si>
  <si>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</si>
  <si>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</si>
  <si>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</si>
  <si>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</si>
  <si>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</si>
  <si>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</si>
  <si>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</si>
  <si>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</si>
  <si>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</si>
  <si>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</si>
  <si>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</si>
  <si>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</si>
  <si>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</si>
  <si>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</si>
  <si>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</si>
  <si>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</si>
  <si>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</si>
  <si>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</si>
  <si>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</si>
  <si>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</si>
  <si>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</si>
  <si>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</si>
  <si>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</si>
  <si>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</si>
  <si>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</si>
  <si>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</si>
  <si>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</si>
  <si>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</si>
  <si>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</si>
  <si>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</si>
  <si>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</si>
  <si>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</si>
  <si>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</si>
  <si>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</si>
  <si>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</si>
  <si>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</si>
  <si>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</si>
  <si>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</si>
  <si>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</si>
  <si>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</si>
  <si>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</si>
  <si>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</si>
  <si>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</si>
  <si>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</si>
  <si>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</si>
  <si>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</si>
  <si>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</si>
  <si>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</si>
  <si>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</si>
  <si>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</si>
  <si>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</si>
  <si>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</si>
  <si>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</si>
  <si>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</si>
  <si>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</si>
  <si>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</si>
  <si>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</si>
  <si>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</si>
  <si>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</si>
  <si>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</si>
  <si>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</si>
  <si>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</si>
  <si>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</si>
  <si>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</si>
  <si>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</si>
  <si>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</si>
  <si>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</si>
  <si>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</si>
  <si>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</si>
  <si>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</si>
  <si>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</si>
  <si>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</si>
  <si>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</si>
  <si>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</si>
  <si>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</si>
  <si>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</si>
  <si>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</si>
  <si>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</si>
  <si>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</si>
  <si>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</si>
  <si>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</si>
  <si>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</si>
  <si>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</si>
  <si>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</si>
  <si>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</si>
  <si>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</si>
  <si>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</si>
  <si>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</si>
  <si>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</si>
  <si>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</si>
  <si>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</si>
  <si>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</si>
  <si>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</si>
  <si>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</si>
  <si>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</si>
  <si>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</si>
  <si>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</si>
  <si>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</si>
  <si>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</si>
  <si>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</si>
  <si>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</si>
  <si>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</si>
  <si>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</si>
  <si>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</si>
  <si>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</si>
  <si>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</si>
  <si>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</si>
  <si>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</si>
  <si>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</si>
  <si>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</si>
  <si>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</si>
  <si>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</si>
  <si>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</si>
  <si>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</si>
  <si>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</si>
  <si>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</si>
  <si>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</si>
  <si>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</si>
  <si>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</si>
  <si>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</si>
  <si>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</si>
  <si>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</si>
  <si>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</si>
  <si>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</si>
  <si>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</si>
  <si>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</si>
  <si>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</si>
  <si>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</si>
  <si>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</si>
  <si>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</si>
  <si>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</si>
  <si>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</si>
  <si>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</si>
  <si>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</si>
  <si>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</si>
  <si>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</si>
  <si>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</si>
  <si>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</si>
  <si>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</si>
  <si>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</si>
  <si>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</si>
  <si>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</si>
  <si>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</si>
  <si>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</si>
  <si>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</si>
  <si>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</si>
  <si>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</si>
  <si>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</si>
  <si>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</si>
  <si>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</si>
  <si>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</si>
  <si>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</si>
  <si>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</si>
  <si>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</si>
  <si>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</si>
  <si>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</si>
  <si>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</si>
  <si>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</si>
  <si>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</si>
  <si>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</si>
  <si>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</si>
  <si>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</si>
  <si>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</si>
  <si>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</si>
  <si>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</si>
  <si>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</si>
  <si>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</si>
  <si>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</si>
  <si>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</si>
  <si>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</si>
  <si>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</si>
  <si>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</si>
  <si>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</si>
  <si>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</si>
  <si>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</si>
  <si>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</si>
  <si>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</si>
  <si>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</si>
  <si>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</si>
  <si>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</si>
  <si>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</si>
  <si>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</si>
  <si>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</si>
  <si>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</si>
  <si>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</si>
  <si>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</si>
  <si>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</si>
  <si>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</si>
  <si>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</si>
  <si>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</si>
  <si>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</si>
  <si>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</si>
  <si>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</si>
  <si>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</si>
  <si>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</si>
  <si>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</si>
  <si>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</si>
  <si>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</si>
  <si>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</si>
  <si>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</si>
  <si>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</si>
  <si>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</si>
  <si>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</si>
  <si>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</si>
  <si>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</si>
  <si>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</si>
  <si>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</si>
  <si>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</si>
  <si>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</si>
  <si>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</si>
  <si>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</si>
  <si>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</si>
  <si>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</si>
  <si>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</si>
  <si>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</si>
  <si>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</si>
  <si>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</si>
  <si>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</si>
  <si>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</si>
  <si>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</si>
  <si>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</si>
  <si>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</si>
  <si>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</si>
  <si>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</si>
  <si>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</si>
  <si>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</si>
  <si>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</si>
  <si>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</si>
  <si>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</si>
  <si>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</si>
  <si>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</si>
  <si>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</si>
  <si>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</si>
  <si>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</si>
  <si>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</si>
  <si>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</si>
  <si>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</si>
  <si>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</si>
  <si>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</si>
  <si>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</si>
  <si>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</si>
  <si>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</si>
  <si>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</si>
  <si>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</si>
  <si>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</si>
  <si>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</si>
  <si>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</si>
  <si>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</si>
  <si>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</si>
  <si>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</si>
  <si>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</si>
  <si>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</si>
  <si>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</si>
  <si>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</si>
  <si>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</si>
  <si>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</si>
  <si>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</si>
  <si>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</si>
  <si>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</si>
  <si>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</si>
  <si>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</si>
  <si>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</si>
  <si>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</si>
  <si>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</si>
  <si>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</si>
  <si>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</si>
  <si>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</si>
  <si>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</si>
  <si>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</si>
  <si>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</si>
  <si>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</si>
  <si>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</si>
  <si>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</si>
  <si>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</si>
  <si>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</si>
  <si>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</si>
  <si>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</si>
  <si>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</si>
  <si>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</si>
  <si>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</si>
  <si>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</si>
  <si>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</si>
  <si>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</si>
  <si>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</si>
  <si>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</si>
  <si>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</si>
  <si>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</si>
  <si>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</si>
  <si>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</si>
  <si>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</si>
  <si>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</si>
  <si>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</si>
  <si>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</si>
  <si>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</si>
  <si>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</si>
  <si>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</si>
  <si>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</si>
  <si>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</si>
  <si>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</si>
  <si>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</si>
  <si>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</si>
  <si>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</si>
  <si>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</si>
  <si>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</si>
  <si>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</si>
  <si>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</si>
  <si>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</si>
  <si>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</si>
  <si>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</si>
  <si>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</si>
  <si>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</si>
  <si>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</si>
  <si>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</si>
  <si>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</si>
  <si>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</si>
  <si>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</si>
  <si>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</si>
  <si>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</si>
  <si>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</si>
  <si>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</si>
  <si>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</si>
  <si>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</si>
  <si>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</si>
  <si>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</si>
  <si>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</si>
  <si>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</si>
  <si>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</si>
  <si>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</si>
  <si>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</si>
  <si>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</si>
  <si>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</si>
  <si>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</si>
  <si>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</si>
  <si>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</si>
  <si>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</si>
  <si>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</si>
  <si>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</si>
  <si>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</si>
  <si>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</si>
  <si>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</si>
  <si>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</si>
  <si>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</si>
  <si>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</si>
  <si>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</si>
  <si>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</si>
  <si>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</si>
  <si>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</si>
  <si>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</si>
  <si>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</si>
  <si>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</si>
  <si>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</si>
  <si>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</si>
  <si>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</si>
  <si>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</si>
  <si>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</si>
  <si>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</si>
  <si>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</si>
  <si>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</si>
  <si>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</si>
  <si>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</si>
  <si>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</si>
  <si>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</si>
  <si>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</si>
  <si>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</si>
  <si>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</si>
  <si>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</si>
  <si>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</si>
  <si>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</si>
  <si>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</si>
  <si>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</si>
  <si>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</si>
  <si>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</si>
  <si>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</si>
  <si>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</si>
  <si>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</si>
  <si>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</si>
  <si>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</si>
  <si>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</si>
  <si>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</si>
  <si>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</si>
  <si>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</si>
  <si>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</si>
  <si>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</si>
  <si>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</si>
  <si>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</si>
  <si>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</si>
  <si>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</si>
  <si>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</si>
  <si>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</si>
  <si>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</si>
  <si>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</si>
  <si>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</si>
  <si>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</si>
  <si>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</si>
  <si>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</si>
  <si>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</si>
  <si>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</si>
  <si>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</si>
  <si>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</si>
  <si>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</si>
  <si>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</si>
  <si>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</si>
  <si>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</si>
  <si>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</si>
  <si>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</si>
  <si>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</si>
  <si>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</si>
  <si>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</si>
  <si>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</si>
  <si>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</si>
  <si>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</si>
  <si>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</si>
  <si>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</si>
  <si>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</si>
  <si>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</si>
  <si>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</si>
  <si>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</si>
  <si>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</si>
  <si>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</si>
  <si>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</si>
  <si>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</si>
  <si>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</si>
  <si>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</si>
  <si>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</si>
  <si>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</si>
  <si>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</si>
  <si>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</si>
  <si>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</si>
  <si>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</si>
  <si>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</si>
  <si>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</si>
  <si>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</si>
  <si>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</si>
  <si>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</si>
  <si>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</si>
  <si>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</si>
  <si>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</si>
  <si>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</si>
  <si>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</si>
  <si>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</si>
  <si>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</si>
  <si>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</si>
  <si>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</si>
  <si>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</si>
  <si>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</si>
  <si>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</si>
  <si>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</si>
  <si>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</si>
  <si>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</si>
  <si>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</si>
  <si>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</si>
  <si>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</si>
  <si>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</si>
  <si>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</si>
  <si>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</si>
  <si>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</si>
  <si>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</si>
  <si>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</si>
  <si>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</si>
  <si>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</si>
  <si>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</si>
  <si>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</si>
  <si>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</si>
  <si>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</si>
  <si>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</si>
  <si>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</si>
  <si>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</si>
  <si>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</si>
  <si>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</si>
  <si>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</si>
  <si>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</si>
  <si>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</si>
  <si>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</si>
  <si>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</si>
  <si>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</si>
  <si>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</si>
  <si>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</si>
  <si>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</si>
  <si>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</si>
  <si>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</si>
  <si>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</si>
  <si>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</si>
  <si>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</si>
  <si>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</si>
  <si>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</si>
  <si>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</si>
  <si>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</si>
  <si>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</si>
  <si>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</si>
  <si>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</si>
  <si>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</si>
  <si>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</si>
  <si>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</si>
  <si>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</si>
  <si>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</si>
  <si>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</si>
  <si>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</si>
  <si>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</si>
  <si>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</si>
  <si>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</si>
  <si>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</si>
  <si>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</si>
  <si>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</si>
  <si>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</si>
  <si>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</si>
  <si>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</si>
  <si>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</si>
  <si>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</si>
  <si>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</si>
  <si>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</si>
  <si>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</si>
  <si>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</si>
  <si>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</si>
  <si>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</si>
  <si>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</si>
  <si>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</si>
  <si>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</si>
  <si>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</si>
  <si>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</si>
  <si>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</si>
  <si>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</si>
  <si>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</si>
  <si>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</si>
  <si>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</si>
  <si>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</si>
  <si>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</si>
  <si>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</si>
  <si>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</si>
  <si>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</si>
  <si>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</si>
  <si>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</si>
  <si>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</si>
  <si>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</si>
  <si>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</si>
  <si>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</si>
  <si>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</si>
  <si>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</si>
  <si>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</si>
  <si>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</si>
  <si>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</si>
  <si>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</si>
  <si>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</si>
  <si>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</si>
  <si>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</si>
  <si>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</si>
  <si>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</si>
  <si>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</si>
  <si>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</si>
  <si>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</si>
  <si>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</si>
  <si>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</si>
  <si>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</si>
  <si>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</si>
  <si>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</si>
  <si>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</si>
  <si>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</si>
  <si>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</si>
  <si>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</si>
  <si>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</si>
  <si>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</si>
  <si>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</si>
  <si>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</si>
  <si>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</si>
  <si>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</si>
  <si>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</si>
  <si>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</si>
  <si>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</si>
  <si>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</si>
  <si>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</si>
  <si>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</si>
  <si>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</si>
  <si>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</si>
  <si>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</si>
  <si>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</si>
  <si>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</si>
  <si>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</si>
  <si>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</si>
  <si>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</si>
  <si>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</si>
  <si>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</si>
  <si>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</si>
  <si>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</si>
  <si>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</si>
  <si>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</si>
  <si>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</si>
  <si>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</si>
  <si>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</si>
  <si>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</si>
  <si>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</si>
  <si>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</si>
  <si>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</si>
  <si>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</si>
  <si>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</si>
  <si>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</si>
  <si>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</si>
  <si>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</si>
  <si>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</si>
  <si>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</si>
  <si>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</si>
  <si>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</si>
  <si>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</si>
  <si>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</si>
  <si>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</si>
  <si>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</si>
  <si>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</si>
  <si>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</si>
  <si>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</si>
  <si>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</si>
  <si>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</si>
  <si>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</si>
  <si>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</si>
  <si>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</si>
  <si>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</si>
  <si>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</si>
  <si>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</si>
  <si>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</si>
  <si>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</si>
  <si>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</si>
  <si>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</si>
  <si>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</si>
  <si>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</si>
  <si>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</si>
  <si>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</si>
  <si>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</si>
  <si>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</si>
  <si>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</si>
  <si>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</si>
  <si>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</si>
  <si>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</si>
  <si>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</si>
  <si>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</si>
  <si>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</si>
  <si>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</si>
  <si>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</si>
  <si>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</si>
  <si>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</si>
  <si>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</si>
  <si>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</si>
  <si>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</si>
  <si>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</si>
  <si>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</si>
  <si>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</si>
  <si>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</si>
  <si>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</si>
  <si>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</si>
  <si>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</si>
  <si>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</si>
  <si>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</si>
  <si>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</si>
  <si>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</si>
  <si>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</si>
  <si>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</si>
  <si>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</si>
  <si>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</si>
  <si>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</si>
  <si>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</si>
  <si>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</si>
  <si>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</si>
  <si>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</si>
  <si>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</si>
  <si>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</si>
  <si>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</si>
  <si>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</si>
  <si>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</si>
  <si>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</si>
  <si>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</si>
  <si>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</si>
  <si>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</si>
  <si>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</si>
  <si>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</si>
  <si>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</si>
  <si>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</si>
  <si>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</si>
  <si>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</si>
  <si>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</si>
  <si>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</si>
  <si>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</si>
  <si>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</si>
  <si>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</si>
  <si>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</si>
  <si>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</si>
  <si>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</si>
  <si>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</si>
  <si>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</si>
  <si>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</si>
  <si>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</si>
  <si>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</si>
  <si>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</si>
  <si>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</si>
  <si>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</si>
  <si>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</si>
  <si>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</si>
  <si>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</si>
  <si>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</si>
  <si>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</si>
  <si>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</si>
  <si>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</si>
  <si>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</si>
  <si>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</si>
  <si>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</si>
  <si>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</si>
  <si>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</si>
  <si>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</si>
  <si>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</si>
  <si>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</si>
  <si>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</si>
  <si>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</si>
  <si>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</si>
  <si>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</si>
  <si>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</si>
  <si>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</si>
  <si>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</si>
  <si>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</si>
  <si>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</si>
  <si>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</si>
  <si>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</si>
  <si>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</si>
  <si>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</si>
  <si>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</si>
  <si>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</si>
  <si>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</si>
  <si>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</si>
  <si>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</si>
  <si>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</si>
  <si>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</si>
  <si>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</si>
  <si>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</si>
  <si>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</si>
  <si>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</si>
  <si>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</si>
  <si>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</si>
  <si>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</si>
  <si>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</si>
  <si>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</si>
  <si>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</si>
  <si>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</si>
  <si>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</si>
  <si>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</si>
  <si>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</si>
  <si>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</si>
  <si>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</si>
  <si>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</si>
  <si>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</si>
  <si>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</si>
  <si>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</si>
  <si>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</si>
  <si>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</si>
  <si>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</si>
  <si>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</si>
  <si>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</si>
  <si>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</si>
  <si>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</si>
  <si>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</si>
  <si>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</si>
  <si>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</si>
  <si>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</si>
  <si>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</si>
  <si>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</si>
  <si>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</si>
  <si>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</si>
  <si>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</si>
  <si>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</si>
  <si>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</si>
  <si>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</si>
  <si>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</si>
  <si>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</si>
  <si>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</si>
  <si>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</si>
  <si>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</si>
  <si>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</si>
  <si>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</si>
  <si>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</si>
  <si>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</si>
  <si>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</si>
  <si>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</si>
  <si>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</si>
  <si>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</si>
  <si>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</si>
  <si>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</si>
  <si>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</si>
  <si>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</si>
  <si>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</si>
  <si>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</si>
  <si>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</si>
  <si>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</si>
  <si>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</si>
  <si>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</si>
  <si>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</si>
  <si>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</si>
  <si>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</si>
  <si>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</si>
  <si>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</si>
  <si>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</si>
  <si>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</si>
  <si>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</si>
  <si>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</si>
  <si>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</si>
  <si>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</si>
  <si>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</si>
  <si>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</si>
  <si>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</si>
  <si>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</si>
  <si>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</si>
  <si>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</si>
  <si>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</si>
  <si>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</si>
  <si>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</si>
  <si>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</si>
  <si>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</si>
  <si>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</si>
  <si>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</si>
  <si>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</si>
  <si>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</si>
  <si>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</si>
  <si>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</si>
  <si>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</si>
  <si>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</si>
  <si>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</si>
  <si>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</si>
  <si>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</si>
  <si>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</si>
  <si>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</si>
  <si>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</si>
  <si>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</si>
  <si>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</si>
  <si>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</si>
  <si>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</si>
  <si>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</si>
  <si>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</si>
  <si>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</si>
  <si>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</si>
  <si>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</si>
  <si>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</si>
  <si>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</si>
  <si>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</si>
  <si>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</si>
  <si>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</si>
  <si>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</si>
  <si>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</si>
  <si>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</si>
  <si>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</si>
  <si>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</si>
  <si>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</si>
  <si>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</si>
  <si>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</si>
  <si>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</si>
  <si>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</si>
  <si>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</si>
  <si>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</si>
  <si>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</si>
  <si>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</si>
  <si>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</si>
  <si>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</si>
  <si>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</si>
  <si>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</si>
  <si>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</si>
  <si>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</si>
  <si>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</si>
  <si>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</si>
  <si>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</si>
  <si>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</si>
  <si>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</si>
  <si>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</si>
  <si>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</si>
  <si>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</si>
  <si>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</si>
  <si>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</si>
  <si>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</si>
  <si>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</si>
  <si>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</si>
  <si>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</si>
  <si>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</si>
  <si>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</si>
  <si>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</si>
  <si>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</si>
  <si>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</si>
  <si>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</si>
  <si>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</si>
  <si>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</si>
  <si>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</si>
  <si>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</si>
  <si>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</si>
  <si>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</si>
  <si>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</si>
  <si>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</si>
  <si>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</si>
  <si>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</si>
  <si>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</si>
  <si>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</si>
  <si>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</si>
  <si>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</si>
  <si>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</si>
  <si>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</si>
  <si>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</si>
  <si>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</si>
  <si>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</si>
  <si>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</si>
  <si>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</si>
  <si>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</si>
  <si>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</si>
  <si>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</si>
  <si>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</si>
  <si>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</si>
  <si>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</si>
  <si>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</si>
  <si>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</si>
  <si>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</si>
  <si>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</si>
  <si>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</si>
  <si>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</si>
  <si>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</si>
  <si>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</si>
  <si>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</si>
  <si>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</si>
  <si>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</si>
  <si>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</si>
  <si>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</si>
  <si>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</si>
  <si>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</si>
  <si>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</si>
  <si>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</si>
  <si>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</si>
  <si>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</si>
  <si>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</si>
  <si>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</si>
  <si>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</si>
  <si>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</si>
  <si>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</si>
  <si>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</si>
  <si>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</si>
  <si>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</si>
  <si>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</si>
  <si>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</si>
  <si>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</si>
  <si>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</si>
  <si>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</si>
  <si>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</si>
  <si>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</si>
  <si>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</si>
  <si>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</si>
  <si>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</si>
  <si>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</si>
  <si>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</si>
  <si>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</si>
  <si>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</si>
  <si>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</si>
  <si>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</si>
  <si>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</si>
  <si>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</si>
  <si>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</si>
  <si>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</si>
  <si>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</si>
  <si>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</si>
  <si>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</si>
  <si>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</si>
  <si>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</si>
  <si>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</si>
  <si>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</si>
  <si>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</si>
  <si>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</si>
  <si>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</si>
  <si>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</si>
  <si>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</si>
  <si>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</si>
  <si>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</si>
  <si>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</si>
  <si>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</si>
  <si>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</si>
  <si>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</si>
  <si>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</si>
  <si>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</si>
  <si>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</si>
  <si>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</si>
  <si>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</si>
  <si>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</si>
  <si>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</si>
  <si>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</si>
  <si>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</si>
  <si>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</si>
  <si>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</si>
  <si>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</si>
  <si>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</si>
  <si>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</si>
  <si>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</si>
  <si>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</si>
  <si>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</si>
  <si>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</si>
  <si>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</si>
  <si>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</si>
  <si>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</si>
  <si>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</si>
  <si>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</si>
  <si>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</si>
  <si>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</si>
  <si>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</si>
  <si>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</si>
  <si>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</si>
  <si>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</si>
  <si>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</si>
  <si>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</si>
  <si>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</si>
  <si>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</si>
  <si>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</si>
  <si>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</si>
  <si>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</si>
  <si>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</si>
  <si>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</si>
  <si>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</si>
  <si>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</si>
  <si>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</si>
  <si>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</si>
  <si>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</si>
  <si>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</si>
  <si>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</si>
  <si>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</si>
  <si>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</si>
  <si>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</si>
  <si>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</si>
  <si>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</si>
  <si>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</si>
  <si>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</si>
  <si>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</si>
  <si>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</si>
  <si>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</si>
  <si>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</si>
  <si>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</si>
  <si>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</si>
  <si>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</si>
  <si>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</si>
  <si>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</si>
  <si>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</si>
  <si>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</si>
  <si>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</si>
  <si>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</si>
  <si>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</si>
  <si>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</si>
  <si>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</si>
  <si>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</si>
  <si>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</si>
  <si>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</si>
  <si>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</si>
  <si>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</si>
  <si>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</si>
  <si>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</si>
  <si>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</si>
  <si>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</si>
  <si>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</si>
  <si>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</si>
  <si>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</si>
  <si>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</si>
  <si>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</si>
  <si>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</si>
  <si>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</si>
  <si>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</si>
  <si>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</si>
  <si>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</si>
  <si>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</si>
  <si>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</si>
  <si>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</si>
  <si>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</si>
  <si>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</si>
  <si>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</si>
  <si>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</si>
  <si>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</si>
  <si>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</si>
  <si>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</si>
  <si>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</si>
  <si>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</si>
  <si>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</si>
  <si>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</si>
  <si>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</si>
  <si>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</si>
  <si>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</si>
  <si>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</si>
  <si>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</si>
  <si>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</si>
  <si>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</si>
  <si>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</si>
  <si>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</si>
  <si>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</si>
  <si>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</si>
  <si>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</si>
  <si>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</si>
  <si>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</si>
  <si>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</si>
  <si>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</si>
  <si>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</si>
  <si>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</si>
  <si>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</si>
  <si>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</si>
  <si>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</si>
  <si>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</si>
  <si>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</si>
  <si>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</si>
  <si>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</si>
  <si>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</si>
  <si>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</si>
  <si>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</si>
  <si>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</si>
  <si>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</si>
  <si>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</si>
  <si>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</si>
  <si>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</si>
  <si>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</si>
  <si>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</si>
  <si>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</si>
  <si>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</si>
  <si>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</si>
  <si>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</si>
  <si>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</si>
  <si>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</si>
  <si>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</si>
  <si>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</si>
  <si>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</si>
  <si>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</si>
  <si>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</si>
  <si>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</si>
  <si>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</si>
  <si>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</si>
  <si>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</si>
  <si>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</si>
  <si>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</si>
  <si>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</si>
  <si>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</si>
  <si>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</si>
  <si>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</si>
  <si>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</si>
  <si>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</si>
  <si>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</si>
  <si>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</si>
  <si>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</si>
  <si>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</si>
  <si>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</si>
  <si>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</si>
  <si>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</si>
  <si>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</si>
  <si>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</si>
  <si>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</si>
  <si>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</si>
  <si>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</si>
  <si>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</si>
  <si>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</si>
  <si>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</si>
  <si>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</si>
  <si>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</si>
  <si>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</si>
  <si>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</si>
  <si>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</si>
  <si>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</si>
  <si>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</si>
  <si>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</si>
  <si>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</si>
  <si>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</si>
  <si>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</si>
  <si>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</si>
  <si>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</si>
  <si>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</si>
  <si>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</si>
  <si>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</si>
  <si>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</si>
  <si>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</si>
  <si>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</si>
  <si>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</si>
  <si>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</si>
  <si>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</si>
  <si>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</si>
  <si>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</si>
  <si>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</si>
  <si>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</si>
  <si>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</si>
  <si>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</si>
  <si>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</si>
  <si>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</si>
  <si>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</si>
  <si>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</si>
  <si>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</si>
  <si>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</si>
  <si>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</si>
  <si>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</si>
  <si>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</si>
  <si>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</si>
  <si>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</si>
  <si>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</si>
  <si>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</si>
  <si>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</si>
  <si>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</si>
  <si>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</si>
  <si>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</si>
  <si>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</si>
  <si>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</si>
  <si>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</si>
  <si>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</si>
  <si>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</si>
  <si>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</si>
  <si>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</si>
  <si>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</si>
  <si>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</si>
  <si>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</si>
  <si>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</si>
  <si>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</si>
  <si>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</si>
  <si>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</si>
  <si>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</si>
  <si>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</si>
  <si>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</si>
  <si>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</si>
  <si>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</si>
  <si>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</si>
  <si>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</si>
  <si>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</si>
  <si>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</si>
  <si>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</si>
  <si>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</si>
  <si>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</si>
  <si>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</si>
  <si>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</si>
  <si>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</si>
  <si>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</si>
  <si>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</si>
  <si>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</si>
  <si>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</si>
  <si>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</si>
  <si>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</si>
  <si>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</si>
  <si>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</si>
  <si>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</si>
  <si>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</si>
  <si>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</si>
  <si>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</si>
  <si>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</si>
  <si>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</si>
  <si>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</si>
  <si>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</si>
  <si>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</si>
  <si>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</si>
  <si>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</si>
  <si>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</si>
  <si>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</si>
  <si>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</si>
  <si>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</si>
  <si>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</si>
  <si>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</si>
  <si>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</si>
  <si>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</si>
  <si>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</si>
  <si>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</si>
  <si>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</si>
  <si>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</si>
  <si>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</si>
  <si>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</si>
  <si>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</si>
  <si>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</si>
  <si>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</si>
  <si>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</si>
  <si>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</si>
  <si>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</si>
  <si>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</si>
  <si>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</si>
  <si>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</si>
  <si>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</si>
  <si>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</si>
  <si>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</si>
  <si>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</si>
  <si>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</si>
  <si>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</si>
  <si>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</si>
  <si>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</si>
  <si>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</si>
  <si>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</si>
  <si>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</si>
  <si>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</si>
  <si>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</si>
  <si>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</si>
  <si>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</si>
  <si>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</si>
  <si>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</si>
  <si>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</si>
  <si>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</si>
  <si>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</si>
  <si>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</si>
  <si>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</si>
  <si>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</si>
  <si>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</si>
  <si>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</si>
  <si>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</si>
  <si>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</si>
  <si>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</si>
  <si>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</si>
  <si>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</si>
  <si>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</si>
  <si>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</si>
  <si>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</si>
  <si>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</si>
  <si>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</si>
  <si>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</si>
  <si>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</si>
  <si>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</si>
  <si>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</si>
  <si>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</si>
  <si>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</si>
  <si>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</si>
  <si>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</si>
  <si>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</si>
  <si>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</si>
  <si>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</si>
  <si>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</si>
  <si>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</si>
  <si>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</si>
  <si>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</si>
  <si>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</si>
  <si>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</si>
  <si>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</si>
  <si>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</si>
  <si>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</si>
  <si>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</si>
  <si>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</si>
  <si>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</si>
  <si>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</si>
  <si>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</si>
  <si>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</si>
  <si>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</si>
  <si>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</si>
  <si>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</si>
  <si>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</si>
  <si>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</si>
  <si>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</si>
  <si>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</si>
  <si>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</si>
  <si>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</si>
  <si>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</si>
  <si>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</si>
  <si>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</si>
  <si>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</si>
  <si>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</si>
  <si>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</si>
  <si>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</si>
  <si>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</si>
  <si>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</si>
  <si>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</si>
  <si>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</si>
  <si>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</si>
  <si>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</si>
  <si>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</si>
  <si>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</si>
  <si>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</si>
  <si>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</si>
  <si>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</si>
  <si>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</si>
  <si>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</si>
  <si>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</si>
  <si>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</si>
  <si>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</si>
  <si>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</si>
  <si>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</si>
  <si>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</si>
  <si>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</si>
  <si>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</si>
  <si>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</si>
  <si>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</si>
  <si>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</si>
  <si>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</si>
  <si>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</si>
  <si>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</si>
  <si>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</si>
  <si>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</si>
  <si>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</si>
  <si>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</si>
  <si>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</si>
  <si>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</si>
  <si>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</si>
  <si>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</si>
  <si>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</si>
  <si>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</si>
  <si>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</si>
  <si>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</si>
  <si>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</si>
  <si>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</si>
  <si>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</si>
  <si>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</si>
  <si>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</si>
  <si>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</si>
  <si>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</si>
  <si>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</si>
  <si>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</si>
  <si>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</si>
  <si>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</si>
  <si>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</si>
  <si>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</si>
  <si>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</si>
  <si>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</si>
  <si>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</si>
  <si>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</si>
  <si>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</si>
  <si>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</si>
  <si>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</si>
  <si>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</si>
  <si>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</si>
  <si>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</si>
  <si>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</si>
  <si>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</si>
  <si>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</si>
  <si>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</si>
  <si>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</si>
  <si>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</si>
  <si>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</si>
  <si>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</si>
  <si>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</si>
  <si>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</si>
  <si>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</si>
  <si>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</si>
  <si>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</si>
  <si>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</si>
  <si>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</si>
  <si>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</si>
  <si>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</si>
  <si>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</si>
  <si>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</si>
  <si>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</si>
  <si>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</si>
  <si>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</si>
  <si>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</si>
  <si>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</si>
  <si>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</si>
  <si>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</si>
  <si>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</si>
  <si>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</si>
  <si>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</si>
  <si>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</si>
  <si>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</si>
  <si>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</si>
  <si>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</si>
  <si>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</si>
  <si>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</si>
  <si>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</si>
  <si>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</si>
  <si>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</si>
  <si>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</si>
  <si>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</si>
  <si>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</si>
  <si>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</si>
  <si>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</si>
  <si>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</si>
  <si>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</si>
  <si>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</si>
  <si>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</si>
  <si>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</si>
  <si>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</si>
  <si>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</si>
  <si>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</si>
  <si>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</si>
  <si>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</si>
  <si>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</si>
  <si>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</si>
  <si>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</si>
  <si>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</si>
  <si>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</si>
  <si>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</si>
  <si>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</si>
  <si>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</si>
  <si>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</si>
  <si>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</si>
  <si>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</si>
  <si>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</si>
  <si>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</si>
  <si>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</si>
  <si>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</si>
  <si>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</si>
  <si>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</si>
  <si>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</si>
  <si>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</si>
  <si>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</si>
  <si>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</si>
  <si>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</si>
  <si>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</si>
  <si>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</si>
  <si>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</si>
  <si>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</si>
  <si>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</si>
  <si>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</si>
  <si>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</si>
  <si>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</si>
  <si>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</si>
  <si>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</si>
  <si>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</si>
  <si>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</si>
  <si>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</si>
  <si>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</si>
  <si>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</si>
  <si>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</si>
  <si>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</si>
  <si>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</si>
  <si>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</si>
  <si>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</si>
  <si>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</si>
  <si>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</si>
  <si>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</si>
  <si>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</si>
  <si>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</si>
  <si>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</si>
  <si>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</si>
  <si>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</si>
  <si>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</si>
  <si>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</si>
  <si>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</si>
  <si>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</si>
  <si>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</si>
  <si>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</si>
  <si>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</si>
  <si>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</si>
  <si>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</si>
  <si>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</si>
  <si>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</si>
  <si>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</si>
  <si>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</si>
  <si>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</si>
  <si>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</si>
  <si>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</si>
  <si>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</si>
  <si>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</si>
  <si>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</si>
  <si>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</si>
  <si>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</si>
  <si>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</si>
  <si>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</si>
  <si>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</si>
  <si>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</si>
  <si>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</si>
  <si>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</si>
  <si>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</si>
  <si>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</si>
  <si>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</si>
  <si>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</si>
  <si>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</si>
  <si>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</si>
  <si>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</si>
  <si>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</si>
  <si>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</si>
  <si>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</si>
  <si>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</si>
  <si>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</si>
  <si>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</si>
  <si>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</si>
  <si>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</si>
  <si>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</si>
  <si>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</si>
  <si>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</si>
  <si>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</si>
  <si>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</si>
  <si>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</si>
  <si>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</si>
  <si>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</si>
  <si>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</si>
  <si>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</si>
  <si>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</si>
  <si>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</si>
  <si>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</si>
  <si>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</si>
  <si>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</si>
  <si>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</si>
  <si>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</si>
  <si>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</si>
  <si>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</si>
  <si>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</si>
  <si>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</si>
  <si>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</si>
  <si>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</si>
  <si>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</si>
  <si>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</si>
  <si>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</si>
  <si>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</si>
  <si>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</si>
  <si>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</si>
  <si>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</si>
  <si>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</si>
  <si>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</si>
  <si>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</si>
  <si>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</si>
  <si>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</si>
  <si>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</si>
  <si>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</si>
  <si>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</si>
  <si>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</si>
  <si>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</si>
  <si>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</si>
  <si>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</si>
  <si>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</si>
  <si>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</si>
  <si>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</si>
  <si>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</si>
  <si>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</si>
  <si>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</si>
  <si>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</si>
  <si>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</si>
  <si>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</si>
  <si>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</si>
  <si>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</si>
  <si>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</si>
  <si>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</si>
  <si>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</si>
  <si>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</si>
  <si>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</si>
  <si>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</si>
  <si>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</si>
  <si>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</si>
  <si>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</si>
  <si>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</si>
  <si>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</si>
  <si>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</si>
  <si>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</si>
  <si>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</si>
  <si>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</si>
  <si>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</si>
  <si>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</si>
  <si>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</si>
  <si>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</si>
  <si>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</si>
  <si>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</si>
  <si>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</si>
  <si>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</si>
  <si>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</si>
  <si>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</si>
  <si>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</si>
  <si>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</si>
  <si>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</si>
  <si>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</si>
  <si>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</si>
  <si>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</si>
  <si>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</si>
  <si>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</si>
  <si>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</si>
  <si>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</si>
  <si>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</si>
  <si>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</si>
  <si>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</si>
  <si>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</si>
  <si>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</si>
  <si>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</si>
  <si>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</si>
  <si>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</si>
  <si>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</si>
  <si>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</si>
  <si>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</si>
  <si>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</si>
  <si>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</si>
  <si>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</si>
  <si>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</si>
  <si>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</si>
  <si>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</si>
  <si>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</si>
  <si>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</si>
  <si>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</si>
  <si>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</si>
  <si>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</si>
  <si>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</si>
  <si>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</si>
  <si>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</si>
  <si>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</si>
  <si>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</si>
  <si>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</si>
  <si>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</si>
  <si>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</si>
  <si>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</si>
  <si>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</si>
  <si>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</si>
  <si>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</si>
  <si>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</si>
  <si>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</si>
  <si>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</si>
  <si>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</si>
  <si>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</si>
  <si>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</si>
  <si>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</si>
  <si>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</si>
  <si>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</si>
  <si>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</si>
  <si>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</si>
  <si>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</si>
  <si>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</si>
  <si>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</si>
  <si>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</si>
  <si>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</si>
  <si>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</si>
  <si>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</si>
  <si>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</si>
  <si>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</si>
  <si>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</si>
  <si>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</si>
  <si>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</si>
  <si>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</si>
  <si>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</si>
  <si>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</si>
  <si>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</si>
  <si>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</si>
  <si>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</si>
  <si>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</si>
  <si>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</si>
  <si>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</si>
  <si>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</si>
  <si>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</si>
  <si>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</si>
  <si>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</si>
  <si>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</si>
  <si>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</si>
  <si>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</si>
  <si>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</si>
  <si>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</si>
  <si>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</si>
  <si>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</si>
  <si>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</si>
  <si>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</si>
  <si>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</si>
  <si>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</si>
  <si>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</si>
  <si>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</si>
  <si>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</si>
  <si>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</si>
  <si>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</si>
  <si>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</si>
  <si>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</si>
  <si>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</si>
  <si>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</si>
  <si>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</si>
  <si>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</si>
  <si>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</si>
  <si>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</si>
  <si>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</si>
  <si>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</si>
  <si>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</si>
  <si>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</si>
  <si>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</si>
  <si>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</si>
  <si>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</si>
  <si>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</si>
  <si>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</si>
  <si>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</si>
  <si>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</si>
  <si>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</si>
  <si>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</si>
  <si>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</si>
  <si>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</si>
  <si>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</si>
  <si>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</si>
  <si>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</si>
  <si>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</si>
  <si>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</si>
  <si>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</si>
  <si>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</si>
  <si>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</si>
  <si>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</si>
  <si>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</si>
  <si>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</si>
  <si>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</si>
  <si>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</si>
  <si>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</si>
  <si>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</si>
  <si>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</si>
  <si>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</si>
  <si>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</si>
  <si>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</si>
  <si>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</si>
  <si>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</si>
  <si>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</si>
  <si>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</si>
  <si>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</si>
  <si>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</si>
  <si>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</si>
  <si>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</si>
  <si>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</si>
  <si>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</si>
  <si>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</si>
  <si>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</si>
  <si>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</si>
  <si>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</si>
  <si>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</si>
  <si>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</si>
  <si>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</si>
  <si>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</si>
  <si>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</si>
  <si>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</si>
  <si>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</si>
  <si>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</si>
  <si>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</si>
  <si>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</si>
  <si>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</si>
  <si>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</si>
  <si>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</si>
  <si>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</si>
  <si>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</si>
  <si>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</si>
  <si>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</si>
  <si>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</si>
  <si>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</si>
  <si>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</si>
  <si>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</si>
  <si>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</si>
  <si>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</si>
  <si>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</si>
  <si>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</si>
  <si>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</si>
  <si>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</si>
  <si>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</si>
  <si>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</si>
  <si>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</si>
  <si>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</si>
  <si>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</si>
  <si>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</si>
  <si>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</si>
  <si>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</si>
  <si>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</si>
  <si>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</si>
  <si>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</si>
  <si>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</si>
  <si>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</si>
  <si>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</si>
  <si>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</si>
  <si>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</si>
  <si>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</si>
  <si>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</si>
  <si>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</si>
  <si>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</si>
  <si>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</si>
  <si>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</si>
  <si>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</si>
  <si>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</si>
  <si>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</si>
  <si>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</si>
  <si>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</si>
  <si>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</si>
  <si>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</si>
  <si>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</si>
  <si>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</si>
  <si>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</si>
  <si>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</si>
  <si>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</si>
  <si>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</si>
  <si>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</si>
  <si>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</si>
  <si>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</si>
  <si>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</si>
  <si>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</si>
  <si>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</si>
  <si>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</si>
  <si>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</si>
  <si>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</si>
  <si>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</si>
  <si>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</si>
  <si>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</si>
  <si>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</si>
  <si>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</si>
  <si>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</si>
  <si>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</si>
  <si>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</si>
  <si>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</si>
  <si>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</si>
  <si>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</si>
  <si>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</si>
  <si>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</si>
  <si>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</si>
  <si>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</si>
  <si>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</si>
  <si>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</si>
  <si>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</si>
  <si>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</si>
  <si>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</si>
  <si>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</si>
  <si>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</si>
  <si>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</si>
  <si>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</si>
  <si>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</si>
  <si>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</si>
  <si>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</si>
  <si>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</si>
  <si>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</si>
  <si>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</si>
  <si>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</si>
  <si>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</si>
  <si>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</si>
  <si>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</si>
  <si>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</si>
  <si>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</si>
  <si>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</si>
  <si>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</si>
  <si>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</si>
  <si>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</si>
  <si>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</si>
  <si>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</si>
  <si>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</si>
  <si>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</si>
  <si>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</si>
  <si>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</si>
  <si>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</si>
  <si>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</si>
  <si>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</si>
  <si>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</si>
  <si>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</si>
  <si>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</si>
  <si>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</si>
  <si>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</si>
  <si>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</si>
  <si>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</si>
  <si>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</si>
  <si>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</si>
  <si>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</si>
  <si>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</si>
  <si>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</si>
  <si>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</si>
  <si>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</si>
  <si>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</si>
  <si>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</si>
  <si>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</si>
  <si>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</si>
  <si>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</si>
  <si>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</si>
  <si>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</si>
  <si>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</si>
  <si>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</si>
  <si>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</si>
  <si>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</si>
  <si>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</si>
  <si>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</si>
  <si>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</si>
  <si>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</si>
  <si>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</si>
  <si>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</si>
  <si>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</si>
  <si>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</si>
  <si>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</si>
  <si>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</si>
  <si>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</si>
  <si>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</si>
  <si>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</si>
  <si>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</si>
  <si>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</si>
  <si>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</si>
  <si>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</si>
  <si>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</si>
  <si>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</si>
  <si>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</si>
  <si>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</si>
  <si>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</si>
  <si>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</si>
  <si>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</si>
  <si>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</si>
  <si>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</si>
  <si>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</si>
  <si>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</si>
  <si>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</si>
  <si>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</si>
  <si>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</si>
  <si>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</si>
  <si>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</si>
  <si>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</si>
  <si>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</si>
  <si>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</si>
  <si>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</si>
  <si>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</si>
  <si>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</si>
  <si>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</si>
  <si>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</si>
  <si>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</si>
  <si>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</si>
  <si>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</si>
  <si>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</si>
  <si>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</si>
  <si>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</si>
  <si>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</si>
  <si>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</si>
  <si>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</si>
  <si>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</si>
  <si>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</si>
  <si>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</si>
  <si>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</si>
  <si>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</si>
  <si>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</si>
  <si>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</si>
  <si>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</si>
  <si>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</si>
  <si>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</si>
  <si>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</si>
  <si>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</si>
  <si>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</si>
  <si>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</si>
  <si>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</si>
  <si>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</si>
  <si>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</si>
  <si>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</si>
  <si>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</si>
  <si>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</si>
  <si>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</si>
  <si>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</si>
  <si>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</si>
  <si>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</si>
  <si>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</si>
  <si>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</si>
  <si>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</si>
  <si>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</si>
  <si>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</si>
  <si>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</si>
  <si>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</si>
  <si>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</si>
  <si>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</si>
  <si>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</si>
  <si>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</si>
  <si>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</si>
  <si>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</si>
  <si>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</si>
  <si>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</si>
  <si>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</si>
  <si>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</si>
  <si>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</si>
  <si>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</si>
  <si>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</si>
  <si>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</si>
  <si>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</si>
  <si>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</si>
  <si>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</si>
  <si>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</si>
  <si>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</si>
  <si>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</si>
  <si>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</si>
  <si>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</si>
  <si>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</si>
  <si>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</si>
  <si>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</si>
  <si>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</si>
  <si>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</si>
  <si>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</si>
  <si>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</si>
  <si>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</si>
  <si>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</si>
  <si>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</si>
  <si>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</si>
  <si>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</si>
  <si>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</si>
  <si>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</si>
  <si>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</si>
  <si>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</si>
  <si>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</si>
  <si>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</si>
  <si>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</si>
  <si>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</si>
  <si>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</si>
  <si>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</si>
  <si>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</si>
  <si>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</si>
  <si>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</si>
  <si>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</si>
  <si>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</si>
  <si>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</si>
  <si>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</si>
  <si>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</si>
  <si>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</si>
  <si>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</si>
  <si>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</si>
  <si>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</si>
  <si>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</si>
  <si>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</si>
  <si>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</si>
  <si>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</si>
  <si>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</si>
  <si>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</si>
  <si>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</si>
  <si>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</si>
  <si>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</si>
  <si>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</si>
  <si>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</si>
  <si>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</si>
  <si>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</si>
  <si>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</si>
  <si>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</si>
  <si>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</si>
  <si>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</si>
  <si>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</si>
  <si>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</si>
  <si>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</si>
  <si>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</si>
  <si>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</si>
  <si>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</si>
  <si>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</si>
  <si>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</si>
  <si>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</si>
  <si>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</si>
  <si>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</si>
  <si>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</si>
  <si>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</si>
  <si>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</si>
  <si>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</si>
  <si>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</si>
  <si>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</si>
  <si>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</si>
  <si>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</si>
  <si>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</si>
  <si>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</si>
  <si>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</si>
  <si>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</si>
  <si>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</si>
  <si>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</si>
  <si>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</si>
  <si>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</si>
  <si>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</si>
  <si>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</si>
  <si>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</si>
  <si>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</si>
  <si>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</si>
  <si>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</si>
  <si>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</si>
  <si>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</si>
  <si>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</si>
  <si>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</si>
  <si>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</si>
  <si>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</si>
  <si>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</si>
  <si>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</si>
  <si>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</si>
  <si>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</si>
  <si>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</si>
  <si>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</si>
  <si>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</si>
  <si>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</si>
  <si>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</si>
  <si>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</si>
  <si>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</si>
  <si>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</si>
  <si>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</si>
  <si>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</si>
  <si>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</si>
  <si>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</si>
  <si>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</si>
  <si>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</si>
  <si>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</si>
  <si>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</si>
  <si>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</si>
  <si>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</si>
  <si>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</si>
  <si>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</si>
  <si>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</si>
  <si>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</si>
  <si>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</si>
  <si>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</si>
  <si>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</si>
  <si>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</si>
  <si>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</si>
  <si>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</si>
  <si>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</si>
  <si>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</si>
  <si>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</si>
  <si>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</si>
  <si>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</si>
  <si>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</si>
  <si>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</si>
  <si>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</si>
  <si>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</si>
  <si>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</si>
  <si>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</si>
  <si>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</si>
  <si>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</si>
  <si>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</si>
  <si>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</si>
  <si>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</si>
  <si>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</si>
  <si>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</si>
  <si>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</si>
  <si>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</si>
  <si>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</si>
  <si>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</si>
  <si>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</si>
  <si>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</si>
  <si>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</si>
  <si>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</si>
  <si>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</si>
  <si>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</si>
  <si>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</si>
  <si>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</si>
  <si>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</si>
  <si>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</si>
  <si>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</si>
  <si>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</si>
  <si>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</si>
  <si>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</si>
  <si>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</si>
  <si>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</si>
  <si>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</si>
  <si>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</si>
  <si>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</si>
  <si>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</si>
  <si>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</si>
  <si>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</si>
  <si>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</si>
  <si>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</si>
  <si>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</si>
  <si>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</si>
  <si>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</si>
  <si>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</si>
  <si>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</si>
  <si>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</si>
  <si>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</si>
  <si>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</si>
  <si>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</si>
  <si>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</si>
  <si>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</si>
  <si>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</si>
  <si>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</si>
  <si>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</si>
  <si>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</si>
  <si>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</si>
  <si>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</si>
  <si>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</si>
  <si>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</si>
  <si>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</si>
  <si>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</si>
  <si>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</si>
  <si>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</si>
  <si>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</si>
  <si>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</si>
  <si>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</si>
  <si>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</si>
  <si>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</si>
  <si>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</si>
  <si>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</si>
  <si>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</si>
  <si>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</si>
  <si>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</si>
  <si>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</si>
  <si>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</si>
  <si>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</si>
  <si>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</si>
  <si>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</si>
  <si>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</si>
  <si>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</si>
  <si>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</si>
  <si>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</si>
  <si>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</si>
  <si>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</si>
  <si>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</si>
  <si>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</si>
  <si>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</si>
  <si>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</si>
  <si>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</si>
  <si>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</si>
  <si>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</si>
  <si>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</si>
  <si>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</si>
  <si>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</si>
  <si>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</si>
  <si>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</si>
  <si>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</si>
  <si>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</si>
  <si>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</si>
  <si>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</si>
  <si>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</si>
  <si>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</si>
  <si>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</si>
  <si>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</si>
  <si>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</si>
  <si>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</si>
  <si>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</si>
  <si>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</si>
  <si>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</si>
  <si>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</si>
  <si>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</si>
  <si>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</si>
  <si>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</si>
  <si>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</si>
  <si>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</si>
  <si>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</si>
  <si>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</si>
  <si>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</si>
  <si>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</si>
  <si>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</si>
  <si>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</si>
  <si>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</si>
  <si>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</si>
  <si>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</si>
  <si>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</si>
  <si>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</si>
  <si>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</si>
  <si>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</si>
  <si>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</si>
  <si>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</si>
  <si>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</si>
  <si>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</si>
  <si>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</si>
  <si>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</si>
  <si>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</si>
  <si>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</si>
  <si>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</si>
  <si>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</si>
  <si>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</si>
  <si>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</si>
  <si>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</si>
  <si>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</si>
  <si>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</si>
  <si>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</si>
  <si>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</si>
  <si>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</si>
  <si>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</si>
  <si>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</si>
  <si>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</si>
  <si>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</si>
  <si>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</si>
  <si>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</si>
  <si>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</si>
  <si>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</si>
  <si>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</si>
  <si>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</si>
  <si>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</si>
  <si>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</si>
  <si>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</si>
  <si>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</si>
  <si>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</si>
  <si>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</si>
  <si>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</si>
  <si>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</si>
  <si>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</si>
  <si>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</si>
  <si>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</si>
  <si>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</si>
  <si>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</si>
  <si>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</si>
  <si>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</si>
  <si>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</si>
  <si>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</si>
  <si>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</si>
  <si>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</si>
  <si>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</si>
  <si>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</si>
  <si>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</si>
  <si>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</si>
  <si>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</si>
  <si>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</si>
  <si>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</si>
  <si>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</si>
  <si>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</si>
  <si>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</si>
  <si>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</si>
  <si>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</si>
  <si>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</si>
  <si>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</si>
  <si>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</si>
  <si>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</si>
  <si>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</si>
  <si>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</si>
  <si>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</si>
  <si>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</si>
  <si>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</si>
  <si>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</si>
  <si>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</si>
  <si>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</si>
  <si>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</si>
  <si>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</si>
  <si>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</si>
  <si>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</si>
  <si>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</si>
  <si>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</si>
  <si>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</si>
  <si>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</si>
  <si>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</si>
  <si>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</si>
  <si>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</si>
  <si>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</si>
  <si>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</si>
  <si>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</si>
  <si>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</si>
  <si>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</si>
  <si>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</si>
  <si>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</si>
  <si>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</si>
  <si>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</si>
  <si>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</si>
  <si>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</si>
  <si>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</si>
  <si>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</si>
  <si>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</si>
  <si>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</si>
  <si>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</si>
  <si>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</si>
  <si>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</si>
  <si>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</si>
  <si>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</si>
  <si>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</si>
  <si>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</si>
  <si>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</si>
  <si>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</si>
  <si>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</si>
  <si>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</si>
  <si>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</si>
  <si>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</si>
  <si>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</si>
  <si>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</si>
  <si>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</si>
  <si>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</si>
  <si>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</si>
  <si>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</si>
  <si>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</si>
  <si>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</si>
  <si>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</si>
  <si>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</si>
  <si>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</si>
  <si>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</si>
  <si>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</si>
  <si>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</si>
  <si>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</si>
  <si>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</si>
  <si>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</si>
  <si>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</si>
  <si>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</si>
  <si>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</si>
  <si>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</si>
  <si>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</si>
  <si>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</si>
  <si>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</si>
  <si>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</si>
  <si>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</si>
  <si>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</si>
  <si>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</si>
  <si>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</si>
  <si>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</si>
  <si>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</si>
  <si>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</si>
  <si>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</si>
  <si>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</si>
  <si>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</si>
  <si>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</si>
  <si>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</si>
  <si>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</si>
  <si>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</si>
  <si>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</si>
  <si>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</si>
  <si>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</si>
  <si>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</si>
  <si>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</si>
  <si>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</si>
  <si>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</si>
  <si>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</si>
  <si>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</si>
  <si>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</si>
  <si>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</si>
  <si>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</si>
  <si>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</si>
  <si>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</si>
  <si>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</si>
  <si>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</si>
  <si>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</si>
  <si>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</si>
  <si>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</si>
  <si>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</si>
  <si>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</si>
  <si>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</si>
  <si>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</si>
  <si>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</si>
  <si>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</si>
  <si>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</si>
  <si>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</si>
  <si>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</si>
  <si>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</si>
  <si>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</si>
  <si>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</si>
  <si>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</si>
  <si>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</si>
  <si>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</si>
  <si>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</si>
  <si>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</si>
  <si>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</si>
  <si>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</si>
  <si>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</si>
  <si>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</si>
  <si>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</si>
  <si>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</si>
  <si>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</si>
  <si>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</si>
  <si>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</si>
  <si>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</si>
  <si>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</si>
  <si>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</si>
  <si>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</si>
  <si>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</si>
  <si>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</si>
  <si>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</si>
  <si>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</si>
  <si>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</si>
  <si>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</si>
  <si>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</si>
  <si>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</si>
  <si>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</si>
  <si>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</si>
  <si>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</si>
  <si>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</si>
  <si>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</si>
  <si>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</si>
  <si>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</si>
  <si>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</si>
  <si>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</si>
  <si>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</si>
  <si>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</si>
  <si>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</si>
  <si>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</si>
  <si>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</si>
  <si>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</si>
  <si>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</si>
  <si>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</si>
  <si>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</si>
  <si>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</si>
  <si>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</si>
  <si>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</si>
  <si>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</si>
  <si>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</si>
  <si>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</si>
  <si>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</si>
  <si>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</si>
  <si>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</si>
  <si>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</si>
  <si>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</si>
  <si>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</si>
  <si>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</si>
  <si>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</si>
  <si>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</si>
  <si>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</si>
  <si>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</si>
  <si>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</si>
  <si>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</si>
  <si>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</si>
  <si>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</si>
  <si>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</si>
  <si>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</si>
  <si>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</si>
  <si>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</si>
  <si>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</si>
  <si>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</si>
  <si>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</si>
  <si>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</si>
  <si>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</si>
  <si>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</si>
  <si>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</si>
  <si>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</si>
  <si>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</si>
  <si>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</si>
  <si>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</si>
  <si>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</si>
  <si>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</si>
  <si>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</si>
  <si>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</si>
  <si>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</si>
  <si>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</si>
  <si>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</si>
  <si>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</si>
  <si>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</si>
  <si>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</si>
  <si>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</si>
  <si>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</si>
  <si>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</si>
  <si>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</si>
  <si>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</si>
  <si>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</si>
  <si>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</si>
  <si>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</si>
  <si>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</si>
  <si>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</si>
  <si>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</si>
  <si>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</si>
  <si>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</si>
  <si>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</si>
  <si>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</si>
  <si>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</si>
  <si>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</si>
  <si>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</si>
  <si>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</si>
  <si>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</si>
  <si>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</si>
  <si>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</si>
  <si>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</si>
  <si>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</si>
  <si>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</si>
  <si>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</si>
  <si>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</si>
  <si>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</si>
  <si>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</si>
  <si>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</si>
  <si>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</si>
  <si>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</si>
  <si>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</si>
  <si>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</si>
  <si>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</si>
  <si>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</si>
  <si>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</si>
  <si>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</si>
  <si>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</si>
  <si>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</si>
  <si>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</si>
  <si>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</si>
  <si>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</si>
  <si>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</si>
  <si>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</si>
  <si>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</si>
  <si>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</si>
  <si>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</si>
  <si>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</si>
  <si>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</si>
  <si>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</si>
  <si>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</si>
  <si>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</si>
  <si>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</si>
  <si>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</si>
  <si>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</si>
  <si>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</si>
  <si>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</si>
  <si>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</si>
  <si>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</si>
  <si>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</si>
  <si>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</si>
  <si>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</si>
  <si>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</si>
  <si>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</si>
  <si>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</si>
  <si>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</si>
  <si>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</si>
  <si>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</si>
  <si>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</si>
  <si>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</si>
  <si>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</si>
  <si>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</si>
  <si>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</si>
  <si>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</si>
  <si>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</si>
  <si>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</si>
  <si>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</si>
  <si>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</si>
  <si>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</si>
  <si>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</si>
  <si>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</si>
  <si>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</si>
  <si>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</si>
  <si>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</si>
  <si>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</si>
  <si>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</si>
  <si>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</si>
  <si>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</si>
  <si>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</si>
  <si>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</si>
  <si>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</si>
  <si>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</si>
  <si>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</si>
  <si>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</si>
  <si>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</si>
  <si>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</si>
  <si>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</si>
  <si>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</si>
  <si>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</si>
  <si>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</si>
  <si>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</si>
  <si>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</si>
  <si>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</si>
  <si>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</si>
  <si>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</si>
  <si>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</si>
  <si>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</si>
  <si>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</si>
  <si>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</si>
  <si>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</si>
  <si>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</si>
  <si>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</si>
  <si>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</si>
  <si>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</si>
  <si>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</si>
  <si>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</si>
  <si>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</si>
  <si>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</si>
  <si>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</si>
  <si>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</si>
  <si>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</si>
  <si>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</si>
  <si>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</si>
  <si>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</si>
  <si>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</si>
  <si>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</si>
  <si>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</si>
  <si>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</si>
  <si>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</si>
  <si>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</si>
  <si>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</si>
  <si>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</si>
  <si>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</si>
  <si>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</si>
  <si>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</si>
  <si>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</si>
  <si>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</si>
  <si>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</si>
  <si>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</si>
  <si>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</si>
  <si>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</si>
  <si>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</si>
  <si>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</si>
  <si>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</si>
  <si>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</si>
  <si>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</si>
  <si>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</si>
  <si>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</si>
  <si>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</si>
  <si>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</si>
  <si>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</si>
  <si>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</si>
  <si>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</si>
  <si>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</si>
  <si>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</si>
  <si>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</si>
  <si>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</si>
  <si>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</si>
  <si>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</si>
  <si>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</si>
  <si>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</si>
  <si>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</si>
  <si>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</si>
  <si>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</si>
  <si>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</si>
  <si>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</si>
  <si>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</si>
  <si>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</si>
  <si>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</si>
  <si>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</si>
  <si>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</si>
  <si>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</si>
  <si>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</si>
  <si>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</si>
  <si>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</si>
  <si>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</si>
  <si>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</si>
  <si>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</si>
  <si>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</si>
  <si>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</si>
  <si>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</si>
  <si>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</si>
  <si>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</si>
  <si>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</si>
  <si>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</si>
  <si>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</si>
  <si>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</si>
  <si>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</si>
  <si>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</si>
  <si>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</si>
  <si>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</si>
  <si>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</si>
  <si>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</si>
  <si>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</si>
  <si>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</si>
  <si>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</si>
  <si>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</si>
  <si>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</si>
  <si>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</si>
  <si>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</si>
  <si>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</si>
  <si>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</si>
  <si>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</si>
  <si>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</si>
  <si>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</si>
  <si>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</si>
  <si>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</si>
  <si>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</si>
  <si>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</si>
  <si>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</si>
  <si>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</si>
  <si>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</si>
  <si>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</si>
  <si>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</si>
  <si>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</si>
  <si>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</si>
  <si>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</si>
  <si>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</si>
  <si>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</si>
  <si>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</si>
  <si>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</si>
  <si>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</si>
  <si>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</si>
  <si>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</si>
  <si>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</si>
  <si>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</si>
  <si>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</si>
  <si>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</si>
  <si>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</si>
  <si>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</si>
  <si>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</si>
  <si>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</si>
  <si>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</si>
  <si>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</si>
  <si>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</si>
  <si>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</si>
  <si>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</si>
  <si>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</si>
  <si>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</si>
  <si>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</si>
  <si>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</si>
  <si>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</si>
  <si>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</si>
  <si>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</si>
  <si>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</si>
  <si>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</si>
  <si>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</si>
  <si>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</si>
  <si>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</si>
  <si>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</si>
  <si>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</si>
  <si>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</si>
  <si>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</si>
  <si>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</si>
  <si>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</si>
  <si>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</si>
  <si>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</si>
  <si>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</si>
  <si>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</si>
  <si>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</si>
  <si>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</si>
  <si>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</si>
  <si>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</si>
  <si>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</si>
  <si>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</si>
  <si>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</si>
  <si>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</si>
  <si>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</si>
  <si>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</si>
  <si>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</si>
  <si>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</si>
  <si>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</si>
  <si>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</si>
  <si>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</si>
  <si>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</si>
  <si>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</si>
  <si>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</si>
  <si>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</si>
  <si>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</si>
  <si>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</si>
  <si>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</si>
  <si>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</si>
  <si>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</si>
  <si>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</si>
  <si>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</si>
  <si>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</si>
  <si>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</si>
  <si>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</si>
  <si>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</si>
  <si>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</si>
  <si>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</si>
  <si>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</si>
  <si>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</si>
  <si>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</si>
  <si>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</si>
  <si>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</si>
  <si>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</si>
  <si>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</si>
  <si>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</si>
  <si>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</si>
  <si>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</si>
  <si>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</si>
  <si>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</si>
  <si>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</si>
  <si>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</si>
  <si>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</si>
  <si>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</si>
  <si>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</si>
  <si>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</si>
  <si>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</si>
  <si>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</si>
  <si>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</si>
  <si>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</si>
  <si>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</si>
  <si>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</si>
  <si>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</si>
  <si>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</si>
  <si>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</si>
  <si>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</si>
  <si>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</si>
  <si>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</si>
  <si>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</si>
  <si>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</si>
  <si>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</si>
  <si>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</si>
  <si>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</si>
  <si>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</si>
  <si>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</si>
  <si>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</si>
  <si>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</si>
  <si>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</si>
  <si>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</si>
  <si>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</si>
  <si>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</si>
  <si>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</si>
  <si>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</si>
  <si>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</si>
  <si>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</si>
  <si>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</si>
  <si>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</si>
  <si>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</si>
  <si>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</si>
  <si>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</si>
  <si>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</si>
  <si>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</si>
  <si>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</si>
  <si>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</si>
  <si>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</si>
  <si>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</si>
  <si>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</si>
  <si>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</si>
  <si>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</si>
  <si>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</si>
  <si>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</si>
  <si>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</si>
  <si>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</si>
  <si>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</si>
  <si>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</si>
  <si>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</si>
  <si>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</si>
  <si>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</si>
  <si>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</si>
  <si>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</si>
  <si>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</si>
  <si>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</si>
  <si>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</si>
  <si>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</si>
  <si>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</si>
  <si>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</si>
  <si>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</si>
  <si>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</si>
  <si>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</si>
  <si>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</si>
  <si>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</si>
  <si>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</si>
  <si>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</si>
  <si>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</si>
  <si>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</si>
  <si>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</si>
  <si>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</si>
  <si>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</si>
  <si>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</si>
  <si>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</si>
  <si>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</si>
  <si>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</si>
  <si>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</si>
  <si>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</si>
  <si>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</si>
  <si>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</si>
  <si>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</si>
  <si>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</si>
  <si>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</si>
  <si>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</si>
  <si>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</si>
  <si>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</si>
  <si>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</si>
  <si>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</si>
  <si>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</si>
  <si>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</si>
  <si>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</si>
  <si>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</si>
  <si>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</si>
  <si>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</si>
  <si>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</si>
  <si>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</si>
  <si>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</si>
  <si>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</si>
  <si>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</si>
  <si>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</si>
  <si>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</si>
  <si>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</si>
  <si>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</si>
  <si>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</si>
  <si>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</si>
  <si>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</si>
  <si>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</si>
  <si>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</si>
  <si>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</si>
  <si>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</si>
  <si>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</si>
  <si>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</si>
  <si>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</si>
  <si>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</si>
  <si>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</si>
  <si>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</si>
  <si>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</si>
  <si>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</si>
  <si>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</si>
  <si>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</si>
  <si>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</si>
  <si>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</si>
  <si>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</si>
  <si>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</si>
  <si>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</si>
  <si>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</si>
  <si>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</si>
  <si>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</si>
  <si>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</si>
  <si>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</si>
  <si>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</si>
  <si>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</si>
  <si>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</si>
  <si>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</si>
  <si>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</si>
  <si>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</si>
  <si>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</si>
  <si>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</si>
  <si>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</si>
  <si>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</si>
  <si>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</si>
  <si>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</si>
  <si>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</si>
  <si>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</si>
  <si>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</si>
  <si>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</si>
  <si>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</si>
  <si>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</si>
  <si>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</si>
  <si>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</si>
  <si>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</si>
  <si>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</si>
  <si>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</si>
  <si>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</si>
  <si>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</si>
  <si>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</si>
  <si>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</si>
  <si>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</si>
  <si>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</si>
  <si>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</si>
  <si>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</si>
  <si>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</si>
  <si>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</si>
  <si>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</si>
  <si>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</si>
  <si>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</si>
  <si>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</si>
  <si>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</si>
  <si>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</si>
  <si>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</si>
  <si>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</si>
  <si>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</si>
  <si>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</si>
  <si>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</si>
  <si>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</si>
  <si>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</si>
  <si>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</si>
  <si>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</si>
  <si>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</si>
  <si>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</si>
  <si>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</si>
  <si>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</si>
  <si>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</si>
  <si>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</si>
  <si>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</si>
  <si>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</si>
  <si>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</si>
  <si>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</si>
  <si>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</si>
  <si>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</si>
  <si>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</si>
  <si>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</si>
  <si>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</si>
  <si>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</si>
  <si>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</si>
  <si>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</si>
  <si>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</si>
  <si>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</si>
  <si>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</si>
  <si>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</si>
  <si>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</si>
  <si>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</si>
  <si>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</si>
  <si>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</si>
  <si>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</si>
  <si>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</si>
  <si>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</si>
  <si>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</si>
  <si>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</si>
  <si>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</si>
  <si>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</si>
  <si>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</si>
  <si>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</si>
  <si>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</si>
  <si>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</si>
  <si>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</si>
  <si>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</si>
  <si>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</si>
  <si>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</si>
  <si>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</si>
  <si>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</si>
  <si>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</si>
  <si>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</si>
  <si>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</si>
  <si>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</si>
  <si>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</si>
  <si>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</si>
  <si>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</si>
  <si>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</si>
  <si>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</si>
  <si>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</si>
  <si>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</si>
  <si>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</si>
  <si>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</si>
  <si>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</si>
  <si>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</si>
  <si>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</si>
  <si>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</si>
  <si>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</si>
  <si>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</si>
  <si>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</si>
  <si>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</si>
  <si>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</si>
  <si>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</si>
  <si>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</si>
  <si>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</si>
  <si>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</si>
  <si>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</si>
  <si>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</si>
  <si>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</si>
  <si>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</si>
  <si>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</si>
  <si>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</si>
  <si>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</si>
  <si>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</si>
  <si>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</si>
  <si>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</si>
  <si>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</si>
  <si>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</si>
  <si>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</si>
  <si>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</si>
  <si>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</si>
  <si>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</si>
  <si>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</si>
  <si>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</si>
  <si>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</si>
  <si>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</si>
  <si>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</si>
  <si>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</si>
  <si>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</si>
  <si>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</si>
  <si>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</si>
  <si>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</si>
  <si>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</si>
  <si>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</si>
  <si>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</si>
  <si>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</si>
  <si>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</si>
  <si>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</si>
  <si>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</si>
  <si>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</si>
  <si>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</si>
  <si>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</si>
  <si>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</si>
  <si>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</si>
  <si>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</si>
  <si>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</si>
  <si>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</si>
  <si>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</si>
  <si>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</si>
  <si>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</si>
  <si>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</si>
  <si>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</si>
  <si>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</si>
  <si>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</si>
  <si>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</si>
  <si>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</si>
  <si>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</si>
  <si>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</si>
  <si>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</si>
  <si>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</si>
  <si>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</si>
  <si>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</si>
  <si>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</si>
  <si>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</si>
  <si>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</si>
  <si>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</si>
  <si>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</si>
  <si>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</si>
  <si>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</si>
  <si>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</si>
  <si>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</si>
  <si>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</si>
  <si>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</si>
  <si>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</si>
  <si>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</si>
  <si>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</si>
  <si>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</si>
  <si>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</si>
  <si>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</si>
  <si>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</si>
  <si>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</si>
  <si>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</si>
  <si>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</si>
  <si>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</si>
  <si>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</si>
  <si>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</si>
  <si>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</si>
  <si>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</si>
  <si>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</si>
  <si>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</si>
  <si>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</si>
  <si>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</si>
  <si>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</si>
  <si>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</si>
  <si>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</si>
  <si>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</si>
  <si>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</si>
  <si>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</si>
  <si>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</si>
  <si>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</si>
  <si>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</si>
  <si>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</si>
  <si>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</si>
  <si>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</si>
  <si>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</si>
  <si>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</si>
  <si>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</si>
  <si>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</si>
  <si>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</si>
  <si>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</si>
  <si>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</si>
  <si>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</si>
  <si>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</si>
  <si>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</si>
  <si>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</si>
  <si>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</si>
  <si>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</si>
  <si>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</si>
  <si>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</si>
  <si>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</si>
  <si>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</si>
  <si>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</si>
  <si>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</si>
  <si>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</si>
  <si>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</si>
  <si>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</si>
  <si>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</si>
  <si>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</si>
  <si>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</si>
  <si>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</si>
  <si>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</si>
  <si>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</si>
  <si>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</si>
  <si>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</si>
  <si>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</si>
  <si>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</si>
  <si>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</si>
  <si>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</si>
  <si>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</si>
  <si>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</si>
  <si>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</si>
  <si>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</si>
  <si>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</si>
  <si>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</si>
  <si>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</si>
  <si>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</si>
  <si>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</si>
  <si>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</si>
  <si>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</si>
  <si>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</si>
  <si>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</si>
  <si>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</si>
  <si>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</si>
  <si>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</si>
  <si>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</si>
  <si>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</si>
  <si>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</si>
  <si>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</si>
  <si>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</si>
  <si>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</si>
  <si>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</si>
  <si>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</si>
  <si>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</si>
  <si>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</si>
  <si>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</si>
  <si>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</si>
  <si>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</si>
  <si>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</si>
  <si>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</si>
  <si>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</si>
  <si>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</si>
  <si>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</si>
  <si>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</si>
  <si>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</si>
  <si>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</si>
  <si>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</si>
  <si>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</si>
  <si>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</si>
  <si>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</si>
  <si>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</si>
  <si>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</si>
  <si>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</si>
  <si>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</si>
  <si>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</si>
  <si>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</si>
  <si>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</si>
  <si>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</si>
  <si>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</si>
  <si>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</si>
  <si>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</si>
  <si>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</si>
  <si>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</si>
  <si>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</si>
  <si>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</si>
  <si>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</si>
  <si>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</si>
  <si>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</si>
  <si>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</si>
  <si>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</si>
  <si>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</si>
  <si>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</si>
  <si>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</si>
  <si>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</si>
  <si>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</si>
  <si>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</si>
  <si>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</si>
  <si>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</si>
  <si>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</si>
  <si>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</si>
  <si>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</si>
  <si>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</si>
  <si>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</si>
  <si>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</si>
  <si>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</si>
  <si>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</si>
  <si>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</si>
  <si>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</si>
  <si>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</si>
  <si>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</si>
  <si>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</si>
  <si>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</si>
  <si>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</si>
  <si>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</si>
  <si>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</si>
  <si>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</si>
  <si>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</si>
  <si>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</si>
  <si>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</si>
  <si>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</si>
  <si>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</si>
  <si>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</si>
  <si>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</si>
  <si>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</si>
  <si>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</si>
  <si>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</si>
  <si>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</si>
  <si>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</si>
  <si>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</si>
  <si>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</si>
  <si>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</si>
  <si>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</si>
  <si>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</si>
  <si>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</si>
  <si>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</si>
  <si>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</si>
  <si>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</si>
  <si>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</si>
  <si>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</si>
  <si>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</si>
  <si>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</si>
  <si>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</si>
  <si>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</si>
  <si>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</si>
  <si>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</si>
  <si>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</si>
  <si>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</si>
  <si>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</si>
  <si>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</si>
  <si>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</si>
  <si>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</si>
  <si>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</si>
  <si>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</si>
  <si>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</si>
  <si>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</si>
  <si>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</si>
  <si>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</si>
  <si>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</si>
  <si>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</si>
  <si>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</si>
  <si>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</si>
  <si>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</si>
  <si>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</si>
  <si>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</si>
  <si>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</si>
  <si>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</si>
  <si>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</si>
  <si>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</si>
  <si>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</si>
  <si>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</si>
  <si>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</si>
  <si>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</si>
  <si>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</si>
  <si>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</si>
  <si>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</si>
  <si>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</si>
  <si>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</si>
  <si>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</si>
  <si>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</si>
  <si>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</si>
  <si>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</si>
  <si>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</si>
  <si>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</si>
  <si>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</si>
  <si>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</si>
  <si>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</si>
  <si>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</si>
  <si>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</si>
  <si>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</si>
  <si>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</si>
  <si>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</si>
  <si>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</si>
  <si>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</si>
  <si>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</si>
  <si>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</si>
  <si>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</si>
  <si>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</si>
  <si>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</si>
  <si>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</si>
  <si>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</si>
  <si>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</si>
  <si>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</si>
  <si>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</si>
  <si>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</si>
  <si>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</si>
  <si>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</si>
  <si>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</si>
  <si>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</si>
  <si>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</si>
  <si>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</si>
  <si>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</si>
  <si>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</si>
  <si>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</si>
  <si>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</si>
  <si>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</si>
  <si>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</si>
  <si>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</si>
  <si>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</si>
  <si>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</si>
  <si>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</si>
  <si>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</si>
  <si>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</si>
  <si>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</si>
  <si>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</si>
  <si>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</si>
  <si>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</si>
  <si>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</si>
  <si>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</si>
  <si>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</si>
  <si>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</si>
  <si>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</si>
  <si>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</si>
  <si>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</si>
  <si>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</si>
  <si>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</si>
  <si>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</si>
  <si>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</si>
  <si>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</si>
  <si>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</si>
  <si>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</si>
  <si>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</si>
  <si>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</si>
  <si>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</si>
  <si>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</si>
  <si>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</si>
  <si>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</si>
  <si>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</si>
  <si>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</si>
  <si>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</si>
  <si>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</si>
  <si>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</si>
  <si>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</si>
  <si>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</si>
  <si>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</si>
  <si>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</si>
  <si>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</si>
  <si>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</si>
  <si>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</si>
  <si>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</si>
  <si>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</si>
  <si>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</si>
  <si>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</si>
  <si>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</si>
  <si>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</si>
  <si>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</si>
  <si>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</si>
  <si>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</si>
  <si>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</si>
  <si>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</si>
  <si>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</si>
  <si>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</si>
  <si>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</si>
  <si>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</si>
  <si>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</si>
  <si>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</si>
  <si>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</si>
  <si>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</si>
  <si>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</si>
  <si>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</si>
  <si>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</si>
  <si>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</si>
  <si>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</si>
  <si>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</si>
  <si>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</si>
  <si>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</si>
  <si>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</si>
  <si>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</si>
  <si>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</si>
  <si>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</si>
  <si>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</si>
  <si>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</si>
  <si>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</si>
  <si>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</si>
  <si>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</si>
  <si>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</si>
  <si>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</si>
  <si>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</si>
  <si>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</si>
  <si>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</si>
  <si>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</si>
  <si>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</si>
  <si>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</si>
  <si>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</si>
  <si>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</si>
  <si>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</si>
  <si>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</si>
  <si>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</si>
  <si>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</si>
  <si>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</si>
  <si>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</si>
  <si>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</si>
  <si>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</si>
  <si>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</si>
  <si>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</si>
  <si>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</si>
  <si>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</si>
  <si>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</si>
  <si>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</si>
  <si>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</si>
  <si>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</si>
  <si>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</si>
  <si>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</si>
  <si>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</si>
  <si>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</si>
  <si>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</si>
  <si>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</si>
  <si>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</si>
  <si>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</si>
  <si>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</si>
  <si>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</si>
  <si>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</si>
  <si>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</si>
  <si>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</si>
  <si>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</si>
  <si>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</si>
  <si>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</si>
  <si>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</si>
  <si>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</si>
  <si>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</si>
  <si>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</si>
  <si>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</si>
  <si>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</si>
  <si>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</si>
  <si>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</si>
  <si>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</si>
  <si>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</si>
  <si>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</si>
  <si>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</si>
  <si>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</si>
  <si>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</si>
  <si>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</si>
  <si>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</si>
  <si>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</si>
  <si>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</si>
  <si>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</si>
  <si>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</si>
  <si>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</si>
  <si>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</si>
  <si>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</si>
  <si>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</si>
  <si>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</si>
  <si>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</si>
  <si>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</si>
  <si>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</si>
  <si>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</si>
  <si>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</si>
  <si>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</si>
  <si>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</si>
  <si>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</si>
  <si>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</si>
  <si>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</si>
  <si>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</si>
  <si>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</si>
  <si>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</si>
  <si>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</si>
  <si>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</si>
  <si>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</si>
  <si>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</si>
  <si>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</si>
  <si>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</si>
  <si>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</si>
  <si>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</si>
  <si>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</si>
  <si>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</si>
  <si>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</si>
  <si>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</si>
  <si>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</si>
  <si>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</si>
  <si>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</si>
  <si>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</si>
  <si>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</si>
  <si>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</si>
  <si>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</si>
  <si>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</si>
  <si>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</si>
  <si>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</si>
  <si>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</si>
  <si>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</si>
  <si>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</si>
  <si>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</si>
  <si>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</si>
  <si>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</si>
  <si>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</si>
  <si>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</si>
  <si>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</si>
  <si>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</si>
  <si>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</si>
  <si>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</si>
  <si>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</si>
  <si>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</si>
  <si>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</si>
  <si>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</si>
  <si>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</si>
  <si>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</si>
  <si>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</si>
  <si>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</si>
  <si>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</si>
  <si>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</si>
  <si>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</si>
  <si>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</si>
  <si>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</si>
  <si>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</si>
  <si>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</si>
  <si>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</si>
  <si>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</si>
  <si>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</si>
  <si>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</si>
  <si>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</si>
  <si>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</si>
  <si>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</si>
  <si>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</si>
  <si>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</si>
  <si>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</si>
  <si>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</si>
  <si>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</si>
  <si>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</si>
  <si>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</si>
  <si>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</si>
  <si>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</si>
  <si>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</si>
  <si>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</si>
  <si>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</si>
  <si>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</si>
  <si>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</si>
  <si>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</si>
  <si>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</si>
  <si>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</si>
  <si>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</si>
  <si>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</si>
  <si>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</si>
  <si>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</si>
  <si>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</si>
  <si>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</si>
  <si>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</si>
  <si>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</si>
  <si>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</si>
  <si>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</si>
  <si>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</si>
  <si>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</si>
  <si>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</si>
  <si>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</si>
  <si>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</si>
  <si>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</si>
  <si>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</si>
  <si>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</si>
  <si>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</si>
  <si>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</si>
  <si>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</si>
  <si>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</si>
  <si>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</si>
  <si>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</si>
  <si>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</si>
  <si>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</si>
  <si>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</si>
  <si>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</si>
  <si>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</si>
  <si>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</si>
  <si>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</si>
  <si>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</si>
  <si>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</si>
  <si>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</si>
  <si>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</si>
  <si>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</si>
  <si>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</si>
  <si>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</si>
  <si>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</si>
  <si>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</si>
  <si>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</si>
  <si>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</si>
  <si>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</si>
  <si>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</si>
  <si>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</si>
  <si>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</si>
  <si>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</si>
  <si>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</si>
  <si>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</si>
  <si>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</si>
  <si>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</si>
  <si>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</si>
  <si>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</si>
  <si>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</si>
  <si>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</si>
  <si>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</si>
  <si>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</si>
  <si>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</si>
  <si>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</si>
  <si>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</si>
  <si>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</si>
  <si>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</si>
  <si>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</si>
  <si>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</si>
  <si>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</si>
  <si>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</si>
  <si>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</si>
  <si>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</si>
  <si>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</si>
  <si>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</si>
  <si>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</si>
  <si>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</si>
  <si>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</si>
  <si>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</si>
  <si>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</si>
  <si>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</si>
  <si>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</si>
  <si>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</si>
  <si>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</si>
  <si>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</si>
  <si>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</si>
  <si>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</si>
  <si>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</si>
  <si>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</si>
  <si>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</si>
  <si>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</si>
  <si>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</si>
  <si>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</si>
  <si>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</si>
  <si>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</si>
  <si>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</si>
  <si>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</si>
  <si>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</si>
  <si>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</si>
  <si>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</si>
  <si>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</si>
  <si>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</si>
  <si>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</si>
  <si>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</si>
  <si>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</si>
  <si>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</si>
  <si>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</si>
  <si>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</si>
  <si>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</si>
  <si>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</si>
  <si>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</si>
  <si>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</si>
  <si>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</si>
  <si>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</si>
  <si>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</si>
  <si>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</si>
  <si>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</si>
  <si>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</si>
  <si>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</si>
  <si>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</si>
  <si>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</si>
  <si>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</si>
  <si>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</si>
  <si>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</si>
  <si>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</si>
  <si>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</si>
  <si>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</si>
  <si>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</si>
  <si>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</si>
  <si>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</si>
  <si>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</si>
  <si>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</si>
  <si>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</si>
  <si>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</si>
  <si>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</si>
  <si>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</si>
  <si>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</si>
  <si>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</si>
  <si>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</si>
  <si>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</si>
  <si>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</si>
  <si>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</si>
  <si>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</si>
  <si>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</si>
  <si>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</si>
  <si>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</si>
  <si>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</si>
  <si>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</si>
  <si>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</si>
  <si>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</si>
  <si>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</si>
  <si>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</si>
  <si>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</si>
  <si>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</si>
  <si>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</si>
  <si>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</si>
  <si>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</si>
  <si>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</si>
  <si>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</si>
  <si>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</si>
  <si>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</si>
  <si>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</si>
  <si>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</si>
  <si>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</si>
  <si>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</si>
  <si>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</si>
  <si>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</si>
  <si>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</si>
  <si>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</si>
  <si>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</si>
  <si>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</si>
  <si>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</si>
  <si>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</si>
  <si>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</si>
  <si>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</si>
  <si>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</si>
  <si>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</si>
  <si>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</si>
  <si>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</si>
  <si>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</si>
  <si>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</si>
  <si>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</si>
  <si>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</si>
  <si>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</si>
  <si>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</si>
  <si>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</si>
  <si>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</si>
  <si>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</si>
  <si>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</si>
  <si>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</si>
  <si>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</si>
  <si>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</si>
  <si>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</si>
  <si>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</si>
  <si>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</si>
  <si>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</si>
  <si>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</si>
  <si>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</si>
  <si>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</si>
  <si>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</si>
  <si>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</si>
  <si>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</si>
  <si>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</si>
  <si>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</si>
  <si>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</si>
  <si>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</si>
  <si>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</si>
  <si>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</si>
  <si>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</si>
  <si>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</si>
  <si>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</si>
  <si>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</si>
  <si>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</si>
  <si>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</si>
  <si>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</si>
  <si>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</si>
  <si>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</si>
  <si>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</si>
  <si>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</si>
  <si>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</si>
  <si>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</si>
  <si>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</si>
  <si>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</si>
  <si>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</si>
  <si>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</si>
  <si>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</si>
  <si>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</si>
  <si>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</si>
  <si>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</si>
  <si>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</si>
  <si>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</si>
  <si>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</si>
  <si>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</si>
  <si>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</si>
  <si>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</si>
  <si>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</si>
  <si>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</si>
  <si>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</si>
  <si>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</si>
  <si>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</si>
  <si>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</si>
  <si>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</si>
  <si>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</si>
  <si>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</si>
  <si>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</si>
  <si>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</si>
  <si>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</si>
  <si>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</si>
  <si>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</si>
  <si>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</si>
  <si>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</si>
  <si>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</si>
  <si>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</si>
  <si>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</si>
  <si>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</si>
  <si>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</si>
  <si>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</si>
  <si>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</si>
  <si>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</si>
  <si>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</si>
  <si>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</si>
  <si>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</si>
  <si>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</si>
  <si>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</si>
  <si>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</si>
  <si>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</si>
  <si>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</si>
  <si>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</si>
  <si>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</si>
  <si>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</si>
  <si>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</si>
  <si>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</si>
  <si>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</si>
  <si>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</si>
  <si>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</si>
  <si>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</si>
  <si>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</si>
  <si>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</si>
  <si>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</si>
  <si>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</si>
  <si>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</si>
  <si>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</si>
  <si>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</si>
  <si>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</si>
  <si>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</si>
  <si>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</si>
  <si>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</si>
  <si>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</si>
  <si>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</si>
  <si>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</si>
  <si>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</si>
  <si>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</si>
  <si>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</si>
  <si>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</si>
  <si>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</si>
  <si>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</si>
  <si>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</si>
  <si>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</si>
  <si>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</si>
  <si>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</si>
  <si>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</si>
  <si>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</si>
  <si>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</si>
  <si>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</si>
  <si>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</si>
  <si>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</si>
  <si>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</si>
  <si>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</si>
  <si>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</si>
  <si>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</si>
  <si>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</si>
  <si>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</si>
  <si>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</si>
  <si>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</si>
  <si>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</si>
  <si>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</si>
  <si>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</si>
  <si>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</si>
  <si>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</si>
  <si>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</si>
  <si>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</si>
  <si>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</si>
  <si>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</si>
  <si>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</si>
  <si>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</si>
  <si>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</si>
  <si>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</si>
  <si>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</si>
  <si>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</si>
  <si>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</si>
  <si>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</si>
  <si>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</si>
  <si>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</si>
  <si>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</si>
  <si>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</si>
  <si>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</si>
  <si>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</si>
  <si>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</si>
  <si>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</si>
  <si>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</si>
  <si>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</si>
  <si>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</si>
  <si>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</si>
  <si>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</si>
  <si>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</si>
  <si>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</si>
  <si>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</si>
  <si>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</si>
  <si>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</si>
  <si>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</si>
  <si>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</si>
  <si>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</si>
  <si>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</si>
  <si>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</si>
  <si>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</si>
  <si>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</si>
  <si>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</si>
  <si>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</si>
  <si>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</si>
  <si>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</si>
  <si>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</si>
  <si>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</si>
  <si>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</si>
  <si>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</si>
  <si>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</si>
  <si>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</si>
  <si>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</si>
  <si>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</si>
  <si>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</si>
  <si>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</si>
  <si>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</si>
  <si>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</si>
  <si>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</si>
  <si>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</si>
  <si>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</si>
  <si>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</si>
  <si>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</si>
  <si>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</si>
  <si>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</si>
  <si>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</si>
  <si>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</si>
  <si>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</si>
  <si>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</si>
  <si>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</si>
  <si>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</si>
  <si>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</si>
  <si>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</si>
  <si>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</si>
  <si>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</si>
  <si>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</si>
  <si>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</si>
  <si>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</si>
  <si>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</si>
  <si>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</si>
  <si>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</si>
  <si>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</si>
  <si>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</si>
  <si>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</si>
  <si>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</si>
  <si>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</si>
  <si>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</si>
  <si>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</si>
  <si>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</si>
  <si>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</si>
  <si>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</si>
  <si>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</si>
  <si>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</si>
  <si>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</si>
  <si>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</si>
  <si>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</si>
  <si>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</si>
  <si>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</si>
  <si>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</si>
  <si>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</si>
  <si>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</si>
  <si>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</si>
  <si>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</si>
  <si>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</si>
  <si>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</si>
  <si>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</si>
  <si>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</si>
  <si>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</si>
  <si>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</si>
  <si>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</si>
  <si>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</si>
  <si>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</si>
  <si>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</si>
  <si>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</si>
  <si>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</si>
  <si>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</si>
  <si>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</si>
  <si>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</si>
  <si>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</si>
  <si>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</si>
  <si>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</si>
  <si>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</si>
  <si>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</si>
  <si>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</si>
  <si>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</si>
  <si>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</si>
  <si>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</si>
  <si>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</si>
  <si>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</si>
  <si>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</si>
  <si>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</si>
  <si>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</si>
  <si>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</si>
  <si>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</si>
  <si>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</si>
  <si>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</si>
  <si>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</si>
  <si>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</si>
  <si>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</si>
  <si>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</si>
  <si>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</si>
  <si>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</si>
  <si>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</si>
  <si>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</si>
  <si>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</si>
  <si>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</si>
  <si>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</si>
  <si>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</si>
  <si>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</si>
  <si>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</si>
  <si>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</si>
  <si>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</si>
  <si>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</si>
  <si>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</si>
  <si>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</si>
  <si>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</si>
  <si>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</si>
  <si>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</si>
  <si>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</si>
  <si>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</si>
  <si>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</si>
  <si>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</si>
  <si>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</si>
  <si>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</si>
  <si>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</si>
  <si>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</si>
  <si>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</si>
  <si>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</si>
  <si>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</si>
  <si>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</si>
  <si>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</si>
  <si>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</si>
  <si>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</si>
  <si>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</si>
  <si>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</si>
  <si>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</si>
  <si>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</si>
  <si>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</si>
  <si>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</si>
  <si>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</si>
  <si>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</si>
  <si>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</si>
  <si>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</si>
  <si>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</si>
  <si>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</si>
  <si>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</si>
  <si>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</si>
  <si>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</si>
  <si>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</si>
  <si>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</si>
  <si>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</si>
  <si>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</si>
  <si>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</si>
  <si>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</si>
  <si>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</si>
  <si>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</si>
  <si>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</si>
  <si>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</si>
  <si>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</si>
  <si>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</si>
  <si>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</si>
  <si>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</si>
  <si>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</si>
  <si>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</si>
  <si>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</si>
  <si>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</si>
  <si>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</si>
  <si>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</si>
  <si>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</si>
  <si>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</si>
  <si>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</si>
  <si>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</si>
  <si>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</si>
  <si>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</si>
  <si>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</si>
  <si>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</si>
  <si>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</si>
  <si>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</si>
  <si>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</si>
  <si>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</si>
  <si>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</si>
  <si>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</si>
  <si>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</si>
  <si>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</si>
  <si>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</si>
  <si>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</si>
  <si>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</si>
  <si>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</si>
  <si>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</si>
  <si>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</si>
  <si>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</si>
  <si>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</si>
  <si>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</si>
  <si>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</si>
  <si>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</si>
  <si>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</si>
  <si>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</si>
  <si>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</si>
  <si>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</si>
  <si>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</si>
  <si>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</si>
  <si>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</si>
  <si>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</si>
  <si>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</si>
  <si>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</si>
  <si>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</si>
  <si>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</si>
  <si>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</si>
  <si>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</si>
  <si>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</si>
  <si>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</si>
  <si>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</si>
  <si>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</si>
  <si>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</si>
  <si>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</si>
  <si>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</si>
  <si>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</si>
  <si>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</si>
  <si>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</si>
  <si>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</si>
  <si>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</si>
  <si>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</si>
  <si>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</si>
  <si>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</si>
  <si>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</si>
  <si>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</si>
  <si>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</si>
  <si>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</si>
  <si>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</si>
  <si>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</si>
  <si>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</si>
  <si>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</si>
  <si>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</si>
  <si>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</si>
  <si>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</si>
  <si>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</si>
  <si>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</si>
  <si>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</si>
  <si>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</si>
  <si>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</si>
  <si>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</si>
  <si>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</si>
  <si>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</si>
  <si>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</si>
  <si>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</si>
  <si>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</si>
  <si>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</si>
  <si>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</si>
  <si>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</si>
  <si>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</si>
  <si>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</si>
  <si>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</si>
  <si>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</si>
  <si>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</si>
  <si>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</si>
  <si>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</si>
  <si>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</si>
  <si>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</si>
  <si>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</si>
  <si>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</si>
  <si>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</si>
  <si>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</si>
  <si>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</si>
  <si>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</si>
  <si>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</si>
  <si>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</si>
  <si>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</si>
  <si>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</si>
  <si>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</si>
  <si>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</si>
  <si>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</si>
  <si>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</si>
  <si>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</si>
  <si>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</si>
  <si>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</si>
  <si>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</si>
  <si>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</si>
  <si>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</si>
  <si>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</si>
  <si>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</si>
  <si>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</si>
  <si>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</si>
  <si>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</si>
  <si>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</si>
  <si>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</si>
  <si>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</si>
  <si>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</si>
  <si>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</si>
  <si>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</si>
  <si>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</si>
  <si>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</si>
  <si>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</si>
  <si>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</si>
  <si>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</si>
  <si>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</si>
  <si>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</si>
  <si>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</si>
  <si>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</si>
  <si>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</si>
  <si>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</si>
  <si>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</si>
  <si>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</si>
  <si>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</si>
  <si>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</si>
  <si>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</si>
  <si>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</si>
  <si>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</si>
  <si>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</si>
  <si>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</si>
  <si>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</si>
  <si>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</si>
  <si>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</si>
  <si>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</si>
  <si>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</si>
  <si>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</si>
  <si>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</si>
  <si>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</si>
  <si>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</si>
  <si>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</si>
  <si>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</si>
  <si>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</si>
  <si>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</si>
  <si>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</si>
  <si>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</si>
  <si>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</si>
  <si>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</si>
  <si>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</si>
  <si>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</si>
  <si>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</si>
  <si>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</si>
  <si>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</si>
  <si>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</si>
  <si>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</si>
  <si>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</si>
  <si>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</si>
  <si>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</si>
  <si>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</si>
  <si>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</si>
  <si>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</si>
  <si>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</si>
  <si>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</si>
  <si>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</si>
  <si>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</si>
  <si>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</si>
  <si>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</si>
  <si>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</si>
  <si>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</si>
  <si>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</si>
  <si>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</si>
  <si>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</si>
  <si>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</si>
  <si>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</si>
  <si>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</si>
  <si>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</si>
  <si>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</si>
  <si>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</si>
  <si>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</si>
  <si>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</si>
  <si>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</si>
  <si>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</si>
  <si>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</si>
  <si>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</si>
  <si>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</si>
  <si>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</si>
  <si>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</si>
  <si>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</si>
  <si>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</si>
  <si>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</si>
  <si>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</si>
  <si>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</si>
  <si>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</si>
  <si>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</si>
  <si>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</si>
  <si>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</si>
  <si>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</si>
  <si>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</si>
  <si>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</si>
  <si>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</si>
  <si>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</si>
  <si>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</si>
  <si>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</si>
  <si>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</si>
  <si>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</si>
  <si>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</si>
  <si>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</si>
  <si>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</si>
  <si>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</si>
  <si>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</si>
  <si>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</si>
  <si>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</si>
  <si>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</si>
  <si>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</si>
  <si>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</si>
  <si>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</si>
  <si>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</si>
  <si>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</si>
  <si>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</si>
  <si>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</si>
  <si>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</si>
  <si>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</si>
  <si>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</si>
  <si>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</si>
  <si>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</si>
  <si>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</si>
  <si>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</si>
  <si>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</si>
  <si>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</si>
  <si>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</si>
  <si>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</si>
  <si>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</si>
  <si>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</si>
  <si>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</si>
  <si>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</si>
  <si>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</si>
  <si>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</si>
  <si>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</si>
  <si>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</si>
  <si>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</si>
  <si>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</si>
  <si>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</si>
  <si>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</si>
  <si>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</si>
  <si>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</si>
  <si>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</si>
  <si>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</si>
  <si>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</si>
  <si>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</si>
  <si>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</si>
  <si>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</si>
  <si>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</si>
  <si>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</si>
  <si>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</si>
  <si>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</si>
  <si>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</si>
  <si>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</si>
  <si>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</si>
  <si>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</si>
  <si>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</si>
  <si>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</si>
  <si>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</si>
  <si>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</si>
  <si>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</si>
  <si>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</si>
  <si>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</si>
  <si>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</si>
  <si>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</si>
  <si>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</si>
  <si>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</si>
  <si>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</si>
  <si>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</si>
  <si>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</si>
  <si>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</si>
  <si>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</si>
  <si>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</si>
  <si>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</si>
  <si>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</si>
  <si>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</si>
  <si>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</si>
  <si>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</si>
  <si>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</si>
  <si>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</si>
  <si>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</si>
  <si>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</si>
  <si>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</si>
  <si>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</si>
  <si>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</si>
  <si>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</si>
  <si>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</si>
  <si>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</si>
  <si>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</si>
  <si>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</si>
  <si>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</si>
  <si>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</si>
  <si>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</si>
  <si>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</si>
  <si>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</si>
  <si>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</si>
  <si>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</si>
  <si>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</si>
  <si>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</si>
  <si>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</si>
  <si>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</si>
  <si>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</si>
  <si>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</si>
  <si>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</si>
  <si>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</si>
  <si>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</si>
  <si>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</si>
  <si>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</si>
  <si>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</si>
  <si>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</si>
  <si>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</si>
  <si>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</si>
  <si>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</si>
  <si>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</si>
  <si>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</si>
  <si>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</si>
  <si>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</si>
  <si>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</si>
  <si>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</si>
  <si>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</si>
  <si>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</si>
  <si>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</si>
  <si>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</si>
  <si>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</si>
  <si>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</si>
  <si>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</si>
  <si>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</si>
  <si>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</si>
  <si>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</si>
  <si>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</si>
  <si>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</si>
  <si>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</si>
  <si>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</si>
  <si>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</si>
  <si>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</si>
  <si>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</si>
  <si>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</si>
  <si>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</si>
  <si>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</si>
  <si>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</si>
  <si>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</si>
  <si>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</si>
  <si>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</si>
  <si>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</si>
  <si>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</si>
  <si>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</si>
  <si>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</si>
  <si>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</si>
  <si>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</si>
  <si>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</si>
  <si>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</si>
  <si>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</si>
  <si>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</si>
  <si>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</si>
  <si>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</si>
  <si>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</si>
  <si>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</si>
  <si>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</si>
  <si>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</si>
  <si>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</si>
  <si>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</si>
  <si>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</si>
  <si>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</si>
  <si>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</si>
  <si>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</si>
  <si>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</si>
  <si>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</si>
  <si>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</si>
  <si>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</si>
  <si>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</si>
  <si>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</si>
  <si>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</si>
  <si>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</si>
  <si>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</si>
  <si>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</si>
  <si>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</si>
  <si>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</si>
  <si>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</si>
  <si>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</si>
  <si>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</si>
  <si>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</si>
  <si>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</si>
  <si>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</si>
  <si>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</si>
  <si>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</si>
  <si>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</si>
  <si>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</si>
  <si>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</si>
  <si>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</si>
  <si>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</si>
  <si>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</si>
  <si>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</si>
  <si>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</si>
  <si>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</si>
  <si>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</si>
  <si>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</si>
  <si>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</si>
  <si>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</si>
  <si>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</si>
  <si>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</si>
  <si>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</si>
  <si>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</si>
  <si>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</si>
  <si>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</si>
  <si>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</si>
  <si>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</si>
  <si>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</si>
  <si>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</si>
  <si>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</si>
  <si>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</si>
  <si>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</si>
  <si>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</si>
  <si>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</si>
  <si>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</si>
  <si>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</si>
  <si>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</si>
  <si>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</si>
  <si>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</si>
  <si>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</si>
  <si>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</si>
  <si>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</si>
  <si>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</si>
  <si>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</si>
  <si>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</si>
  <si>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</si>
  <si>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</si>
  <si>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</si>
  <si>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</si>
  <si>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</si>
  <si>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</si>
  <si>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</si>
  <si>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</si>
  <si>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</si>
  <si>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</si>
  <si>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</si>
  <si>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</si>
  <si>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</si>
  <si>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</si>
  <si>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</si>
  <si>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</si>
  <si>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</si>
  <si>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</si>
  <si>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</si>
  <si>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</si>
  <si>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</si>
  <si>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</si>
  <si>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</si>
  <si>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</si>
  <si>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</si>
  <si>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</si>
  <si>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</si>
  <si>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</si>
  <si>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</si>
  <si>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</si>
  <si>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</si>
  <si>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</si>
  <si>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</si>
  <si>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</si>
  <si>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</si>
  <si>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</si>
  <si>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</si>
  <si>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</si>
  <si>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</si>
  <si>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</si>
  <si>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</si>
  <si>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</si>
  <si>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</si>
  <si>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</si>
  <si>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</si>
  <si>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</si>
  <si>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</si>
  <si>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</si>
  <si>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</si>
  <si>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</si>
  <si>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</si>
  <si>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</si>
  <si>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</si>
  <si>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</si>
  <si>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</si>
  <si>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</si>
  <si>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</si>
  <si>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</si>
  <si>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</si>
  <si>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</si>
  <si>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</si>
  <si>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</si>
  <si>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</si>
  <si>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</si>
  <si>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</si>
  <si>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</si>
  <si>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</si>
  <si>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</si>
  <si>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</si>
  <si>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</si>
  <si>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</si>
  <si>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</si>
  <si>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</si>
  <si>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</si>
  <si>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</si>
  <si>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</si>
  <si>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</si>
  <si>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</si>
  <si>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</si>
  <si>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</si>
  <si>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</si>
  <si>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</si>
  <si>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</si>
  <si>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</si>
  <si>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</si>
  <si>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</si>
  <si>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</si>
  <si>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</si>
  <si>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</si>
  <si>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</si>
  <si>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</si>
  <si>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</si>
  <si>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</si>
  <si>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</si>
  <si>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</si>
  <si>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</si>
  <si>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</si>
  <si>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</si>
  <si>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</si>
  <si>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</si>
  <si>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</si>
  <si>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</si>
  <si>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</si>
  <si>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</si>
  <si>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</si>
  <si>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</si>
  <si>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</si>
  <si>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</si>
  <si>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</si>
  <si>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</si>
  <si>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</si>
  <si>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</si>
  <si>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</si>
  <si>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</si>
  <si>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</si>
  <si>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</si>
  <si>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</si>
  <si>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</si>
  <si>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</si>
  <si>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</si>
  <si>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</si>
  <si>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</si>
  <si>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</si>
  <si>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</si>
  <si>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</si>
  <si>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</si>
  <si>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</si>
  <si>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</si>
  <si>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</si>
  <si>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</si>
  <si>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</si>
  <si>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</si>
  <si>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</si>
  <si>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</si>
  <si>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</si>
  <si>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</si>
  <si>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</si>
  <si>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</si>
  <si>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</si>
  <si>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</si>
  <si>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</si>
  <si>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</si>
  <si>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</si>
  <si>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</si>
  <si>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</si>
  <si>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</si>
  <si>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</si>
  <si>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</si>
  <si>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</si>
  <si>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</si>
  <si>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</si>
  <si>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</si>
  <si>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</si>
  <si>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</si>
  <si>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</si>
  <si>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</si>
  <si>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</si>
  <si>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</si>
  <si>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</si>
  <si>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</si>
  <si>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</si>
  <si>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</si>
  <si>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</si>
  <si>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</si>
  <si>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</si>
  <si>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</si>
  <si>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</si>
  <si>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</si>
  <si>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</si>
  <si>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</si>
  <si>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</si>
  <si>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</si>
  <si>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</si>
  <si>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</si>
  <si>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</si>
  <si>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</si>
  <si>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</si>
  <si>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</si>
  <si>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</si>
  <si>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</si>
  <si>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</si>
  <si>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</si>
  <si>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</si>
  <si>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</si>
  <si>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</si>
  <si>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</si>
  <si>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</si>
  <si>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</si>
  <si>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</si>
  <si>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</si>
  <si>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</si>
  <si>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</si>
  <si>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</si>
  <si>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</si>
  <si>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</si>
  <si>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</si>
  <si>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</si>
  <si>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</si>
  <si>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</si>
  <si>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</si>
  <si>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</si>
  <si>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</si>
  <si>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</si>
  <si>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</si>
  <si>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</si>
  <si>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</si>
  <si>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</si>
  <si>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</si>
  <si>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</si>
  <si>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</si>
  <si>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</si>
  <si>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</si>
  <si>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</si>
  <si>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</si>
  <si>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</si>
  <si>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</si>
  <si>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</si>
  <si>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</si>
  <si>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</si>
  <si>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</si>
  <si>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</si>
  <si>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</si>
  <si>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</si>
  <si>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</si>
  <si>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</si>
  <si>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</si>
  <si>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</si>
  <si>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</si>
  <si>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</si>
  <si>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</si>
  <si>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</si>
  <si>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</si>
  <si>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</si>
  <si>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</si>
  <si>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</si>
  <si>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</si>
  <si>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</si>
  <si>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</si>
  <si>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</si>
  <si>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</si>
  <si>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</si>
  <si>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</si>
  <si>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</si>
  <si>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</si>
  <si>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</si>
  <si>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</si>
  <si>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</si>
  <si>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</si>
  <si>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</si>
  <si>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</si>
  <si>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</si>
  <si>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</si>
  <si>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</si>
  <si>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</si>
  <si>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</si>
  <si>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</si>
  <si>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</si>
  <si>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</si>
  <si>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</si>
  <si>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</si>
  <si>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</si>
  <si>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</si>
  <si>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</si>
  <si>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</si>
  <si>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</si>
  <si>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</si>
  <si>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</si>
  <si>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</si>
  <si>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</si>
  <si>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</si>
  <si>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</si>
  <si>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</si>
  <si>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</si>
  <si>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</si>
  <si>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</si>
  <si>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</si>
  <si>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</si>
  <si>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</si>
  <si>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</si>
  <si>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</si>
  <si>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</si>
  <si>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</si>
  <si>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</si>
  <si>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</si>
  <si>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</si>
  <si>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</si>
  <si>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</si>
  <si>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</si>
  <si>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</si>
  <si>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</si>
  <si>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</si>
  <si>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</si>
  <si>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</si>
  <si>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</si>
  <si>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</si>
  <si>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</si>
  <si>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</si>
  <si>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</si>
  <si>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</si>
  <si>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</si>
  <si>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</si>
  <si>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</si>
  <si>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</si>
  <si>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</si>
  <si>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</si>
  <si>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</si>
  <si>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</si>
  <si>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</si>
  <si>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</si>
  <si>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</si>
  <si>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</si>
  <si>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</si>
  <si>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</si>
  <si>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</si>
  <si>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</si>
  <si>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</si>
  <si>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</si>
  <si>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</si>
  <si>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</si>
  <si>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</si>
  <si>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</si>
  <si>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</si>
  <si>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</si>
  <si>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</si>
  <si>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</si>
  <si>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</si>
  <si>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</si>
  <si>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</si>
  <si>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</si>
  <si>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</si>
  <si>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</si>
  <si>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</si>
  <si>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</si>
  <si>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</si>
  <si>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</si>
  <si>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</si>
  <si>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</si>
  <si>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</si>
  <si>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</si>
  <si>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</si>
  <si>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</si>
  <si>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</si>
  <si>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</si>
  <si>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</si>
  <si>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</si>
  <si>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</si>
  <si>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</si>
  <si>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</si>
  <si>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</si>
  <si>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</si>
  <si>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</si>
  <si>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</si>
  <si>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</si>
  <si>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</si>
  <si>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</si>
  <si>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</si>
  <si>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</si>
  <si>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</si>
  <si>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</si>
  <si>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</si>
  <si>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</si>
  <si>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</si>
  <si>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</si>
  <si>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</si>
  <si>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</si>
  <si>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</si>
  <si>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</si>
  <si>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</si>
  <si>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</si>
  <si>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</si>
  <si>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</si>
  <si>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</si>
  <si>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</si>
  <si>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</si>
  <si>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</si>
  <si>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</si>
  <si>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</si>
  <si>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</si>
  <si>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</si>
  <si>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</si>
  <si>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</si>
  <si>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</si>
  <si>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</si>
  <si>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</si>
  <si>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</si>
  <si>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</si>
  <si>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</si>
  <si>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</si>
  <si>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</si>
  <si>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</si>
  <si>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</si>
  <si>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</si>
  <si>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</si>
  <si>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</si>
  <si>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</si>
  <si>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</si>
  <si>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</si>
  <si>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</si>
  <si>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</si>
  <si>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</si>
  <si>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</si>
  <si>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</si>
  <si>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</si>
  <si>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</si>
  <si>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</si>
  <si>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</si>
  <si>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</si>
  <si>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</si>
  <si>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</si>
  <si>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</si>
  <si>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</si>
  <si>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</si>
  <si>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</si>
  <si>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</si>
  <si>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</si>
  <si>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</si>
  <si>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</si>
  <si>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</si>
  <si>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</si>
  <si>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</si>
  <si>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</si>
  <si>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</si>
  <si>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</si>
  <si>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</si>
  <si>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</si>
  <si>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</si>
  <si>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</si>
  <si>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</si>
  <si>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</si>
  <si>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</si>
  <si>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</si>
  <si>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</si>
  <si>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</si>
  <si>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</si>
  <si>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</si>
  <si>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</si>
  <si>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</si>
  <si>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</si>
  <si>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</si>
  <si>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</si>
  <si>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</si>
  <si>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</si>
  <si>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</si>
  <si>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</si>
  <si>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</si>
  <si>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</si>
  <si>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</si>
  <si>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</si>
  <si>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</si>
  <si>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</si>
  <si>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</si>
  <si>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</si>
  <si>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</si>
  <si>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</si>
  <si>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</si>
  <si>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</si>
  <si>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</si>
  <si>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</si>
  <si>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</si>
  <si>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</si>
  <si>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</si>
  <si>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</si>
  <si>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</si>
  <si>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</si>
  <si>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</si>
  <si>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</si>
  <si>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</si>
  <si>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</si>
  <si>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</si>
  <si>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</si>
  <si>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</si>
  <si>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</si>
  <si>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</si>
  <si>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</si>
  <si>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</si>
  <si>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</si>
  <si>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</si>
  <si>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</si>
  <si>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</si>
  <si>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</si>
  <si>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</si>
  <si>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</si>
  <si>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</si>
  <si>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</si>
  <si>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</si>
  <si>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</si>
  <si>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</si>
  <si>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</si>
  <si>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</si>
  <si>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</si>
  <si>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</si>
  <si>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</si>
  <si>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</si>
  <si>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</si>
  <si>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</si>
  <si>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</si>
  <si>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</si>
  <si>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</si>
  <si>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</si>
  <si>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</si>
  <si>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</si>
  <si>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</si>
  <si>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</si>
  <si>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</si>
  <si>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</si>
  <si>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</si>
  <si>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</si>
  <si>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</si>
  <si>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</si>
  <si>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</si>
  <si>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</si>
  <si>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</si>
  <si>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</si>
  <si>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</si>
  <si>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</si>
  <si>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</si>
  <si>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</si>
  <si>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</si>
  <si>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</si>
  <si>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</si>
  <si>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</si>
  <si>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</si>
  <si>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</si>
  <si>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</si>
  <si>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</si>
  <si>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</si>
  <si>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</si>
  <si>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</si>
  <si>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</si>
  <si>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</si>
  <si>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</si>
  <si>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</si>
  <si>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</si>
  <si>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</si>
  <si>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</si>
  <si>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</si>
  <si>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</si>
  <si>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</si>
  <si>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</si>
  <si>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</si>
  <si>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</si>
  <si>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</si>
  <si>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</si>
  <si>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</si>
  <si>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</si>
  <si>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</si>
  <si>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</si>
  <si>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</si>
  <si>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</si>
  <si>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</si>
  <si>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</si>
  <si>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</si>
  <si>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</si>
  <si>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</si>
  <si>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</si>
  <si>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</si>
  <si>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</si>
  <si>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</si>
  <si>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</si>
  <si>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</si>
  <si>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</si>
  <si>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</si>
  <si>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</si>
  <si>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</si>
  <si>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</si>
  <si>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</si>
  <si>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</si>
  <si>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</si>
  <si>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</si>
  <si>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</si>
  <si>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</si>
  <si>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</si>
  <si>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</si>
  <si>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</si>
  <si>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</si>
  <si>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</si>
  <si>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</si>
  <si>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</si>
  <si>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</si>
  <si>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</si>
  <si>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</si>
  <si>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</si>
  <si>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</si>
  <si>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</si>
  <si>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</si>
  <si>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</si>
  <si>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</si>
  <si>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</si>
  <si>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</si>
  <si>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</si>
  <si>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</si>
  <si>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</si>
  <si>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</si>
  <si>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</si>
  <si>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</si>
  <si>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</si>
  <si>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</si>
  <si>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</si>
  <si>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</si>
  <si>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</si>
  <si>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</si>
  <si>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</si>
  <si>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</si>
  <si>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</si>
  <si>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</si>
  <si>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</si>
  <si>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</si>
  <si>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</si>
  <si>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</si>
  <si>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</si>
  <si>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</si>
  <si>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</si>
  <si>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</si>
  <si>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</si>
  <si>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</si>
  <si>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</si>
  <si>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</si>
  <si>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</si>
  <si>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</si>
  <si>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</si>
  <si>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</si>
  <si>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</si>
  <si>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</si>
  <si>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</si>
  <si>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</si>
  <si>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</si>
  <si>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</si>
  <si>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</si>
  <si>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</si>
  <si>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</si>
  <si>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</si>
  <si>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</si>
  <si>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</si>
  <si>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</si>
  <si>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</si>
  <si>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</si>
  <si>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</si>
  <si>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</si>
  <si>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</si>
  <si>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</si>
  <si>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</si>
  <si>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</si>
  <si>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</si>
  <si>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</si>
  <si>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</si>
  <si>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</si>
  <si>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</si>
  <si>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</si>
  <si>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</si>
  <si>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</si>
  <si>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</si>
  <si>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</si>
  <si>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</si>
  <si>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</si>
  <si>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</si>
  <si>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</si>
  <si>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</si>
  <si>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</si>
  <si>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</si>
  <si>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</si>
  <si>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</si>
  <si>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</si>
  <si>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</si>
  <si>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</si>
  <si>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</si>
  <si>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</si>
  <si>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</si>
  <si>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</si>
  <si>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</si>
  <si>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</si>
  <si>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</si>
  <si>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</si>
  <si>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</si>
  <si>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</si>
  <si>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</si>
  <si>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</si>
  <si>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</si>
  <si>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</si>
  <si>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</si>
  <si>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</si>
  <si>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</si>
  <si>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</si>
  <si>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</si>
  <si>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</si>
  <si>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</si>
  <si>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</si>
  <si>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</si>
  <si>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</si>
  <si>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</si>
  <si>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</si>
  <si>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</si>
  <si>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</si>
  <si>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</si>
  <si>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</si>
  <si>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</si>
  <si>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</si>
  <si>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</si>
  <si>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</si>
  <si>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</si>
  <si>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</si>
  <si>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</si>
  <si>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</si>
  <si>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</si>
  <si>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</si>
  <si>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</si>
  <si>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</si>
  <si>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</si>
  <si>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</si>
  <si>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</si>
  <si>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</si>
  <si>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</si>
  <si>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</si>
  <si>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</si>
  <si>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</si>
  <si>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</si>
  <si>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</si>
  <si>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</si>
  <si>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</si>
  <si>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</si>
  <si>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</si>
  <si>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</si>
  <si>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</si>
  <si>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</si>
  <si>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</si>
  <si>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</si>
  <si>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</si>
  <si>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</si>
  <si>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</si>
  <si>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</si>
  <si>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</si>
  <si>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</si>
  <si>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</si>
  <si>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</si>
  <si>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</si>
  <si>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</si>
  <si>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</si>
  <si>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</si>
  <si>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</si>
  <si>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</si>
  <si>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</si>
  <si>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</si>
  <si>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</si>
  <si>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</si>
  <si>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</si>
  <si>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</si>
  <si>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</si>
  <si>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</si>
  <si>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</si>
  <si>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</si>
  <si>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</si>
  <si>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</si>
  <si>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</si>
  <si>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</si>
  <si>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</si>
  <si>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</si>
  <si>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</si>
  <si>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</si>
  <si>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</si>
  <si>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</si>
  <si>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</si>
  <si>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</si>
  <si>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</si>
  <si>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</si>
  <si>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</si>
  <si>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</si>
  <si>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</si>
  <si>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</si>
  <si>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</si>
  <si>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</si>
  <si>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</si>
  <si>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</si>
  <si>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</si>
  <si>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</si>
  <si>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</si>
  <si>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</si>
  <si>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</si>
  <si>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</si>
  <si>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</si>
  <si>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</si>
  <si>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</si>
  <si>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</si>
  <si>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</si>
  <si>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</si>
  <si>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</si>
  <si>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</si>
  <si>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</si>
  <si>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</si>
  <si>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</si>
  <si>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</si>
  <si>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</si>
  <si>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</si>
  <si>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</si>
  <si>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</si>
  <si>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</si>
  <si>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</si>
  <si>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</si>
  <si>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</si>
  <si>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</si>
  <si>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</si>
  <si>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</si>
  <si>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</si>
  <si>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</si>
  <si>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</si>
  <si>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</si>
  <si>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</si>
  <si>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</si>
  <si>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</si>
  <si>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</si>
  <si>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</si>
  <si>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</si>
  <si>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</si>
  <si>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</si>
  <si>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</si>
  <si>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</si>
  <si>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</si>
  <si>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</si>
  <si>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</si>
  <si>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</si>
  <si>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</si>
  <si>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</si>
  <si>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</si>
  <si>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</si>
  <si>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</si>
  <si>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</si>
  <si>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</si>
  <si>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</si>
  <si>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</si>
  <si>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</si>
  <si>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</si>
  <si>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</si>
  <si>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</si>
  <si>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</si>
  <si>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</si>
  <si>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</si>
  <si>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</si>
  <si>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</si>
  <si>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</si>
  <si>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</si>
  <si>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</si>
  <si>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</si>
  <si>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</si>
  <si>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</si>
  <si>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</si>
  <si>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</si>
  <si>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</si>
  <si>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</si>
  <si>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</si>
  <si>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</si>
  <si>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</si>
  <si>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</si>
  <si>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</si>
  <si>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</si>
  <si>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</si>
  <si>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</si>
  <si>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</si>
  <si>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</si>
  <si>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</si>
  <si>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</si>
  <si>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</si>
  <si>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</si>
  <si>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</si>
  <si>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</si>
  <si>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</si>
  <si>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</si>
  <si>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</si>
  <si>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</si>
  <si>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</si>
  <si>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</si>
  <si>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</si>
  <si>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</si>
  <si>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</si>
  <si>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</si>
  <si>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</si>
  <si>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</si>
  <si>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</si>
  <si>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</si>
  <si>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</si>
  <si>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</si>
  <si>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</si>
  <si>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</si>
  <si>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</si>
  <si>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</si>
  <si>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</si>
  <si>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</si>
  <si>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</si>
  <si>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</si>
  <si>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</si>
  <si>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</si>
  <si>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</si>
  <si>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</si>
  <si>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</si>
  <si>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</si>
  <si>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</si>
  <si>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</si>
  <si>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</si>
  <si>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</si>
  <si>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</si>
  <si>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</si>
  <si>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</si>
  <si>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</si>
  <si>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</si>
  <si>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</si>
  <si>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</si>
  <si>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</si>
  <si>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</si>
  <si>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</si>
  <si>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</si>
  <si>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</si>
  <si>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</si>
  <si>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</si>
  <si>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</si>
  <si>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</si>
  <si>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</si>
  <si>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</si>
  <si>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</si>
  <si>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</si>
  <si>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</si>
  <si>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</si>
  <si>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</si>
  <si>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</si>
  <si>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</si>
  <si>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</si>
  <si>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</si>
  <si>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</si>
  <si>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</si>
  <si>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</si>
  <si>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</si>
  <si>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</si>
  <si>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</si>
  <si>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</si>
  <si>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</si>
  <si>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</si>
  <si>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</si>
  <si>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</si>
  <si>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</si>
  <si>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</si>
  <si>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</si>
  <si>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</si>
  <si>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</si>
  <si>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</si>
  <si>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</si>
  <si>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</si>
  <si>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</si>
  <si>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</si>
  <si>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</si>
  <si>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</si>
  <si>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</si>
  <si>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</si>
  <si>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</si>
  <si>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</si>
  <si>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</si>
  <si>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</si>
  <si>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</si>
  <si>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</si>
  <si>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</si>
  <si>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</si>
  <si>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</si>
  <si>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</si>
  <si>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</si>
  <si>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</si>
  <si>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</si>
  <si>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</si>
  <si>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</si>
  <si>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</si>
  <si>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</si>
  <si>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</si>
  <si>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</si>
  <si>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</si>
  <si>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</si>
  <si>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</si>
  <si>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</si>
  <si>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</si>
  <si>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</si>
  <si>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</si>
  <si>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</si>
  <si>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</si>
  <si>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</si>
  <si>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</si>
  <si>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</si>
  <si>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</si>
  <si>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</si>
  <si>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</si>
  <si>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</si>
  <si>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</si>
  <si>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</si>
  <si>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</si>
  <si>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</si>
  <si>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</si>
  <si>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</si>
  <si>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</si>
  <si>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</si>
  <si>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</si>
  <si>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</si>
  <si>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</si>
  <si>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</si>
  <si>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</si>
  <si>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</si>
  <si>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</si>
  <si>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</si>
  <si>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</si>
  <si>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</si>
  <si>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</si>
  <si>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</si>
  <si>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</si>
  <si>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</si>
  <si>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</si>
  <si>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</si>
  <si>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</si>
  <si>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</si>
  <si>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</si>
  <si>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</si>
  <si>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</si>
  <si>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</si>
  <si>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</si>
  <si>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</si>
  <si>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</si>
  <si>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</si>
  <si>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</si>
  <si>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</si>
  <si>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</si>
  <si>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</si>
  <si>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</si>
  <si>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</si>
  <si>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</si>
  <si>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</si>
  <si>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</si>
  <si>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</si>
  <si>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</si>
  <si>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</si>
  <si>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</si>
  <si>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</si>
  <si>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</si>
  <si>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</si>
  <si>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</si>
  <si>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</si>
  <si>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</si>
  <si>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</si>
  <si>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</si>
  <si>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</si>
  <si>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</si>
  <si>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</si>
  <si>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</si>
  <si>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</si>
  <si>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</si>
  <si>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</si>
  <si>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</si>
  <si>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</si>
  <si>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</si>
  <si>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</si>
  <si>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</si>
  <si>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</si>
  <si>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</si>
  <si>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</si>
  <si>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</si>
  <si>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</si>
  <si>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</si>
  <si>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</si>
  <si>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</si>
  <si>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</si>
  <si>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</si>
  <si>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</si>
  <si>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</si>
  <si>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</si>
  <si>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</si>
  <si>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</si>
  <si>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</si>
  <si>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</si>
  <si>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</si>
  <si>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</si>
  <si>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</si>
  <si>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</si>
  <si>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</si>
  <si>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</si>
  <si>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</si>
  <si>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</si>
  <si>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</si>
  <si>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</si>
  <si>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</si>
  <si>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</si>
  <si>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</si>
  <si>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</si>
  <si>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</si>
  <si>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</si>
  <si>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</si>
  <si>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</si>
  <si>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</si>
  <si>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</si>
  <si>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</si>
  <si>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</si>
  <si>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</si>
  <si>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</si>
  <si>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</si>
  <si>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</si>
  <si>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</si>
  <si>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</si>
  <si>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</si>
  <si>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</si>
  <si>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</si>
  <si>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</si>
  <si>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</si>
  <si>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</si>
  <si>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</si>
  <si>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</si>
  <si>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</si>
  <si>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</si>
  <si>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</si>
  <si>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</si>
  <si>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</si>
  <si>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</si>
  <si>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</si>
  <si>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</si>
  <si>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</si>
  <si>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</si>
  <si>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</si>
  <si>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</si>
  <si>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</si>
  <si>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</si>
  <si>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</si>
  <si>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</si>
  <si>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</si>
  <si>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</si>
  <si>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</si>
  <si>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</si>
  <si>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</si>
  <si>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</si>
  <si>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</si>
  <si>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</si>
  <si>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</si>
  <si>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</si>
  <si>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</si>
  <si>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</si>
  <si>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</si>
  <si>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</si>
  <si>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</si>
  <si>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</si>
  <si>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</si>
  <si>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</si>
  <si>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</si>
  <si>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</si>
  <si>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</si>
  <si>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</si>
  <si>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</si>
  <si>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</si>
  <si>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</si>
  <si>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</si>
  <si>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</si>
  <si>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</si>
  <si>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</si>
  <si>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</si>
  <si>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</si>
  <si>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</si>
  <si>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</si>
  <si>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</si>
  <si>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</si>
  <si>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</si>
  <si>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</si>
  <si>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</si>
  <si>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</si>
  <si>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</si>
  <si>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</si>
  <si>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</si>
  <si>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</si>
  <si>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</si>
  <si>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</si>
  <si>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</si>
  <si>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</si>
  <si>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</si>
  <si>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</si>
  <si>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</si>
  <si>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</si>
  <si>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</si>
  <si>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</si>
  <si>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</si>
  <si>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</si>
  <si>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</si>
  <si>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</si>
  <si>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</si>
  <si>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</si>
  <si>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</si>
  <si>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</si>
  <si>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</si>
  <si>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</si>
  <si>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</si>
  <si>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</si>
  <si>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</si>
  <si>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</si>
  <si>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</si>
  <si>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</si>
  <si>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</si>
  <si>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</si>
  <si>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</si>
  <si>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</si>
  <si>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</si>
  <si>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</si>
  <si>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</si>
  <si>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</si>
  <si>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</si>
  <si>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</si>
  <si>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</si>
  <si>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</si>
  <si>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</si>
  <si>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</si>
  <si>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</si>
  <si>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</si>
  <si>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</si>
  <si>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% Successful</t>
  </si>
  <si>
    <t>% Failed</t>
  </si>
  <si>
    <t>% Canceled</t>
  </si>
  <si>
    <t>* 1000 to 4999</t>
  </si>
  <si>
    <t>* 5000 to 9999</t>
  </si>
  <si>
    <t>* 10000 to 14999</t>
  </si>
  <si>
    <t>* 15000 to 19999</t>
  </si>
  <si>
    <t>* 20000 to 24999</t>
  </si>
  <si>
    <t>* 25000 to 29999</t>
  </si>
  <si>
    <t>* 30000 to 34999</t>
  </si>
  <si>
    <t>* 35000 to 39999</t>
  </si>
  <si>
    <t>* 40000 to 44999</t>
  </si>
  <si>
    <t>* 45000 to 49999</t>
  </si>
  <si>
    <t>* Greater than or equal to 50000</t>
  </si>
  <si>
    <t>* 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</si>
</sst>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Table Category'!$B$6:$B$15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C-4B44-A95E-2869A8B0D3D1}"/>
            </c:ext>
          </c:extLst>
        </c:ser>
        <c:ser>
          <c:idx val="1"/>
          <c:order val="1"/>
          <c:tx>
            <c:strRef>
              <c:f>'Pivot Table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Table Category'!$C$6:$C$15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4A5F-4637-9D8A-E1ABA975828D}"/>
            </c:ext>
          </c:extLst>
        </c:ser>
        <c:ser>
          <c:idx val="2"/>
          <c:order val="2"/>
          <c:tx>
            <c:strRef>
              <c:f>'Pivot Table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Table Category'!$D$6:$D$15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4A5F-4637-9D8A-E1ABA975828D}"/>
            </c:ext>
          </c:extLst>
        </c:ser>
        <c:ser>
          <c:idx val="3"/>
          <c:order val="3"/>
          <c:tx>
            <c:strRef>
              <c:f>'Pivot Table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Table Category'!$E$6:$E$15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4A5F-4637-9D8A-E1ABA9758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2807824"/>
        <c:axId val="612812416"/>
      </c:barChart>
      <c:catAx>
        <c:axId val="61280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12416"/>
        <c:crosses val="autoZero"/>
        <c:auto val="1"/>
        <c:lblAlgn val="ctr"/>
        <c:lblOffset val="100"/>
        <c:noMultiLvlLbl val="0"/>
      </c:catAx>
      <c:valAx>
        <c:axId val="61281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0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 Sub-Category'!$B$6:$B$47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79-4FA3-A9CB-7C83E5EBC92F}"/>
            </c:ext>
          </c:extLst>
        </c:ser>
        <c:ser>
          <c:idx val="1"/>
          <c:order val="1"/>
          <c:tx>
            <c:strRef>
              <c:f>'Pivot Table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 Sub-Category'!$C$6:$C$47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9-47D9-8776-75977D71140D}"/>
            </c:ext>
          </c:extLst>
        </c:ser>
        <c:ser>
          <c:idx val="2"/>
          <c:order val="2"/>
          <c:tx>
            <c:strRef>
              <c:f>'Pivot Table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 Sub-Category'!$D$6:$D$47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B9-47D9-8776-75977D71140D}"/>
            </c:ext>
          </c:extLst>
        </c:ser>
        <c:ser>
          <c:idx val="3"/>
          <c:order val="3"/>
          <c:tx>
            <c:strRef>
              <c:f>'Pivot Table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 Sub-Category'!$E$6:$E$47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B9-47D9-8776-75977D711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2526568"/>
        <c:axId val="802529520"/>
      </c:barChart>
      <c:catAx>
        <c:axId val="802526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529520"/>
        <c:crosses val="autoZero"/>
        <c:auto val="1"/>
        <c:lblAlgn val="ctr"/>
        <c:lblOffset val="100"/>
        <c:noMultiLvlLbl val="0"/>
      </c:catAx>
      <c:valAx>
        <c:axId val="80252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526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Date Created!PivotTable4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E3-4D17-93AE-9E7C5EC434F7}"/>
            </c:ext>
          </c:extLst>
        </c:ser>
        <c:ser>
          <c:idx val="1"/>
          <c:order val="1"/>
          <c:tx>
            <c:strRef>
              <c:f>'Pivot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E3-4D17-93AE-9E7C5EC434F7}"/>
            </c:ext>
          </c:extLst>
        </c:ser>
        <c:ser>
          <c:idx val="2"/>
          <c:order val="2"/>
          <c:tx>
            <c:strRef>
              <c:f>'Pivot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E3-4D17-93AE-9E7C5EC434F7}"/>
            </c:ext>
          </c:extLst>
        </c:ser>
        <c:ser>
          <c:idx val="3"/>
          <c:order val="3"/>
          <c:tx>
            <c:strRef>
              <c:f>'Pivot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E3-4D17-93AE-9E7C5EC43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177600"/>
        <c:axId val="810169728"/>
      </c:lineChart>
      <c:catAx>
        <c:axId val="81017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169728"/>
        <c:crosses val="autoZero"/>
        <c:auto val="1"/>
        <c:lblAlgn val="ctr"/>
        <c:lblOffset val="100"/>
        <c:noMultiLvlLbl val="0"/>
      </c:catAx>
      <c:valAx>
        <c:axId val="81016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17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D9-4E50-9C3D-728516A5470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D9-4E50-9C3D-728516A5470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D9-4E50-9C3D-728516A54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5813376"/>
        <c:axId val="915814360"/>
      </c:lineChart>
      <c:catAx>
        <c:axId val="91581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814360"/>
        <c:crosses val="autoZero"/>
        <c:auto val="1"/>
        <c:lblAlgn val="ctr"/>
        <c:lblOffset val="100"/>
        <c:noMultiLvlLbl val="0"/>
      </c:catAx>
      <c:valAx>
        <c:axId val="91581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81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90487</xdr:colOff>
      <xdr:row>17</xdr:row>
      <xdr:rowOff>66674</xdr:rowOff>
    </xdr:from>
    <xdr:to>
      <xdr:col>21</xdr:col>
      <xdr:colOff>152400</xdr:colOff>
      <xdr:row>43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169524-44C0-4FEE-8F92-B64B4E725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161925</xdr:colOff>
      <xdr:row>2</xdr:row>
      <xdr:rowOff>161925</xdr:rowOff>
    </xdr:from>
    <xdr:to>
      <xdr:col>23</xdr:col>
      <xdr:colOff>323850</xdr:colOff>
      <xdr:row>30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32C7B3-2F8E-440D-A4D9-1418E2A1C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61911</xdr:colOff>
      <xdr:row>1</xdr:row>
      <xdr:rowOff>142876</xdr:rowOff>
    </xdr:from>
    <xdr:to>
      <xdr:col>21</xdr:col>
      <xdr:colOff>323850</xdr:colOff>
      <xdr:row>26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2D3286-2DCF-441C-91B5-9E070B848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1362074</xdr:colOff>
      <xdr:row>14</xdr:row>
      <xdr:rowOff>185736</xdr:rowOff>
    </xdr:from>
    <xdr:to>
      <xdr:col>12</xdr:col>
      <xdr:colOff>380999</xdr:colOff>
      <xdr:row>40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D85E7B-1F5A-42D1-B85D-652193CFD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nica James" refreshedDate="43206.857393865743" createdVersion="6" refreshedVersion="6" minRefreshableVersion="3" recordCount="4114" xr:uid="{93303D36-21C1-4A05-AF0D-40CD4EF6CD8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nica James" refreshedDate="43206.869688194442" createdVersion="6" refreshedVersion="6" minRefreshableVersion="3" recordCount="4114" xr:uid="{CD41FB07-924C-4053-A0ED-4D1B56C24D2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BB95BA-4345-472B-88A6-0EEC5038827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6" baseItem="2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896115-EFFB-43E4-8FCD-87F61B5BDCC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B22695-D65A-4BE7-ADD9-3E2BA503486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0" zoomScaleNormal="80" workbookViewId="0">
      <selection activeCell="I1" sqref="I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.28515625" bestFit="1" customWidth="1"/>
    <col min="17" max="17" width="14.85546875" bestFit="1" customWidth="1"/>
    <col min="18" max="18" width="18.710937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R4115" xr:uid="{4E003C2D-3B86-4DD5-AA2B-5CF562E62F4A}"/>
  <conditionalFormatting sqref="F1:F4115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4115 P1:T1">
    <cfRule type="colorScale" priority="1">
      <colorScale>
        <cfvo type="num" val="0"/>
        <cfvo type="num" val="1"/>
        <cfvo type="num" val="2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83FD3-7739-4E5D-888D-1B1D854B9F40}">
  <sheetPr codeName="Sheet2"/>
  <dimension ref="A2:F15"/>
  <sheetViews>
    <sheetView workbookViewId="0">
      <selection activeCell="N14" sqref="N14"/>
    </sheetView>
  </sheetViews>
  <sheetFormatPr defaultRowHeight="15" x14ac:dyDescent="0.25"/>
  <cols>
    <col min="1" max="1" width="13.5703125" bestFit="1" customWidth="1"/>
    <col min="2" max="2" width="8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8.85546875" bestFit="1" customWidth="1"/>
    <col min="8" max="8" width="6.140625" bestFit="1" customWidth="1"/>
    <col min="9" max="9" width="4.28515625" bestFit="1" customWidth="1"/>
    <col min="10" max="10" width="10" bestFit="1" customWidth="1"/>
    <col min="11" max="11" width="11" bestFit="1" customWidth="1"/>
    <col min="12" max="12" width="12.7109375" bestFit="1" customWidth="1"/>
    <col min="13" max="13" width="6.140625" bestFit="1" customWidth="1"/>
    <col min="14" max="14" width="10" bestFit="1" customWidth="1"/>
    <col min="15" max="15" width="15.85546875" bestFit="1" customWidth="1"/>
    <col min="16" max="16" width="13.85546875" bestFit="1" customWidth="1"/>
    <col min="17" max="17" width="6.140625" bestFit="1" customWidth="1"/>
    <col min="18" max="18" width="10" bestFit="1" customWidth="1"/>
    <col min="19" max="19" width="17" bestFit="1" customWidth="1"/>
    <col min="20" max="20" width="12.140625" bestFit="1" customWidth="1"/>
    <col min="21" max="21" width="6.140625" bestFit="1" customWidth="1"/>
    <col min="22" max="22" width="10" bestFit="1" customWidth="1"/>
    <col min="23" max="23" width="15.28515625" bestFit="1" customWidth="1"/>
    <col min="24" max="24" width="8.5703125" bestFit="1" customWidth="1"/>
    <col min="25" max="25" width="10" bestFit="1" customWidth="1"/>
    <col min="26" max="26" width="11.5703125" bestFit="1" customWidth="1"/>
    <col min="27" max="27" width="14.140625" bestFit="1" customWidth="1"/>
    <col min="28" max="28" width="10" bestFit="1" customWidth="1"/>
    <col min="29" max="29" width="17.42578125" bestFit="1" customWidth="1"/>
    <col min="30" max="30" width="8.85546875" bestFit="1" customWidth="1"/>
    <col min="31" max="31" width="6.140625" bestFit="1" customWidth="1"/>
    <col min="32" max="32" width="4.28515625" bestFit="1" customWidth="1"/>
    <col min="33" max="34" width="10" bestFit="1" customWidth="1"/>
    <col min="35" max="35" width="12.28515625" bestFit="1" customWidth="1"/>
    <col min="36" max="36" width="15.42578125" bestFit="1" customWidth="1"/>
    <col min="37" max="37" width="11.28515625" bestFit="1" customWidth="1"/>
    <col min="38" max="38" width="10.28515625" bestFit="1" customWidth="1"/>
    <col min="39" max="39" width="6.140625" bestFit="1" customWidth="1"/>
    <col min="40" max="40" width="12" bestFit="1" customWidth="1"/>
    <col min="41" max="41" width="5.140625" bestFit="1" customWidth="1"/>
    <col min="42" max="42" width="10.42578125" bestFit="1" customWidth="1"/>
    <col min="43" max="43" width="8.140625" bestFit="1" customWidth="1"/>
    <col min="44" max="44" width="7.5703125" bestFit="1" customWidth="1"/>
    <col min="45" max="45" width="10.28515625" bestFit="1" customWidth="1"/>
    <col min="46" max="46" width="10.85546875" bestFit="1" customWidth="1"/>
    <col min="47" max="47" width="5.140625" bestFit="1" customWidth="1"/>
    <col min="48" max="48" width="12" bestFit="1" customWidth="1"/>
    <col min="49" max="49" width="6.140625" bestFit="1" customWidth="1"/>
    <col min="50" max="50" width="12.28515625" bestFit="1" customWidth="1"/>
    <col min="51" max="51" width="8.28515625" bestFit="1" customWidth="1"/>
    <col min="52" max="52" width="10.85546875" bestFit="1" customWidth="1"/>
    <col min="53" max="53" width="12" bestFit="1" customWidth="1"/>
    <col min="54" max="54" width="10.28515625" bestFit="1" customWidth="1"/>
    <col min="55" max="55" width="6.140625" bestFit="1" customWidth="1"/>
    <col min="56" max="56" width="7.5703125" bestFit="1" customWidth="1"/>
    <col min="57" max="57" width="6.7109375" bestFit="1" customWidth="1"/>
    <col min="58" max="58" width="7.85546875" bestFit="1" customWidth="1"/>
    <col min="59" max="59" width="10.85546875" bestFit="1" customWidth="1"/>
    <col min="60" max="60" width="7.5703125" bestFit="1" customWidth="1"/>
    <col min="61" max="61" width="6.140625" bestFit="1" customWidth="1"/>
    <col min="62" max="62" width="12" bestFit="1" customWidth="1"/>
    <col min="63" max="63" width="6.7109375" bestFit="1" customWidth="1"/>
    <col min="64" max="64" width="10.28515625" bestFit="1" customWidth="1"/>
    <col min="65" max="65" width="5.140625" bestFit="1" customWidth="1"/>
    <col min="66" max="66" width="8" bestFit="1" customWidth="1"/>
    <col min="67" max="67" width="7.5703125" bestFit="1" customWidth="1"/>
    <col min="68" max="68" width="10.85546875" bestFit="1" customWidth="1"/>
    <col min="69" max="69" width="12" bestFit="1" customWidth="1"/>
    <col min="70" max="70" width="12.28515625" bestFit="1" customWidth="1"/>
    <col min="71" max="71" width="6.140625" bestFit="1" customWidth="1"/>
    <col min="72" max="72" width="6.7109375" bestFit="1" customWidth="1"/>
    <col min="73" max="73" width="10.28515625" bestFit="1" customWidth="1"/>
    <col min="74" max="74" width="5.140625" bestFit="1" customWidth="1"/>
    <col min="75" max="75" width="8.42578125" bestFit="1" customWidth="1"/>
    <col min="76" max="76" width="12" bestFit="1" customWidth="1"/>
    <col min="77" max="77" width="10.85546875" bestFit="1" customWidth="1"/>
    <col min="78" max="78" width="12.28515625" bestFit="1" customWidth="1"/>
    <col min="79" max="79" width="8.28515625" bestFit="1" customWidth="1"/>
    <col min="80" max="80" width="7.5703125" bestFit="1" customWidth="1"/>
    <col min="81" max="81" width="10.85546875" bestFit="1" customWidth="1"/>
    <col min="82" max="82" width="6.7109375" bestFit="1" customWidth="1"/>
    <col min="83" max="83" width="12.28515625" bestFit="1" customWidth="1"/>
    <col min="84" max="84" width="10.28515625" bestFit="1" customWidth="1"/>
    <col min="85" max="85" width="7.42578125" bestFit="1" customWidth="1"/>
    <col min="86" max="86" width="10.85546875" bestFit="1" customWidth="1"/>
    <col min="87" max="87" width="10.28515625" bestFit="1" customWidth="1"/>
    <col min="88" max="88" width="7.5703125" bestFit="1" customWidth="1"/>
    <col min="89" max="89" width="12.28515625" bestFit="1" customWidth="1"/>
    <col min="90" max="90" width="6.140625" bestFit="1" customWidth="1"/>
    <col min="91" max="91" width="6.7109375" bestFit="1" customWidth="1"/>
    <col min="92" max="92" width="7.42578125" bestFit="1" customWidth="1"/>
    <col min="93" max="93" width="7.5703125" bestFit="1" customWidth="1"/>
    <col min="94" max="94" width="12.28515625" bestFit="1" customWidth="1"/>
    <col min="95" max="95" width="8.140625" bestFit="1" customWidth="1"/>
    <col min="96" max="96" width="7.5703125" bestFit="1" customWidth="1"/>
    <col min="97" max="97" width="10.85546875" bestFit="1" customWidth="1"/>
    <col min="98" max="98" width="6.7109375" bestFit="1" customWidth="1"/>
    <col min="99" max="99" width="10.28515625" bestFit="1" customWidth="1"/>
    <col min="100" max="100" width="8.85546875" bestFit="1" customWidth="1"/>
    <col min="101" max="101" width="10.85546875" bestFit="1" customWidth="1"/>
    <col min="102" max="102" width="7.5703125" bestFit="1" customWidth="1"/>
    <col min="103" max="103" width="12.28515625" bestFit="1" customWidth="1"/>
    <col min="104" max="104" width="12" bestFit="1" customWidth="1"/>
    <col min="105" max="105" width="10.28515625" bestFit="1" customWidth="1"/>
    <col min="106" max="106" width="8.140625" bestFit="1" customWidth="1"/>
    <col min="107" max="107" width="7.5703125" bestFit="1" customWidth="1"/>
    <col min="108" max="108" width="6.7109375" bestFit="1" customWidth="1"/>
    <col min="109" max="109" width="12" bestFit="1" customWidth="1"/>
    <col min="110" max="110" width="5.140625" bestFit="1" customWidth="1"/>
    <col min="111" max="111" width="12.28515625" bestFit="1" customWidth="1"/>
    <col min="112" max="112" width="8.7109375" bestFit="1" customWidth="1"/>
    <col min="113" max="113" width="7.5703125" bestFit="1" customWidth="1"/>
    <col min="114" max="114" width="10.85546875" bestFit="1" customWidth="1"/>
    <col min="115" max="115" width="12" bestFit="1" customWidth="1"/>
    <col min="116" max="116" width="10.28515625" bestFit="1" customWidth="1"/>
    <col min="117" max="117" width="8.28515625" bestFit="1" customWidth="1"/>
    <col min="118" max="118" width="10.85546875" bestFit="1" customWidth="1"/>
    <col min="119" max="119" width="7.5703125" bestFit="1" customWidth="1"/>
    <col min="120" max="120" width="12.28515625" bestFit="1" customWidth="1"/>
    <col min="121" max="121" width="12" bestFit="1" customWidth="1"/>
    <col min="122" max="122" width="6.140625" bestFit="1" customWidth="1"/>
    <col min="123" max="123" width="10.28515625" bestFit="1" customWidth="1"/>
    <col min="124" max="124" width="6.7109375" bestFit="1" customWidth="1"/>
    <col min="125" max="125" width="5.140625" bestFit="1" customWidth="1"/>
    <col min="126" max="126" width="7.85546875" bestFit="1" customWidth="1"/>
    <col min="127" max="127" width="7.5703125" bestFit="1" customWidth="1"/>
    <col min="128" max="128" width="8.28515625" bestFit="1" customWidth="1"/>
    <col min="129" max="129" width="7.5703125" bestFit="1" customWidth="1"/>
    <col min="130" max="130" width="6.140625" bestFit="1" customWidth="1"/>
    <col min="131" max="131" width="12" bestFit="1" customWidth="1"/>
    <col min="132" max="132" width="10.85546875" bestFit="1" customWidth="1"/>
    <col min="133" max="133" width="10.28515625" bestFit="1" customWidth="1"/>
    <col min="134" max="134" width="5.140625" bestFit="1" customWidth="1"/>
    <col min="135" max="135" width="6.7109375" bestFit="1" customWidth="1"/>
    <col min="136" max="136" width="12.28515625" bestFit="1" customWidth="1"/>
    <col min="137" max="137" width="10.42578125" bestFit="1" customWidth="1"/>
    <col min="138" max="138" width="8.28515625" bestFit="1" customWidth="1"/>
    <col min="139" max="139" width="11.28515625" bestFit="1" customWidth="1"/>
  </cols>
  <sheetData>
    <row r="2" spans="1:6" x14ac:dyDescent="0.25">
      <c r="A2" s="7" t="s">
        <v>8223</v>
      </c>
      <c r="B2" t="s">
        <v>8323</v>
      </c>
    </row>
    <row r="4" spans="1:6" x14ac:dyDescent="0.25">
      <c r="A4" s="7" t="s">
        <v>8312</v>
      </c>
    </row>
    <row r="5" spans="1:6" x14ac:dyDescent="0.25"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8322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  <row r="7" spans="1:6" x14ac:dyDescent="0.25">
      <c r="A7" s="8" t="s">
        <v>8318</v>
      </c>
      <c r="B7" s="9">
        <v>20</v>
      </c>
      <c r="C7" s="9">
        <v>120</v>
      </c>
      <c r="D7" s="9">
        <v>20</v>
      </c>
      <c r="E7" s="9">
        <v>540</v>
      </c>
      <c r="F7" s="9">
        <v>700</v>
      </c>
    </row>
    <row r="8" spans="1:6" x14ac:dyDescent="0.25">
      <c r="A8" s="8" t="s">
        <v>8321</v>
      </c>
      <c r="B8" s="9">
        <v>178</v>
      </c>
      <c r="C8" s="9">
        <v>213</v>
      </c>
      <c r="D8" s="9"/>
      <c r="E8" s="9">
        <v>209</v>
      </c>
      <c r="F8" s="9">
        <v>600</v>
      </c>
    </row>
    <row r="9" spans="1:6" x14ac:dyDescent="0.25">
      <c r="A9" s="8" t="s">
        <v>8314</v>
      </c>
      <c r="B9" s="9">
        <v>40</v>
      </c>
      <c r="C9" s="9">
        <v>180</v>
      </c>
      <c r="D9" s="9"/>
      <c r="E9" s="9">
        <v>300</v>
      </c>
      <c r="F9" s="9">
        <v>520</v>
      </c>
    </row>
    <row r="10" spans="1:6" x14ac:dyDescent="0.25">
      <c r="A10" s="8" t="s">
        <v>8320</v>
      </c>
      <c r="B10" s="9">
        <v>30</v>
      </c>
      <c r="C10" s="9">
        <v>127</v>
      </c>
      <c r="D10" s="9"/>
      <c r="E10" s="9">
        <v>80</v>
      </c>
      <c r="F10" s="9">
        <v>237</v>
      </c>
    </row>
    <row r="11" spans="1:6" x14ac:dyDescent="0.25">
      <c r="A11" s="8" t="s">
        <v>8316</v>
      </c>
      <c r="B11" s="9"/>
      <c r="C11" s="9">
        <v>140</v>
      </c>
      <c r="D11" s="9"/>
      <c r="E11" s="9">
        <v>80</v>
      </c>
      <c r="F11" s="9">
        <v>220</v>
      </c>
    </row>
    <row r="12" spans="1:6" x14ac:dyDescent="0.25">
      <c r="A12" s="8" t="s">
        <v>8319</v>
      </c>
      <c r="B12" s="9"/>
      <c r="C12" s="9">
        <v>117</v>
      </c>
      <c r="D12" s="9"/>
      <c r="E12" s="9">
        <v>103</v>
      </c>
      <c r="F12" s="9">
        <v>220</v>
      </c>
    </row>
    <row r="13" spans="1:6" x14ac:dyDescent="0.25">
      <c r="A13" s="8" t="s">
        <v>8315</v>
      </c>
      <c r="B13" s="9">
        <v>20</v>
      </c>
      <c r="C13" s="9">
        <v>140</v>
      </c>
      <c r="D13" s="9">
        <v>6</v>
      </c>
      <c r="E13" s="9">
        <v>34</v>
      </c>
      <c r="F13" s="9">
        <v>200</v>
      </c>
    </row>
    <row r="14" spans="1:6" x14ac:dyDescent="0.25">
      <c r="A14" s="8" t="s">
        <v>8317</v>
      </c>
      <c r="B14" s="9">
        <v>24</v>
      </c>
      <c r="C14" s="9"/>
      <c r="D14" s="9"/>
      <c r="E14" s="9"/>
      <c r="F14" s="9">
        <v>24</v>
      </c>
    </row>
    <row r="15" spans="1:6" x14ac:dyDescent="0.25">
      <c r="A15" s="8" t="s">
        <v>8311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F5234-8B74-4EFA-B377-516D95739E23}">
  <sheetPr codeName="Sheet3"/>
  <dimension ref="A1:F47"/>
  <sheetViews>
    <sheetView workbookViewId="0">
      <selection activeCell="F6" sqref="F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8312</v>
      </c>
      <c r="B4" s="7" t="s">
        <v>8313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8" t="s">
        <v>8348</v>
      </c>
      <c r="B6" s="9">
        <v>694</v>
      </c>
      <c r="C6" s="9">
        <v>353</v>
      </c>
      <c r="D6" s="9"/>
      <c r="E6" s="9">
        <v>19</v>
      </c>
      <c r="F6" s="9">
        <v>1066</v>
      </c>
    </row>
    <row r="7" spans="1:6" x14ac:dyDescent="0.25">
      <c r="A7" s="8" t="s">
        <v>8352</v>
      </c>
      <c r="B7" s="9">
        <v>260</v>
      </c>
      <c r="C7" s="9"/>
      <c r="D7" s="9"/>
      <c r="E7" s="9"/>
      <c r="F7" s="9">
        <v>260</v>
      </c>
    </row>
    <row r="8" spans="1:6" x14ac:dyDescent="0.25">
      <c r="A8" s="8" t="s">
        <v>8362</v>
      </c>
      <c r="B8" s="9">
        <v>20</v>
      </c>
      <c r="C8" s="9">
        <v>120</v>
      </c>
      <c r="D8" s="9">
        <v>60</v>
      </c>
      <c r="E8" s="9"/>
      <c r="F8" s="9">
        <v>200</v>
      </c>
    </row>
    <row r="9" spans="1:6" x14ac:dyDescent="0.25">
      <c r="A9" s="8" t="s">
        <v>8357</v>
      </c>
      <c r="B9" s="9">
        <v>85</v>
      </c>
      <c r="C9" s="9">
        <v>80</v>
      </c>
      <c r="D9" s="9">
        <v>17</v>
      </c>
      <c r="E9" s="9">
        <v>5</v>
      </c>
      <c r="F9" s="9">
        <v>187</v>
      </c>
    </row>
    <row r="10" spans="1:6" x14ac:dyDescent="0.25">
      <c r="A10" s="8" t="s">
        <v>8329</v>
      </c>
      <c r="B10" s="9">
        <v>180</v>
      </c>
      <c r="C10" s="9"/>
      <c r="D10" s="9"/>
      <c r="E10" s="9"/>
      <c r="F10" s="9">
        <v>180</v>
      </c>
    </row>
    <row r="11" spans="1:6" x14ac:dyDescent="0.25">
      <c r="A11" s="8" t="s">
        <v>8346</v>
      </c>
      <c r="B11" s="9">
        <v>103</v>
      </c>
      <c r="C11" s="9">
        <v>57</v>
      </c>
      <c r="D11" s="9"/>
      <c r="E11" s="9"/>
      <c r="F11" s="9">
        <v>160</v>
      </c>
    </row>
    <row r="12" spans="1:6" x14ac:dyDescent="0.25">
      <c r="A12" s="8" t="s">
        <v>8363</v>
      </c>
      <c r="B12" s="9"/>
      <c r="C12" s="9">
        <v>60</v>
      </c>
      <c r="D12" s="9">
        <v>100</v>
      </c>
      <c r="E12" s="9"/>
      <c r="F12" s="9">
        <v>160</v>
      </c>
    </row>
    <row r="13" spans="1:6" x14ac:dyDescent="0.25">
      <c r="A13" s="8" t="s">
        <v>8337</v>
      </c>
      <c r="B13" s="9">
        <v>140</v>
      </c>
      <c r="C13" s="9">
        <v>20</v>
      </c>
      <c r="D13" s="9"/>
      <c r="E13" s="9"/>
      <c r="F13" s="9">
        <v>160</v>
      </c>
    </row>
    <row r="14" spans="1:6" x14ac:dyDescent="0.25">
      <c r="A14" s="8" t="s">
        <v>8336</v>
      </c>
      <c r="B14" s="9">
        <v>140</v>
      </c>
      <c r="C14" s="9"/>
      <c r="D14" s="9"/>
      <c r="E14" s="9"/>
      <c r="F14" s="9">
        <v>140</v>
      </c>
    </row>
    <row r="15" spans="1:6" x14ac:dyDescent="0.25">
      <c r="A15" s="8" t="s">
        <v>8334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25">
      <c r="A16" s="8" t="s">
        <v>8342</v>
      </c>
      <c r="B16" s="9">
        <v>60</v>
      </c>
      <c r="C16" s="9">
        <v>60</v>
      </c>
      <c r="D16" s="9">
        <v>20</v>
      </c>
      <c r="E16" s="9"/>
      <c r="F16" s="9">
        <v>140</v>
      </c>
    </row>
    <row r="17" spans="1:6" x14ac:dyDescent="0.25">
      <c r="A17" s="8" t="s">
        <v>8361</v>
      </c>
      <c r="B17" s="9"/>
      <c r="C17" s="9">
        <v>100</v>
      </c>
      <c r="D17" s="9"/>
      <c r="E17" s="9"/>
      <c r="F17" s="9">
        <v>100</v>
      </c>
    </row>
    <row r="18" spans="1:6" x14ac:dyDescent="0.25">
      <c r="A18" s="8" t="s">
        <v>8324</v>
      </c>
      <c r="B18" s="9"/>
      <c r="C18" s="9">
        <v>100</v>
      </c>
      <c r="D18" s="9"/>
      <c r="E18" s="9"/>
      <c r="F18" s="9">
        <v>100</v>
      </c>
    </row>
    <row r="19" spans="1:6" x14ac:dyDescent="0.25">
      <c r="A19" s="8" t="s">
        <v>8330</v>
      </c>
      <c r="B19" s="9"/>
      <c r="C19" s="9">
        <v>80</v>
      </c>
      <c r="D19" s="9"/>
      <c r="E19" s="9"/>
      <c r="F19" s="9">
        <v>80</v>
      </c>
    </row>
    <row r="20" spans="1:6" x14ac:dyDescent="0.25">
      <c r="A20" s="8" t="s">
        <v>8358</v>
      </c>
      <c r="B20" s="9">
        <v>80</v>
      </c>
      <c r="C20" s="9"/>
      <c r="D20" s="9"/>
      <c r="E20" s="9"/>
      <c r="F20" s="9">
        <v>80</v>
      </c>
    </row>
    <row r="21" spans="1:6" x14ac:dyDescent="0.25">
      <c r="A21" s="8" t="s">
        <v>8332</v>
      </c>
      <c r="B21" s="9"/>
      <c r="C21" s="9">
        <v>40</v>
      </c>
      <c r="D21" s="9"/>
      <c r="E21" s="9">
        <v>20</v>
      </c>
      <c r="F21" s="9">
        <v>60</v>
      </c>
    </row>
    <row r="22" spans="1:6" x14ac:dyDescent="0.25">
      <c r="A22" s="8" t="s">
        <v>8338</v>
      </c>
      <c r="B22" s="9"/>
      <c r="C22" s="9">
        <v>60</v>
      </c>
      <c r="D22" s="9"/>
      <c r="E22" s="9"/>
      <c r="F22" s="9">
        <v>60</v>
      </c>
    </row>
    <row r="23" spans="1:6" x14ac:dyDescent="0.25">
      <c r="A23" s="8" t="s">
        <v>8356</v>
      </c>
      <c r="B23" s="9">
        <v>40</v>
      </c>
      <c r="C23" s="9">
        <v>2</v>
      </c>
      <c r="D23" s="9">
        <v>18</v>
      </c>
      <c r="E23" s="9"/>
      <c r="F23" s="9">
        <v>60</v>
      </c>
    </row>
    <row r="24" spans="1:6" x14ac:dyDescent="0.25">
      <c r="A24" s="8" t="s">
        <v>8354</v>
      </c>
      <c r="B24" s="9">
        <v>60</v>
      </c>
      <c r="C24" s="9"/>
      <c r="D24" s="9"/>
      <c r="E24" s="9"/>
      <c r="F24" s="9">
        <v>60</v>
      </c>
    </row>
    <row r="25" spans="1:6" x14ac:dyDescent="0.25">
      <c r="A25" s="8" t="s">
        <v>8359</v>
      </c>
      <c r="B25" s="9">
        <v>60</v>
      </c>
      <c r="C25" s="9"/>
      <c r="D25" s="9"/>
      <c r="E25" s="9"/>
      <c r="F25" s="9">
        <v>60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8360</v>
      </c>
      <c r="B27" s="9"/>
      <c r="C27" s="9">
        <v>47</v>
      </c>
      <c r="D27" s="9">
        <v>10</v>
      </c>
      <c r="E27" s="9"/>
      <c r="F27" s="9">
        <v>57</v>
      </c>
    </row>
    <row r="28" spans="1:6" x14ac:dyDescent="0.25">
      <c r="A28" s="8" t="s">
        <v>8331</v>
      </c>
      <c r="B28" s="9">
        <v>40</v>
      </c>
      <c r="C28" s="9"/>
      <c r="D28" s="9"/>
      <c r="E28" s="9"/>
      <c r="F28" s="9">
        <v>40</v>
      </c>
    </row>
    <row r="29" spans="1:6" x14ac:dyDescent="0.25">
      <c r="A29" s="8" t="s">
        <v>8333</v>
      </c>
      <c r="B29" s="9"/>
      <c r="C29" s="9">
        <v>40</v>
      </c>
      <c r="D29" s="9"/>
      <c r="E29" s="9"/>
      <c r="F29" s="9">
        <v>40</v>
      </c>
    </row>
    <row r="30" spans="1:6" x14ac:dyDescent="0.25">
      <c r="A30" s="8" t="s">
        <v>8328</v>
      </c>
      <c r="B30" s="9">
        <v>40</v>
      </c>
      <c r="C30" s="9"/>
      <c r="D30" s="9"/>
      <c r="E30" s="9"/>
      <c r="F30" s="9">
        <v>40</v>
      </c>
    </row>
    <row r="31" spans="1:6" x14ac:dyDescent="0.25">
      <c r="A31" s="8" t="s">
        <v>8341</v>
      </c>
      <c r="B31" s="9"/>
      <c r="C31" s="9">
        <v>40</v>
      </c>
      <c r="D31" s="9"/>
      <c r="E31" s="9"/>
      <c r="F31" s="9">
        <v>40</v>
      </c>
    </row>
    <row r="32" spans="1:6" x14ac:dyDescent="0.25">
      <c r="A32" s="8" t="s">
        <v>8349</v>
      </c>
      <c r="B32" s="9">
        <v>40</v>
      </c>
      <c r="C32" s="9"/>
      <c r="D32" s="9"/>
      <c r="E32" s="9"/>
      <c r="F32" s="9">
        <v>40</v>
      </c>
    </row>
    <row r="33" spans="1:6" x14ac:dyDescent="0.25">
      <c r="A33" s="8" t="s">
        <v>8327</v>
      </c>
      <c r="B33" s="9"/>
      <c r="C33" s="9">
        <v>40</v>
      </c>
      <c r="D33" s="9"/>
      <c r="E33" s="9"/>
      <c r="F33" s="9">
        <v>40</v>
      </c>
    </row>
    <row r="34" spans="1:6" x14ac:dyDescent="0.25">
      <c r="A34" s="8" t="s">
        <v>8353</v>
      </c>
      <c r="B34" s="9"/>
      <c r="C34" s="9"/>
      <c r="D34" s="9">
        <v>40</v>
      </c>
      <c r="E34" s="9"/>
      <c r="F34" s="9">
        <v>40</v>
      </c>
    </row>
    <row r="35" spans="1:6" x14ac:dyDescent="0.25">
      <c r="A35" s="8" t="s">
        <v>8355</v>
      </c>
      <c r="B35" s="9">
        <v>34</v>
      </c>
      <c r="C35" s="9"/>
      <c r="D35" s="9"/>
      <c r="E35" s="9">
        <v>6</v>
      </c>
      <c r="F35" s="9">
        <v>40</v>
      </c>
    </row>
    <row r="36" spans="1:6" x14ac:dyDescent="0.25">
      <c r="A36" s="8" t="s">
        <v>8326</v>
      </c>
      <c r="B36" s="9"/>
      <c r="C36" s="9"/>
      <c r="D36" s="9">
        <v>24</v>
      </c>
      <c r="E36" s="9"/>
      <c r="F36" s="9">
        <v>24</v>
      </c>
    </row>
    <row r="37" spans="1:6" x14ac:dyDescent="0.25">
      <c r="A37" s="8" t="s">
        <v>8343</v>
      </c>
      <c r="B37" s="9"/>
      <c r="C37" s="9">
        <v>20</v>
      </c>
      <c r="D37" s="9"/>
      <c r="E37" s="9"/>
      <c r="F37" s="9">
        <v>20</v>
      </c>
    </row>
    <row r="38" spans="1:6" x14ac:dyDescent="0.25">
      <c r="A38" s="8" t="s">
        <v>8325</v>
      </c>
      <c r="B38" s="9"/>
      <c r="C38" s="9"/>
      <c r="D38" s="9">
        <v>20</v>
      </c>
      <c r="E38" s="9"/>
      <c r="F38" s="9">
        <v>20</v>
      </c>
    </row>
    <row r="39" spans="1:6" x14ac:dyDescent="0.25">
      <c r="A39" s="8" t="s">
        <v>8364</v>
      </c>
      <c r="B39" s="9"/>
      <c r="C39" s="9"/>
      <c r="D39" s="9">
        <v>20</v>
      </c>
      <c r="E39" s="9"/>
      <c r="F39" s="9">
        <v>20</v>
      </c>
    </row>
    <row r="40" spans="1:6" x14ac:dyDescent="0.25">
      <c r="A40" s="8" t="s">
        <v>8350</v>
      </c>
      <c r="B40" s="9">
        <v>20</v>
      </c>
      <c r="C40" s="9"/>
      <c r="D40" s="9"/>
      <c r="E40" s="9"/>
      <c r="F40" s="9">
        <v>20</v>
      </c>
    </row>
    <row r="41" spans="1:6" x14ac:dyDescent="0.25">
      <c r="A41" s="8" t="s">
        <v>8335</v>
      </c>
      <c r="B41" s="9"/>
      <c r="C41" s="9">
        <v>20</v>
      </c>
      <c r="D41" s="9"/>
      <c r="E41" s="9"/>
      <c r="F41" s="9">
        <v>20</v>
      </c>
    </row>
    <row r="42" spans="1:6" x14ac:dyDescent="0.25">
      <c r="A42" s="8" t="s">
        <v>8339</v>
      </c>
      <c r="B42" s="9">
        <v>9</v>
      </c>
      <c r="C42" s="9">
        <v>11</v>
      </c>
      <c r="D42" s="9"/>
      <c r="E42" s="9"/>
      <c r="F42" s="9">
        <v>20</v>
      </c>
    </row>
    <row r="43" spans="1:6" x14ac:dyDescent="0.25">
      <c r="A43" s="8" t="s">
        <v>8345</v>
      </c>
      <c r="B43" s="9"/>
      <c r="C43" s="9">
        <v>20</v>
      </c>
      <c r="D43" s="9"/>
      <c r="E43" s="9"/>
      <c r="F43" s="9">
        <v>20</v>
      </c>
    </row>
    <row r="44" spans="1:6" x14ac:dyDescent="0.25">
      <c r="A44" s="8" t="s">
        <v>8340</v>
      </c>
      <c r="B44" s="9">
        <v>20</v>
      </c>
      <c r="C44" s="9"/>
      <c r="D44" s="9"/>
      <c r="E44" s="9"/>
      <c r="F44" s="9">
        <v>20</v>
      </c>
    </row>
    <row r="45" spans="1:6" x14ac:dyDescent="0.25">
      <c r="A45" s="8" t="s">
        <v>8347</v>
      </c>
      <c r="B45" s="9"/>
      <c r="C45" s="9">
        <v>20</v>
      </c>
      <c r="D45" s="9"/>
      <c r="E45" s="9"/>
      <c r="F45" s="9">
        <v>20</v>
      </c>
    </row>
    <row r="46" spans="1:6" x14ac:dyDescent="0.25">
      <c r="A46" s="8" t="s">
        <v>8351</v>
      </c>
      <c r="B46" s="9"/>
      <c r="C46" s="9">
        <v>20</v>
      </c>
      <c r="D46" s="9"/>
      <c r="E46" s="9"/>
      <c r="F46" s="9">
        <v>20</v>
      </c>
    </row>
    <row r="47" spans="1:6" x14ac:dyDescent="0.25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AAF7D-86DB-4E6A-84FE-B920D99E7251}">
  <sheetPr codeName="Sheet4"/>
  <dimension ref="A1:F18"/>
  <sheetViews>
    <sheetView workbookViewId="0">
      <selection activeCell="E6" sqref="E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8323</v>
      </c>
    </row>
    <row r="2" spans="1:6" x14ac:dyDescent="0.25">
      <c r="A2" s="7" t="s">
        <v>8379</v>
      </c>
      <c r="B2" t="s">
        <v>8323</v>
      </c>
    </row>
    <row r="4" spans="1:6" x14ac:dyDescent="0.25">
      <c r="A4" s="7" t="s">
        <v>8312</v>
      </c>
      <c r="B4" s="7" t="s">
        <v>8313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99565-7C25-40AA-A6A7-36B065FFD515}">
  <sheetPr codeName="Sheet5"/>
  <dimension ref="A1:H13"/>
  <sheetViews>
    <sheetView topLeftCell="A4" workbookViewId="0">
      <selection activeCell="F5" sqref="F5"/>
    </sheetView>
  </sheetViews>
  <sheetFormatPr defaultRowHeight="15" x14ac:dyDescent="0.25"/>
  <cols>
    <col min="1" max="1" width="29.71093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12.140625" bestFit="1" customWidth="1"/>
    <col min="7" max="7" width="8.42578125" bestFit="1" customWidth="1"/>
    <col min="8" max="8" width="11.14062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8399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5">
      <c r="A3" t="s">
        <v>8388</v>
      </c>
      <c r="B3">
        <f>COUNTIFS(Data!$D$2:$D$4115, "&gt;=1000", Data!$D$2:$D$4115,"&lt;=4999",Data!$F$2:$F$4115,"successful")</f>
        <v>932</v>
      </c>
      <c r="C3">
        <f>COUNTIFS(Data!$D$2:$D$4115, "&gt;=1000", Data!$D$2:$D$4115,"&lt;=4999",Data!$F$2:$F$4115,"failed")</f>
        <v>420</v>
      </c>
      <c r="D3">
        <f>COUNTIFS(Data!$D$2:$D$4115, "&gt;=1000", Data!$D$2:$D$4115,"&lt;=4999",Data!$F$2:$F$4115,"canceled")</f>
        <v>60</v>
      </c>
      <c r="E3">
        <f>SUM(B3:D3)</f>
        <v>1412</v>
      </c>
      <c r="F3" s="5">
        <f>B3/$E3</f>
        <v>0.66005665722379603</v>
      </c>
      <c r="G3" s="5">
        <f>C3/$E3</f>
        <v>0.29745042492917845</v>
      </c>
      <c r="H3" s="5">
        <f>D3/$E3</f>
        <v>4.2492917847025496E-2</v>
      </c>
    </row>
    <row r="4" spans="1:8" x14ac:dyDescent="0.25">
      <c r="A4" t="s">
        <v>8389</v>
      </c>
      <c r="B4">
        <f>COUNTIFS(Data!$D$2:$D$4115, "&gt;=5000", Data!$D$2:$D$4115,"&lt;=9999",Data!$F$2:$F$4115,"successful")</f>
        <v>381</v>
      </c>
      <c r="C4">
        <f>COUNTIFS(Data!$D$2:$D$4115, "&gt;=5000", Data!$D$2:$D$4115,"&lt;=9999",Data!$F$2:$F$4115,"failed")</f>
        <v>283</v>
      </c>
      <c r="D4">
        <f>COUNTIFS(Data!$D$2:$D$4115, "&gt;=5000", Data!$D$2:$D$4115,"&lt;=9999",Data!$F$2:$F$4115,"canceled")</f>
        <v>52</v>
      </c>
      <c r="E4">
        <f>SUM(B4:D4)</f>
        <v>716</v>
      </c>
      <c r="F4" s="5">
        <f>B4/$E4</f>
        <v>0.53212290502793291</v>
      </c>
      <c r="G4" s="5">
        <f>C4/$E4</f>
        <v>0.39525139664804471</v>
      </c>
      <c r="H4" s="5">
        <f>D4/$E4</f>
        <v>7.2625698324022353E-2</v>
      </c>
    </row>
    <row r="5" spans="1:8" x14ac:dyDescent="0.25">
      <c r="A5" t="s">
        <v>8390</v>
      </c>
      <c r="B5">
        <f>COUNTIFS(Data!$D$2:$D$4115, "&gt;=10000", Data!$D$2:$D$4115,"&lt;=14999",Data!$F$2:$F$4115,"successful")</f>
        <v>168</v>
      </c>
      <c r="C5">
        <f>COUNTIFS(Data!$D$2:$D$4115, "&gt;=10000", Data!$D$2:$D$4115,"&lt;=14999",Data!$F$2:$F$4115,"failed")</f>
        <v>144</v>
      </c>
      <c r="D5">
        <f>COUNTIFS(Data!$D$2:$D$4115, "&gt;=10000", Data!$D$2:$D$4115,"&lt;=14999",Data!$F$2:$F$4115,"canceled")</f>
        <v>40</v>
      </c>
      <c r="E5">
        <f>SUM(B5:D5)</f>
        <v>352</v>
      </c>
      <c r="F5" s="5">
        <f>B5/$E5</f>
        <v>0.47727272727272729</v>
      </c>
      <c r="G5" s="5">
        <f>C5/$E5</f>
        <v>0.40909090909090912</v>
      </c>
      <c r="H5" s="5">
        <f>D5/$E5</f>
        <v>0.11363636363636363</v>
      </c>
    </row>
    <row r="6" spans="1:8" x14ac:dyDescent="0.25">
      <c r="A6" t="s">
        <v>8391</v>
      </c>
      <c r="B6">
        <f>COUNTIFS(Data!$D$2:$D$4115, "&gt;=15000", Data!$D$2:$D$4115,"&lt;=19999",Data!$F$2:$F$4115,"successful")</f>
        <v>94</v>
      </c>
      <c r="C6">
        <f>COUNTIFS(Data!$D$2:$D$4115, "&gt;=15000", Data!$D$2:$D$4115,"&lt;=19999",Data!$F$2:$F$4115,"failed")</f>
        <v>90</v>
      </c>
      <c r="D6">
        <f>COUNTIFS(Data!$D$2:$D$4115, "&gt;=15000", Data!$D$2:$D$4115,"&lt;=19999",Data!$F$2:$F$4115,"canceled")</f>
        <v>17</v>
      </c>
      <c r="E6">
        <f>SUM(B6:D6)</f>
        <v>201</v>
      </c>
      <c r="F6" s="5">
        <f>B6/$E6</f>
        <v>0.46766169154228854</v>
      </c>
      <c r="G6" s="5">
        <f>C6/$E6</f>
        <v>0.44776119402985076</v>
      </c>
      <c r="H6" s="5">
        <f>D6/$E6</f>
        <v>8.45771144278607E-2</v>
      </c>
    </row>
    <row r="7" spans="1:8" x14ac:dyDescent="0.25">
      <c r="A7" t="s">
        <v>8392</v>
      </c>
      <c r="B7">
        <f>COUNTIFS(Data!$D$2:$D$4115, "&gt;=20000", Data!$D$2:$D$4115,"&lt;=24999",Data!$F$2:$F$4115,"successful")</f>
        <v>62</v>
      </c>
      <c r="C7">
        <f>COUNTIFS(Data!$D$2:$D$4115, "&gt;=20000", Data!$D$2:$D$4115,"&lt;=24999",Data!$F$2:$F$4115,"failed")</f>
        <v>72</v>
      </c>
      <c r="D7">
        <f>COUNTIFS(Data!$D$2:$D$4115, "&gt;=20000", Data!$D$2:$D$4115,"&lt;=24999",Data!$F$2:$F$4115,"canceled")</f>
        <v>14</v>
      </c>
      <c r="E7">
        <f>SUM(B7:D7)</f>
        <v>148</v>
      </c>
      <c r="F7" s="5">
        <f>B7/$E7</f>
        <v>0.41891891891891891</v>
      </c>
      <c r="G7" s="5">
        <f>C7/$E7</f>
        <v>0.48648648648648651</v>
      </c>
      <c r="H7" s="5">
        <f>D7/$E7</f>
        <v>9.45945945945946E-2</v>
      </c>
    </row>
    <row r="8" spans="1:8" x14ac:dyDescent="0.25">
      <c r="A8" t="s">
        <v>8393</v>
      </c>
      <c r="B8">
        <f>COUNTIFS(Data!$D$2:$D$4115, "&gt;=25000", Data!$D$2:$D$4115,"&lt;=29999",Data!$F$2:$F$4115,"successful")</f>
        <v>55</v>
      </c>
      <c r="C8">
        <f>COUNTIFS(Data!$D$2:$D$4115, "&gt;=25000", Data!$D$2:$D$4115,"&lt;=29999",Data!$F$2:$F$4115,"failed")</f>
        <v>64</v>
      </c>
      <c r="D8">
        <f>COUNTIFS(Data!$D$2:$D$4115, "&gt;=25000", Data!$D$2:$D$4115,"&lt;=29999",Data!$F$2:$F$4115,"canceled")</f>
        <v>18</v>
      </c>
      <c r="E8">
        <f>SUM(B8:D8)</f>
        <v>137</v>
      </c>
      <c r="F8" s="5">
        <f>B8/$E8</f>
        <v>0.40145985401459855</v>
      </c>
      <c r="G8" s="5">
        <f>C8/$E8</f>
        <v>0.46715328467153283</v>
      </c>
      <c r="H8" s="5">
        <f>D8/$E8</f>
        <v>0.13138686131386862</v>
      </c>
    </row>
    <row r="9" spans="1:8" x14ac:dyDescent="0.25">
      <c r="A9" t="s">
        <v>8394</v>
      </c>
      <c r="B9">
        <f>COUNTIFS(Data!$D$2:$D$4115, "&gt;=30000", Data!$D$2:$D$4115,"&lt;=34999",Data!$F$2:$F$4115,"successful")</f>
        <v>32</v>
      </c>
      <c r="C9">
        <f>COUNTIFS(Data!$D$2:$D$4115, "&gt;=30000", Data!$D$2:$D$4115,"&lt;=34999",Data!$F$2:$F$4115,"failed")</f>
        <v>37</v>
      </c>
      <c r="D9">
        <f>COUNTIFS(Data!$D$2:$D$4115, "&gt;=30000", Data!$D$2:$D$4115,"&lt;=34999",Data!$F$2:$F$4115,"canceled")</f>
        <v>13</v>
      </c>
      <c r="E9">
        <f>SUM(B9:D9)</f>
        <v>82</v>
      </c>
      <c r="F9" s="5">
        <f>B9/$E9</f>
        <v>0.3902439024390244</v>
      </c>
      <c r="G9" s="5">
        <f>C9/$E9</f>
        <v>0.45121951219512196</v>
      </c>
      <c r="H9" s="5">
        <f>D9/$E9</f>
        <v>0.15853658536585366</v>
      </c>
    </row>
    <row r="10" spans="1:8" x14ac:dyDescent="0.25">
      <c r="A10" t="s">
        <v>8395</v>
      </c>
      <c r="B10">
        <f>COUNTIFS(Data!$D$2:$D$4115, "&gt;=35000", Data!$D$2:$D$4115,"&lt;=39999",Data!$F$2:$F$4115,"successful")</f>
        <v>26</v>
      </c>
      <c r="C10">
        <f>COUNTIFS(Data!$D$2:$D$4115, "&gt;=35000", Data!$D$2:$D$4115,"&lt;=39999",Data!$F$2:$F$4115,"failed")</f>
        <v>22</v>
      </c>
      <c r="D10">
        <f>COUNTIFS(Data!$D$2:$D$4115, "&gt;=35000", Data!$D$2:$D$4115,"&lt;=39999",Data!$F$2:$F$4115,"canceled")</f>
        <v>7</v>
      </c>
      <c r="E10">
        <f>SUM(B10:D10)</f>
        <v>55</v>
      </c>
      <c r="F10" s="5">
        <f>B10/$E10</f>
        <v>0.47272727272727272</v>
      </c>
      <c r="G10" s="5">
        <f>C10/$E10</f>
        <v>0.4</v>
      </c>
      <c r="H10" s="5">
        <f>D10/$E10</f>
        <v>0.12727272727272726</v>
      </c>
    </row>
    <row r="11" spans="1:8" x14ac:dyDescent="0.25">
      <c r="A11" t="s">
        <v>8396</v>
      </c>
      <c r="B11">
        <f>COUNTIFS(Data!$D$2:$D$4115, "&gt;=40000", Data!$D$2:$D$4115,"&lt;=44999",Data!$F$2:$F$4115,"successful")</f>
        <v>21</v>
      </c>
      <c r="C11">
        <f>COUNTIFS(Data!$D$2:$D$4115, "&gt;=40000", Data!$D$2:$D$4115,"&lt;=44999",Data!$F$2:$F$4115,"failed")</f>
        <v>16</v>
      </c>
      <c r="D11">
        <f>COUNTIFS(Data!$D$2:$D$4115, "&gt;=40000", Data!$D$2:$D$4115,"&lt;=44999",Data!$F$2:$F$4115,"canceled")</f>
        <v>6</v>
      </c>
      <c r="E11">
        <f>SUM(B11:D11)</f>
        <v>43</v>
      </c>
      <c r="F11" s="5">
        <f>B11/$E11</f>
        <v>0.48837209302325579</v>
      </c>
      <c r="G11" s="5">
        <f>C11/$E11</f>
        <v>0.37209302325581395</v>
      </c>
      <c r="H11" s="5">
        <f>D11/$E11</f>
        <v>0.13953488372093023</v>
      </c>
    </row>
    <row r="12" spans="1:8" x14ac:dyDescent="0.25">
      <c r="A12" t="s">
        <v>8397</v>
      </c>
      <c r="B12">
        <f>COUNTIFS(Data!$D$2:$D$4115, "&gt;=45000", Data!$D$2:$D$4115,"&lt;=49999",Data!$F$2:$F$4115,"successful")</f>
        <v>6</v>
      </c>
      <c r="C12">
        <f>COUNTIFS(Data!$D$2:$D$4115, "&gt;=45000", Data!$D$2:$D$4115,"&lt;=49999",Data!$F$2:$F$4115,"failed")</f>
        <v>11</v>
      </c>
      <c r="D12">
        <f>COUNTIFS(Data!$D$2:$D$4115, "&gt;=45000", Data!$D$2:$D$4115,"&lt;=49999",Data!$F$2:$F$4115,"canceled")</f>
        <v>4</v>
      </c>
      <c r="E12">
        <f>SUM(B12:D12)</f>
        <v>21</v>
      </c>
      <c r="F12" s="5">
        <f>B12/$E12</f>
        <v>0.2857142857142857</v>
      </c>
      <c r="G12" s="5">
        <f>C12/$E12</f>
        <v>0.52380952380952384</v>
      </c>
      <c r="H12" s="5">
        <f>D12/$E12</f>
        <v>0.19047619047619047</v>
      </c>
    </row>
    <row r="13" spans="1:8" x14ac:dyDescent="0.25">
      <c r="A13" t="s">
        <v>8398</v>
      </c>
      <c r="B13">
        <f>COUNTIFS(Data!$D$2:$D$4115, "&gt;=50000",Data!$F$2:$F$4115,"successful")</f>
        <v>86</v>
      </c>
      <c r="C13">
        <f>COUNTIFS(Data!$D$2:$D$4115, "&gt;=50000",Data!$F$2:$F$4115,"failed")</f>
        <v>258</v>
      </c>
      <c r="D13">
        <f>COUNTIFS(Data!$D$2:$D$4115, "&gt;=50000",Data!$F$2:$F$4115,"canceled")</f>
        <v>100</v>
      </c>
      <c r="E13">
        <f>SUM(B13:D13)</f>
        <v>444</v>
      </c>
      <c r="F13" s="5">
        <f>B13/$E13</f>
        <v>0.19369369369369369</v>
      </c>
      <c r="G13" s="5">
        <f>C13/$E13</f>
        <v>0.58108108108108103</v>
      </c>
      <c r="H13" s="5">
        <f>D13/$E13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 Category</vt:lpstr>
      <vt:lpstr>Pivot Table Sub-Category</vt:lpstr>
      <vt:lpstr>Pivot 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Monica James</cp:lastModifiedBy>
  <dcterms:created xsi:type="dcterms:W3CDTF">2017-04-20T15:17:24Z</dcterms:created>
  <dcterms:modified xsi:type="dcterms:W3CDTF">2018-04-21T13:22:02Z</dcterms:modified>
</cp:coreProperties>
</file>