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d.docs.live.net/94b275bde1477e08/Escritorio/INTRODUCCION A LOS NEGOCIOS 1/"/>
    </mc:Choice>
  </mc:AlternateContent>
  <xr:revisionPtr revIDLastSave="338" documentId="8_{D892FE11-9557-41BA-94C9-8C18E1FD49DF}" xr6:coauthVersionLast="47" xr6:coauthVersionMax="47" xr10:uidLastSave="{7DB8BECA-D81F-4099-98D9-F24E07A7BC5D}"/>
  <bookViews>
    <workbookView xWindow="-120" yWindow="-120" windowWidth="20730" windowHeight="11040" firstSheet="2" activeTab="2" xr2:uid="{27B952C5-F2A3-48BD-8834-E6903E4C79A9}"/>
  </bookViews>
  <sheets>
    <sheet name="Hoja1" sheetId="1" r:id="rId1"/>
    <sheet name="Hoja4" sheetId="5" r:id="rId2"/>
    <sheet name="Hoja2" sheetId="3" r:id="rId3"/>
  </sheets>
  <externalReferences>
    <externalReference r:id="rId4"/>
  </externalReferences>
  <definedNames>
    <definedName name="FromOrganiz_1">_xlfn.ANCHORARRAY(Hoja1!$B$6)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3" l="1"/>
  <c r="S17" i="3" l="1"/>
  <c r="E21" i="3"/>
  <c r="G41" i="3"/>
  <c r="E42" i="3"/>
  <c r="E41" i="3"/>
  <c r="E38" i="3"/>
  <c r="E37" i="3"/>
  <c r="F34" i="3"/>
  <c r="E34" i="3"/>
  <c r="E33" i="3"/>
  <c r="G30" i="3"/>
  <c r="F30" i="3"/>
  <c r="E30" i="3"/>
  <c r="F29" i="3"/>
  <c r="E29" i="3"/>
  <c r="G24" i="3"/>
  <c r="H24" i="3"/>
  <c r="F24" i="3"/>
  <c r="B36" i="3"/>
  <c r="B35" i="3"/>
  <c r="B33" i="3"/>
  <c r="C24" i="3"/>
  <c r="C23" i="3"/>
  <c r="C29" i="3" s="1"/>
  <c r="C22" i="3"/>
  <c r="C21" i="3"/>
  <c r="C27" i="3" s="1"/>
  <c r="C31" i="3" s="1"/>
  <c r="S18" i="3"/>
  <c r="O17" i="3"/>
  <c r="N17" i="3"/>
  <c r="Q14" i="3"/>
  <c r="S14" i="3" s="1"/>
  <c r="P14" i="3"/>
  <c r="R14" i="3" s="1"/>
  <c r="R13" i="3"/>
  <c r="Q13" i="3"/>
  <c r="S13" i="3" s="1"/>
  <c r="P13" i="3"/>
  <c r="T13" i="3" s="1"/>
  <c r="S12" i="3"/>
  <c r="R12" i="3"/>
  <c r="Q12" i="3"/>
  <c r="P12" i="3"/>
  <c r="T12" i="3" s="1"/>
  <c r="S11" i="3"/>
  <c r="Q11" i="3"/>
  <c r="P11" i="3"/>
  <c r="R11" i="3" s="1"/>
  <c r="Q10" i="3"/>
  <c r="S10" i="3" s="1"/>
  <c r="P10" i="3"/>
  <c r="R10" i="3" s="1"/>
  <c r="R9" i="3"/>
  <c r="Q9" i="3"/>
  <c r="S9" i="3" s="1"/>
  <c r="P9" i="3"/>
  <c r="T9" i="3" s="1"/>
  <c r="S8" i="3"/>
  <c r="R8" i="3"/>
  <c r="Q8" i="3"/>
  <c r="P8" i="3"/>
  <c r="T8" i="3" s="1"/>
  <c r="S7" i="3"/>
  <c r="Q7" i="3"/>
  <c r="P7" i="3"/>
  <c r="R7" i="3" s="1"/>
  <c r="Q6" i="3"/>
  <c r="S6" i="3" s="1"/>
  <c r="P6" i="3"/>
  <c r="R6" i="3" s="1"/>
  <c r="R5" i="3"/>
  <c r="Q5" i="3"/>
  <c r="S5" i="3" s="1"/>
  <c r="P5" i="3"/>
  <c r="T5" i="3" s="1"/>
  <c r="S4" i="3"/>
  <c r="R4" i="3"/>
  <c r="Q4" i="3"/>
  <c r="P4" i="3"/>
  <c r="T4" i="3" s="1"/>
  <c r="S3" i="3"/>
  <c r="S15" i="3" s="1"/>
  <c r="Q3" i="3"/>
  <c r="P3" i="3"/>
  <c r="R3" i="3" s="1"/>
  <c r="R15" i="3" s="1"/>
  <c r="T14" i="3" l="1"/>
  <c r="T6" i="3"/>
  <c r="T10" i="3"/>
  <c r="T3" i="3"/>
  <c r="T7" i="3"/>
  <c r="T11" i="3"/>
  <c r="E24" i="3"/>
  <c r="D24" i="3"/>
  <c r="G23" i="3"/>
  <c r="F23" i="3"/>
  <c r="E23" i="3"/>
  <c r="D23" i="3"/>
  <c r="T15" i="3" l="1"/>
  <c r="F16" i="3" l="1"/>
  <c r="D16" i="3"/>
  <c r="E16" i="3"/>
  <c r="C16" i="3"/>
  <c r="B16" i="3"/>
  <c r="E5" i="3"/>
  <c r="E6" i="3"/>
  <c r="E7" i="3"/>
  <c r="E8" i="3"/>
  <c r="E9" i="3"/>
  <c r="E10" i="3"/>
  <c r="E11" i="3"/>
  <c r="E12" i="3"/>
  <c r="E13" i="3"/>
  <c r="E14" i="3"/>
  <c r="E15" i="3"/>
  <c r="E4" i="3"/>
  <c r="F9" i="3"/>
  <c r="F5" i="3"/>
  <c r="F6" i="3"/>
  <c r="F7" i="3"/>
  <c r="F8" i="3"/>
  <c r="F10" i="3"/>
  <c r="F11" i="3"/>
  <c r="F12" i="3"/>
  <c r="F13" i="3"/>
  <c r="F14" i="3"/>
  <c r="F15" i="3"/>
  <c r="F4" i="3"/>
  <c r="D5" i="3"/>
  <c r="D6" i="3"/>
  <c r="D7" i="3"/>
  <c r="D8" i="3"/>
  <c r="D9" i="3"/>
  <c r="D10" i="3"/>
  <c r="D11" i="3"/>
  <c r="D12" i="3"/>
  <c r="D13" i="3"/>
  <c r="D14" i="3"/>
  <c r="D15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60BF8-AC68-4C2D-95F9-BF77F8052F95}" keepAlive="1" name="Consulta - FromOrganiz_1" description="Conexión a la consulta 'FromOrganiz_1' en el libro." type="5" refreshedVersion="8" background="1" saveData="1">
    <dbPr connection="Provider=Microsoft.Mashup.OleDb.1;Data Source=$Workbook$;Location=FromOrganiz_1;Extended Properties=&quot;&quot;" command="SELECT * FROM [FromOrganiz_1]"/>
  </connection>
</connections>
</file>

<file path=xl/sharedStrings.xml><?xml version="1.0" encoding="utf-8"?>
<sst xmlns="http://schemas.openxmlformats.org/spreadsheetml/2006/main" count="85" uniqueCount="63">
  <si>
    <t>Código sucursal</t>
  </si>
  <si>
    <t>Número de quejas</t>
  </si>
  <si>
    <t>Personal por sucursal (vendedores, productores…)</t>
  </si>
  <si>
    <t>Asesores activos en atención a clientes (mesa de servicio)</t>
  </si>
  <si>
    <t>01SucMexico</t>
  </si>
  <si>
    <t>x = personal por sucursal/asesores</t>
  </si>
  <si>
    <t>02SucHidalgo</t>
  </si>
  <si>
    <t>y = numero de quejas</t>
  </si>
  <si>
    <t>03SucMérida</t>
  </si>
  <si>
    <t>04SucValladolid</t>
  </si>
  <si>
    <t>05SucVeracruz</t>
  </si>
  <si>
    <t>06SucMazatlán</t>
  </si>
  <si>
    <t>07SucGuadalajara</t>
  </si>
  <si>
    <t>08SucCampeche</t>
  </si>
  <si>
    <t>09SucMonterrey</t>
  </si>
  <si>
    <t>10SucChiapas</t>
  </si>
  <si>
    <t>y = 1.4985x - 6.3331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</si>
  <si>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</si>
  <si>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</si>
  <si>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</si>
  <si>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</si>
  <si>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</si>
  <si>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</si>
  <si>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</si>
  <si>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</si>
  <si>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</si>
  <si>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</si>
  <si>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</si>
  <si>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</si>
  <si>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</si>
  <si>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</si>
  <si>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</si>
  <si>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</si>
  <si>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</si>
  <si>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</si>
  <si>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</si>
  <si>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</si>
  <si>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</si>
  <si>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</si>
  <si>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</si>
  <si>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</si>
  <si>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PROBABILITY OUTPUT</t>
  </si>
  <si>
    <t>Percentile</t>
  </si>
  <si>
    <t>Gasto de producción.</t>
  </si>
  <si>
    <t>Ventas totales</t>
  </si>
  <si>
    <t>coeficiente de correlacion lineal</t>
  </si>
  <si>
    <t>x</t>
  </si>
  <si>
    <t>y</t>
  </si>
  <si>
    <t>X-x</t>
  </si>
  <si>
    <t>Y-x</t>
  </si>
  <si>
    <t>(X-x)2</t>
  </si>
  <si>
    <t>(Y-Y)2</t>
  </si>
  <si>
    <t>(X-x)2  (Y-Y)2</t>
  </si>
  <si>
    <t>Mes</t>
  </si>
  <si>
    <t>X2</t>
  </si>
  <si>
    <t>Y2</t>
  </si>
  <si>
    <t>X*Y</t>
  </si>
  <si>
    <t>Suma</t>
  </si>
  <si>
    <t>N</t>
  </si>
  <si>
    <t>Coeficiente de correlacion lineal</t>
  </si>
  <si>
    <t>Coeficiente de determinacion</t>
  </si>
  <si>
    <t>Y=AX+B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</si>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</sst>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0.000"/>
    <numFmt numFmtId="166" formatCode="0.000000"/>
    <numFmt numFmtId="167" formatCode="0.0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231F2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vertical="center" wrapText="1"/>
    </xf>
    <xf numFmtId="164" fontId="0" fillId="0" borderId="0" xfId="0" applyNumberFormat="1"/>
    <xf numFmtId="164" fontId="3" fillId="0" borderId="3" xfId="0" applyNumberFormat="1" applyFont="1" applyBorder="1" applyAlignment="1">
      <alignment vertical="center" wrapText="1"/>
    </xf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2" borderId="0" xfId="0" applyFont="1" applyFill="1"/>
    <xf numFmtId="164" fontId="0" fillId="0" borderId="9" xfId="0" applyNumberFormat="1" applyBorder="1"/>
    <xf numFmtId="0" fontId="1" fillId="0" borderId="0" xfId="0" applyFont="1"/>
    <xf numFmtId="0" fontId="0" fillId="0" borderId="5" xfId="0" applyBorder="1"/>
    <xf numFmtId="0" fontId="3" fillId="0" borderId="5" xfId="0" applyFont="1" applyBorder="1" applyAlignment="1">
      <alignment vertical="center" wrapText="1"/>
    </xf>
    <xf numFmtId="164" fontId="0" fillId="0" borderId="5" xfId="0" applyNumberFormat="1" applyBorder="1"/>
    <xf numFmtId="164" fontId="3" fillId="0" borderId="5" xfId="0" applyNumberFormat="1" applyFont="1" applyBorder="1" applyAlignment="1">
      <alignment vertical="center" wrapText="1"/>
    </xf>
    <xf numFmtId="165" fontId="1" fillId="0" borderId="0" xfId="0" applyNumberFormat="1" applyFont="1"/>
    <xf numFmtId="164" fontId="2" fillId="0" borderId="0" xfId="0" applyNumberFormat="1" applyFont="1"/>
    <xf numFmtId="166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164" fontId="4" fillId="0" borderId="9" xfId="0" applyNumberFormat="1" applyFont="1" applyBorder="1"/>
    <xf numFmtId="0" fontId="4" fillId="0" borderId="9" xfId="0" applyFont="1" applyBorder="1"/>
    <xf numFmtId="164" fontId="4" fillId="0" borderId="7" xfId="0" applyNumberFormat="1" applyFont="1" applyBorder="1"/>
    <xf numFmtId="164" fontId="4" fillId="0" borderId="0" xfId="0" applyNumberFormat="1" applyFont="1"/>
    <xf numFmtId="4" fontId="4" fillId="0" borderId="0" xfId="0" applyNumberFormat="1" applyFont="1"/>
    <xf numFmtId="0" fontId="6" fillId="0" borderId="8" xfId="0" applyFont="1" applyBorder="1" applyAlignment="1">
      <alignment horizontal="centerContinuous"/>
    </xf>
    <xf numFmtId="0" fontId="4" fillId="2" borderId="0" xfId="0" applyFont="1" applyFill="1"/>
    <xf numFmtId="0" fontId="4" fillId="0" borderId="6" xfId="0" applyFont="1" applyBorder="1"/>
    <xf numFmtId="0" fontId="6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167" fontId="0" fillId="2" borderId="0" xfId="0" applyNumberFormat="1" applyFill="1"/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Número de quejas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38232720909884"/>
                  <c:y val="-4.1666666666666669E-4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Hoja1!$L$2:$L$11</c:f>
              <c:numCache>
                <c:formatCode>General</c:formatCode>
                <c:ptCount val="10"/>
                <c:pt idx="0">
                  <c:v>138</c:v>
                </c:pt>
                <c:pt idx="1">
                  <c:v>468</c:v>
                </c:pt>
                <c:pt idx="2">
                  <c:v>604</c:v>
                </c:pt>
                <c:pt idx="3">
                  <c:v>89</c:v>
                </c:pt>
                <c:pt idx="4">
                  <c:v>488</c:v>
                </c:pt>
                <c:pt idx="5">
                  <c:v>484</c:v>
                </c:pt>
                <c:pt idx="6">
                  <c:v>502</c:v>
                </c:pt>
                <c:pt idx="7">
                  <c:v>596</c:v>
                </c:pt>
                <c:pt idx="8">
                  <c:v>478</c:v>
                </c:pt>
                <c:pt idx="9">
                  <c:v>342</c:v>
                </c:pt>
              </c:numCache>
            </c:numRef>
          </c:xVal>
          <c:yVal>
            <c:numRef>
              <c:f>Hoja1!$M$2:$M$11</c:f>
              <c:numCache>
                <c:formatCode>General</c:formatCode>
                <c:ptCount val="10"/>
                <c:pt idx="0">
                  <c:v>201</c:v>
                </c:pt>
                <c:pt idx="1">
                  <c:v>695</c:v>
                </c:pt>
                <c:pt idx="2">
                  <c:v>898</c:v>
                </c:pt>
                <c:pt idx="3">
                  <c:v>128</c:v>
                </c:pt>
                <c:pt idx="4">
                  <c:v>726</c:v>
                </c:pt>
                <c:pt idx="5">
                  <c:v>718</c:v>
                </c:pt>
                <c:pt idx="6">
                  <c:v>745</c:v>
                </c:pt>
                <c:pt idx="7">
                  <c:v>890</c:v>
                </c:pt>
                <c:pt idx="8">
                  <c:v>709</c:v>
                </c:pt>
                <c:pt idx="9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C0-B1EB-78819867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44575"/>
        <c:axId val="1394043615"/>
      </c:scatterChart>
      <c:valAx>
        <c:axId val="139404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043615"/>
        <c:crosses val="autoZero"/>
        <c:crossBetween val="midCat"/>
      </c:valAx>
      <c:valAx>
        <c:axId val="13940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9404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Hoja4!$A$26:$A$35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Hoja4!$B$26:$B$35</c:f>
              <c:numCache>
                <c:formatCode>General</c:formatCode>
                <c:ptCount val="10"/>
                <c:pt idx="0">
                  <c:v>50</c:v>
                </c:pt>
                <c:pt idx="1">
                  <c:v>75</c:v>
                </c:pt>
                <c:pt idx="2">
                  <c:v>180</c:v>
                </c:pt>
                <c:pt idx="3">
                  <c:v>241</c:v>
                </c:pt>
                <c:pt idx="4">
                  <c:v>247</c:v>
                </c:pt>
                <c:pt idx="5">
                  <c:v>250</c:v>
                </c:pt>
                <c:pt idx="6">
                  <c:v>250</c:v>
                </c:pt>
                <c:pt idx="7">
                  <c:v>259</c:v>
                </c:pt>
                <c:pt idx="8">
                  <c:v>302</c:v>
                </c:pt>
                <c:pt idx="9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A-4DA8-AE4A-2E278510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43135"/>
        <c:axId val="1394051295"/>
      </c:scatterChart>
      <c:valAx>
        <c:axId val="139404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51295"/>
        <c:crosses val="autoZero"/>
        <c:crossBetween val="midCat"/>
      </c:valAx>
      <c:valAx>
        <c:axId val="139405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Número de quejas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04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810936132983377"/>
                  <c:y val="-0.16290937591134441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Hoja2!$B$4:$B$15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1450</c:v>
                </c:pt>
                <c:pt idx="3">
                  <c:v>1600</c:v>
                </c:pt>
                <c:pt idx="4">
                  <c:v>2000</c:v>
                </c:pt>
                <c:pt idx="5">
                  <c:v>2450</c:v>
                </c:pt>
                <c:pt idx="6">
                  <c:v>3100</c:v>
                </c:pt>
                <c:pt idx="7">
                  <c:v>1200</c:v>
                </c:pt>
                <c:pt idx="8">
                  <c:v>1900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</c:numCache>
            </c:numRef>
          </c:xVal>
          <c:yVal>
            <c:numRef>
              <c:f>Hoja2!$C$4:$C$15</c:f>
              <c:numCache>
                <c:formatCode>General</c:formatCode>
                <c:ptCount val="12"/>
                <c:pt idx="0">
                  <c:v>30000</c:v>
                </c:pt>
                <c:pt idx="1">
                  <c:v>40000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50000</c:v>
                </c:pt>
                <c:pt idx="6">
                  <c:v>60000</c:v>
                </c:pt>
                <c:pt idx="7">
                  <c:v>65000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F-4C2B-ADF2-18B68867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05840"/>
        <c:axId val="1103796240"/>
      </c:scatterChart>
      <c:valAx>
        <c:axId val="11038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3796240"/>
        <c:crosses val="autoZero"/>
        <c:crossBetween val="midCat"/>
      </c:valAx>
      <c:valAx>
        <c:axId val="11037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38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780245</xdr:colOff>
      <xdr:row>5</xdr:row>
      <xdr:rowOff>78282</xdr:rowOff>
    </xdr:from>
    <xdr:to>
      <xdr:col>9</xdr:col>
      <xdr:colOff>1067027</xdr:colOff>
      <xdr:row>20</xdr:row>
      <xdr:rowOff>429922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12A199-3619-56B8-9786-15D825874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474813</xdr:colOff>
      <xdr:row>2</xdr:row>
      <xdr:rowOff>56072</xdr:rowOff>
    </xdr:from>
    <xdr:to>
      <xdr:col>14</xdr:col>
      <xdr:colOff>110526</xdr:colOff>
      <xdr:row>13</xdr:row>
      <xdr:rowOff>27496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409F3A-EBCB-BD44-AE28-2436938AE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185737</xdr:rowOff>
    </xdr:from>
    <xdr:to>
      <xdr:col>12</xdr:col>
      <xdr:colOff>247650</xdr:colOff>
      <xdr:row>16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35C993-B4A6-5636-FC55-02551A7A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57150</xdr:colOff>
      <xdr:row>17</xdr:row>
      <xdr:rowOff>85725</xdr:rowOff>
    </xdr:from>
    <xdr:ext cx="2171700" cy="37407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FA6C350-32C6-2871-2439-4643DF9E2A55}"/>
            </a:ext>
          </a:extLst>
        </xdr:cNvPr>
        <xdr:cNvSpPr txBox="1"/>
      </xdr:nvSpPr>
      <xdr:spPr>
        <a:xfrm>
          <a:off x="3752850" y="3657600"/>
          <a:ext cx="2171700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800"/>
            <a:t>correlacion</a:t>
          </a:r>
          <a:r>
            <a:rPr lang="es-MX" sz="1800" baseline="0"/>
            <a:t> lineal.</a:t>
          </a:r>
          <a:endParaRPr lang="es-MX" sz="1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oni\Downloads\TAREA.xlsx" TargetMode="External"/><Relationship Id="rId1" Type="http://schemas.openxmlformats.org/officeDocument/2006/relationships/externalLinkPath" Target="file:///C:\Users\mooni\Downloads\T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</sheetNames>
    <sheetDataSet>
      <sheetData sheetId="0"/>
      <sheetData sheetId="1">
        <row r="17">
          <cell r="C17">
            <v>25700</v>
          </cell>
          <cell r="D17">
            <v>535000</v>
          </cell>
          <cell r="E17">
            <v>63705000</v>
          </cell>
          <cell r="G17">
            <v>1189750000</v>
          </cell>
        </row>
        <row r="18">
          <cell r="C1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CDC3-7529-44A9-850C-6E3612A3CDE5}">
  <dimension ref="A1:M31"/>
  <sheetViews>
    <sheetView zoomScale="66" zoomScaleNormal="66" workbookViewId="0">
      <selection activeCell="D16" sqref="D16"/>
    </sheetView>
  </sheetViews>
  <sheetFormatPr defaultColWidth="11.42578125" defaultRowHeight="15"/>
  <cols>
    <col min="1" max="1" width="22.42578125" bestFit="1" customWidth="1"/>
    <col min="2" max="2" width="14.140625" bestFit="1" customWidth="1"/>
    <col min="3" max="3" width="24.140625" bestFit="1" customWidth="1"/>
    <col min="4" max="4" width="21.140625" bestFit="1" customWidth="1"/>
    <col min="5" max="5" width="15.140625" customWidth="1"/>
    <col min="8" max="8" width="20.7109375" customWidth="1"/>
    <col min="9" max="9" width="15.85546875" customWidth="1"/>
    <col min="10" max="10" width="18" customWidth="1"/>
    <col min="11" max="11" width="16.85546875" customWidth="1"/>
    <col min="12" max="12" width="17" bestFit="1" customWidth="1"/>
    <col min="13" max="13" width="14.140625" bestFit="1" customWidth="1"/>
  </cols>
  <sheetData>
    <row r="1" spans="1:13" ht="78" customHeight="1" thickBot="1">
      <c r="A1" s="11" t="s">
        <v>0</v>
      </c>
      <c r="B1" s="11" t="s">
        <v>1</v>
      </c>
      <c r="C1" s="11" t="s">
        <v>2</v>
      </c>
      <c r="D1" s="11" t="s">
        <v>3</v>
      </c>
      <c r="E1" s="8"/>
      <c r="F1" s="8"/>
      <c r="G1" s="8"/>
      <c r="L1" s="11" t="s">
        <v>2</v>
      </c>
      <c r="M1" s="11" t="s">
        <v>1</v>
      </c>
    </row>
    <row r="2" spans="1:13" ht="16.5" thickBot="1">
      <c r="A2" s="10" t="s">
        <v>4</v>
      </c>
      <c r="B2" s="10">
        <v>75</v>
      </c>
      <c r="C2" s="10">
        <v>12</v>
      </c>
      <c r="D2" s="7">
        <v>8</v>
      </c>
      <c r="E2" s="8"/>
      <c r="F2" s="8" t="s">
        <v>5</v>
      </c>
      <c r="G2" s="8"/>
      <c r="L2" s="10">
        <v>138</v>
      </c>
      <c r="M2" s="10">
        <v>201</v>
      </c>
    </row>
    <row r="3" spans="1:13" ht="16.5" thickBot="1">
      <c r="A3" s="10" t="s">
        <v>6</v>
      </c>
      <c r="B3" s="10">
        <v>241</v>
      </c>
      <c r="C3" s="10">
        <v>14</v>
      </c>
      <c r="D3" s="9">
        <v>10</v>
      </c>
      <c r="F3" s="8" t="s">
        <v>7</v>
      </c>
      <c r="G3" s="8"/>
      <c r="L3" s="10">
        <v>468</v>
      </c>
      <c r="M3" s="10">
        <v>695</v>
      </c>
    </row>
    <row r="4" spans="1:13" ht="16.5" thickBot="1">
      <c r="A4" s="10" t="s">
        <v>8</v>
      </c>
      <c r="B4" s="10">
        <v>310</v>
      </c>
      <c r="C4" s="10">
        <v>16</v>
      </c>
      <c r="D4" s="9">
        <v>9</v>
      </c>
      <c r="E4" s="8"/>
      <c r="F4" s="8"/>
      <c r="G4" s="8"/>
      <c r="L4" s="10">
        <v>604</v>
      </c>
      <c r="M4" s="10">
        <v>898</v>
      </c>
    </row>
    <row r="5" spans="1:13" ht="16.5" thickBot="1">
      <c r="A5" s="10" t="s">
        <v>9</v>
      </c>
      <c r="B5" s="10">
        <v>50</v>
      </c>
      <c r="C5" s="10">
        <v>11</v>
      </c>
      <c r="D5" s="9">
        <v>15</v>
      </c>
      <c r="E5" s="8"/>
      <c r="F5" s="8"/>
      <c r="G5" s="8"/>
      <c r="L5" s="10">
        <v>89</v>
      </c>
      <c r="M5" s="10">
        <v>128</v>
      </c>
    </row>
    <row r="6" spans="1:13" ht="16.5" thickBot="1">
      <c r="A6" s="10" t="s">
        <v>10</v>
      </c>
      <c r="B6" s="10">
        <v>250</v>
      </c>
      <c r="C6" s="10">
        <v>12</v>
      </c>
      <c r="D6" s="9">
        <v>20</v>
      </c>
      <c r="E6" s="8"/>
      <c r="F6" s="8"/>
      <c r="G6" s="8"/>
      <c r="L6" s="10">
        <v>488</v>
      </c>
      <c r="M6" s="10">
        <v>726</v>
      </c>
    </row>
    <row r="7" spans="1:13" ht="16.5" thickBot="1">
      <c r="A7" s="10" t="s">
        <v>11</v>
      </c>
      <c r="B7" s="10">
        <v>250</v>
      </c>
      <c r="C7" s="10">
        <v>16</v>
      </c>
      <c r="D7" s="9">
        <v>20</v>
      </c>
      <c r="E7" s="8"/>
      <c r="F7" s="8"/>
      <c r="G7" s="8"/>
      <c r="L7" s="10">
        <v>484</v>
      </c>
      <c r="M7" s="10">
        <v>718</v>
      </c>
    </row>
    <row r="8" spans="1:13" ht="16.5" thickBot="1">
      <c r="A8" s="10" t="s">
        <v>12</v>
      </c>
      <c r="B8" s="10">
        <v>259</v>
      </c>
      <c r="C8" s="10">
        <v>16</v>
      </c>
      <c r="D8" s="9">
        <v>5</v>
      </c>
      <c r="E8" s="8"/>
      <c r="F8" s="8"/>
      <c r="G8" s="8"/>
      <c r="L8" s="10">
        <v>502</v>
      </c>
      <c r="M8" s="10">
        <v>745</v>
      </c>
    </row>
    <row r="9" spans="1:13" ht="16.5" thickBot="1">
      <c r="A9" s="10" t="s">
        <v>13</v>
      </c>
      <c r="B9" s="10">
        <v>302</v>
      </c>
      <c r="C9" s="10">
        <v>8</v>
      </c>
      <c r="D9" s="9">
        <v>10</v>
      </c>
      <c r="E9" s="8"/>
      <c r="F9" s="8"/>
      <c r="G9" s="8"/>
      <c r="L9" s="10">
        <v>596</v>
      </c>
      <c r="M9" s="10">
        <v>890</v>
      </c>
    </row>
    <row r="10" spans="1:13" ht="16.5" thickBot="1">
      <c r="A10" s="10" t="s">
        <v>14</v>
      </c>
      <c r="B10" s="10">
        <v>247</v>
      </c>
      <c r="C10" s="10">
        <v>16</v>
      </c>
      <c r="D10" s="9">
        <v>15</v>
      </c>
      <c r="E10" s="8"/>
      <c r="F10" s="8"/>
      <c r="G10" s="8"/>
      <c r="L10" s="10">
        <v>478</v>
      </c>
      <c r="M10" s="10">
        <v>709</v>
      </c>
    </row>
    <row r="11" spans="1:13" ht="16.5" thickBot="1">
      <c r="A11" s="10" t="s">
        <v>15</v>
      </c>
      <c r="B11" s="10">
        <v>180</v>
      </c>
      <c r="C11" s="10">
        <v>18</v>
      </c>
      <c r="D11" s="9">
        <v>10</v>
      </c>
      <c r="E11" s="8"/>
      <c r="F11" s="8"/>
      <c r="G11" s="8"/>
      <c r="L11" s="10">
        <v>342</v>
      </c>
      <c r="M11" s="10">
        <v>504</v>
      </c>
    </row>
    <row r="12" spans="1:13">
      <c r="A12" s="2"/>
      <c r="B12" s="1"/>
    </row>
    <row r="13" spans="1:13">
      <c r="A13" s="2"/>
      <c r="B13" s="1"/>
    </row>
    <row r="14" spans="1:13" ht="18.75">
      <c r="C14" s="12" t="s">
        <v>16</v>
      </c>
    </row>
    <row r="21" spans="1:4" ht="60">
      <c r="A21" s="11" t="s">
        <v>0</v>
      </c>
      <c r="B21" s="11" t="s">
        <v>1</v>
      </c>
      <c r="C21" s="11" t="s">
        <v>2</v>
      </c>
      <c r="D21" s="11" t="s">
        <v>3</v>
      </c>
    </row>
    <row r="22" spans="1:4">
      <c r="A22" s="10" t="s">
        <v>4</v>
      </c>
      <c r="B22" s="10">
        <v>75</v>
      </c>
      <c r="C22" s="10">
        <v>12</v>
      </c>
      <c r="D22" s="10">
        <v>8</v>
      </c>
    </row>
    <row r="23" spans="1:4">
      <c r="A23" s="10" t="s">
        <v>6</v>
      </c>
      <c r="B23" s="10">
        <v>241</v>
      </c>
      <c r="C23" s="10">
        <v>14</v>
      </c>
      <c r="D23" s="10">
        <v>10</v>
      </c>
    </row>
    <row r="24" spans="1:4">
      <c r="A24" s="10" t="s">
        <v>8</v>
      </c>
      <c r="B24" s="10">
        <v>310</v>
      </c>
      <c r="C24" s="10">
        <v>16</v>
      </c>
      <c r="D24" s="10">
        <v>9</v>
      </c>
    </row>
    <row r="25" spans="1:4">
      <c r="A25" s="10" t="s">
        <v>9</v>
      </c>
      <c r="B25" s="10">
        <v>50</v>
      </c>
      <c r="C25" s="10">
        <v>11</v>
      </c>
      <c r="D25" s="10">
        <v>15</v>
      </c>
    </row>
    <row r="26" spans="1:4">
      <c r="A26" s="10" t="s">
        <v>10</v>
      </c>
      <c r="B26" s="10">
        <v>250</v>
      </c>
      <c r="C26" s="10">
        <v>12</v>
      </c>
      <c r="D26" s="10">
        <v>20</v>
      </c>
    </row>
    <row r="27" spans="1:4">
      <c r="A27" s="10" t="s">
        <v>11</v>
      </c>
      <c r="B27" s="10">
        <v>250</v>
      </c>
      <c r="C27" s="10">
        <v>16</v>
      </c>
      <c r="D27" s="10">
        <v>20</v>
      </c>
    </row>
    <row r="28" spans="1:4">
      <c r="A28" s="10" t="s">
        <v>12</v>
      </c>
      <c r="B28" s="10">
        <v>259</v>
      </c>
      <c r="C28" s="10">
        <v>16</v>
      </c>
      <c r="D28" s="10">
        <v>5</v>
      </c>
    </row>
    <row r="29" spans="1:4">
      <c r="A29" s="10" t="s">
        <v>13</v>
      </c>
      <c r="B29" s="10">
        <v>302</v>
      </c>
      <c r="C29" s="10">
        <v>8</v>
      </c>
      <c r="D29" s="10">
        <v>10</v>
      </c>
    </row>
    <row r="30" spans="1:4">
      <c r="A30" s="10" t="s">
        <v>14</v>
      </c>
      <c r="B30" s="10">
        <v>247</v>
      </c>
      <c r="C30" s="10">
        <v>16</v>
      </c>
      <c r="D30" s="10">
        <v>15</v>
      </c>
    </row>
    <row r="31" spans="1:4">
      <c r="A31" s="10" t="s">
        <v>15</v>
      </c>
      <c r="B31" s="10">
        <v>180</v>
      </c>
      <c r="C31" s="10">
        <v>18</v>
      </c>
      <c r="D31" s="10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EB3A-70C2-4951-8C8F-9FC4499B4294}">
  <dimension ref="A1:I36"/>
  <sheetViews>
    <sheetView zoomScale="53" zoomScaleNormal="53" workbookViewId="0">
      <selection activeCell="J25" sqref="J25"/>
    </sheetView>
  </sheetViews>
  <sheetFormatPr defaultColWidth="11.42578125" defaultRowHeight="15"/>
  <cols>
    <col min="1" max="1" width="58.85546875" bestFit="1" customWidth="1"/>
    <col min="2" max="2" width="20.140625" bestFit="1" customWidth="1"/>
    <col min="3" max="3" width="18.42578125" bestFit="1" customWidth="1"/>
    <col min="4" max="5" width="12" bestFit="1" customWidth="1"/>
    <col min="6" max="6" width="17.42578125" bestFit="1" customWidth="1"/>
    <col min="7" max="7" width="16.5703125" bestFit="1" customWidth="1"/>
    <col min="8" max="8" width="17.42578125" bestFit="1" customWidth="1"/>
    <col min="9" max="9" width="16.5703125" bestFit="1" customWidth="1"/>
  </cols>
  <sheetData>
    <row r="1" spans="1:9" ht="15.75">
      <c r="A1" s="6" t="s">
        <v>17</v>
      </c>
      <c r="B1" s="6"/>
      <c r="C1" s="6"/>
      <c r="D1" s="6"/>
      <c r="E1" s="6"/>
      <c r="F1" s="6"/>
      <c r="G1" s="6"/>
      <c r="H1" s="6"/>
      <c r="I1" s="6"/>
    </row>
    <row r="2" spans="1:9" ht="16.5" thickBot="1">
      <c r="A2" s="6"/>
      <c r="B2" s="6"/>
      <c r="C2" s="6"/>
      <c r="D2" s="6"/>
      <c r="E2" s="6"/>
      <c r="F2" s="6"/>
      <c r="G2" s="6"/>
      <c r="H2" s="6"/>
      <c r="I2" s="6"/>
    </row>
    <row r="3" spans="1:9" ht="15.75">
      <c r="A3" s="28" t="s">
        <v>18</v>
      </c>
      <c r="B3" s="28"/>
      <c r="C3" s="6"/>
      <c r="D3" s="6"/>
      <c r="E3" s="6"/>
      <c r="F3" s="6"/>
      <c r="G3" s="6"/>
      <c r="H3" s="6"/>
      <c r="I3" s="6"/>
    </row>
    <row r="4" spans="1:9" ht="15.75">
      <c r="A4" s="6" t="s">
        <v>19</v>
      </c>
      <c r="B4" s="29">
        <v>0.18639556941807048</v>
      </c>
      <c r="C4" s="6"/>
      <c r="D4" s="6"/>
      <c r="E4" s="6"/>
      <c r="F4" s="6"/>
      <c r="G4" s="6"/>
      <c r="H4" s="6"/>
      <c r="I4" s="6"/>
    </row>
    <row r="5" spans="1:9" ht="15.75">
      <c r="A5" s="6" t="s">
        <v>20</v>
      </c>
      <c r="B5" s="6">
        <v>3.4743308298686736E-2</v>
      </c>
      <c r="C5" s="6"/>
      <c r="D5" s="6"/>
      <c r="E5" s="6"/>
      <c r="F5" s="6"/>
      <c r="G5" s="6"/>
      <c r="H5" s="6"/>
      <c r="I5" s="6"/>
    </row>
    <row r="6" spans="1:9" ht="15.75">
      <c r="A6" s="6" t="s">
        <v>21</v>
      </c>
      <c r="B6" s="6">
        <v>-0.24104431790168851</v>
      </c>
      <c r="C6" s="6"/>
      <c r="D6" s="6"/>
      <c r="E6" s="6"/>
      <c r="F6" s="6"/>
      <c r="G6" s="6"/>
      <c r="H6" s="6"/>
      <c r="I6" s="6"/>
    </row>
    <row r="7" spans="1:9" ht="15.75">
      <c r="A7" s="6" t="s">
        <v>22</v>
      </c>
      <c r="B7" s="6">
        <v>98.744755211806094</v>
      </c>
      <c r="C7" s="6"/>
      <c r="D7" s="6"/>
      <c r="E7" s="6"/>
      <c r="F7" s="6"/>
      <c r="G7" s="6"/>
      <c r="H7" s="6"/>
      <c r="I7" s="6"/>
    </row>
    <row r="8" spans="1:9" ht="16.5" thickBot="1">
      <c r="A8" s="30" t="s">
        <v>23</v>
      </c>
      <c r="B8" s="30">
        <v>10</v>
      </c>
      <c r="C8" s="6"/>
      <c r="D8" s="6"/>
      <c r="E8" s="6"/>
      <c r="F8" s="6"/>
      <c r="G8" s="6"/>
      <c r="H8" s="6"/>
      <c r="I8" s="6"/>
    </row>
    <row r="9" spans="1:9" ht="15.75">
      <c r="A9" s="6"/>
      <c r="B9" s="6"/>
      <c r="C9" s="6"/>
      <c r="D9" s="6"/>
      <c r="E9" s="6"/>
      <c r="F9" s="6"/>
      <c r="G9" s="6"/>
      <c r="H9" s="6"/>
      <c r="I9" s="6"/>
    </row>
    <row r="10" spans="1:9" ht="16.5" thickBot="1">
      <c r="A10" s="6" t="s">
        <v>24</v>
      </c>
      <c r="B10" s="6"/>
      <c r="C10" s="6"/>
      <c r="D10" s="6"/>
      <c r="E10" s="6"/>
      <c r="F10" s="6"/>
      <c r="G10" s="6"/>
      <c r="H10" s="6"/>
      <c r="I10" s="6"/>
    </row>
    <row r="11" spans="1:9" ht="15.75">
      <c r="A11" s="31"/>
      <c r="B11" s="31" t="s">
        <v>25</v>
      </c>
      <c r="C11" s="31" t="s">
        <v>26</v>
      </c>
      <c r="D11" s="31" t="s">
        <v>27</v>
      </c>
      <c r="E11" s="31" t="s">
        <v>28</v>
      </c>
      <c r="F11" s="31" t="s">
        <v>29</v>
      </c>
      <c r="G11" s="6"/>
      <c r="H11" s="6"/>
      <c r="I11" s="6"/>
    </row>
    <row r="12" spans="1:9" ht="15.75">
      <c r="A12" s="6" t="s">
        <v>30</v>
      </c>
      <c r="B12" s="6">
        <v>2</v>
      </c>
      <c r="C12" s="6">
        <v>2456.7132271234586</v>
      </c>
      <c r="D12" s="6">
        <v>1228.3566135617293</v>
      </c>
      <c r="E12" s="6">
        <v>0.12597848851073459</v>
      </c>
      <c r="F12" s="6">
        <v>0.88358813161136074</v>
      </c>
      <c r="G12" s="6"/>
      <c r="H12" s="6"/>
      <c r="I12" s="6"/>
    </row>
    <row r="13" spans="1:9" ht="15.75">
      <c r="A13" s="6" t="s">
        <v>31</v>
      </c>
      <c r="B13" s="6">
        <v>7</v>
      </c>
      <c r="C13" s="6">
        <v>68253.68677287655</v>
      </c>
      <c r="D13" s="6">
        <v>9750.5266818395066</v>
      </c>
      <c r="E13" s="6"/>
      <c r="F13" s="6"/>
      <c r="G13" s="6"/>
      <c r="H13" s="6"/>
      <c r="I13" s="6"/>
    </row>
    <row r="14" spans="1:9" ht="16.5" thickBot="1">
      <c r="A14" s="30" t="s">
        <v>32</v>
      </c>
      <c r="B14" s="30">
        <v>9</v>
      </c>
      <c r="C14" s="30">
        <v>70710.400000000009</v>
      </c>
      <c r="D14" s="30"/>
      <c r="E14" s="30"/>
      <c r="F14" s="30"/>
      <c r="G14" s="6"/>
      <c r="H14" s="6"/>
      <c r="I14" s="6"/>
    </row>
    <row r="15" spans="1:9" ht="16.5" thickBot="1">
      <c r="A15" s="6"/>
      <c r="B15" s="6"/>
      <c r="C15" s="6"/>
      <c r="D15" s="6"/>
      <c r="E15" s="6"/>
      <c r="F15" s="6"/>
      <c r="G15" s="6"/>
      <c r="H15" s="6"/>
      <c r="I15" s="6"/>
    </row>
    <row r="16" spans="1:9" ht="15.75">
      <c r="A16" s="31"/>
      <c r="B16" s="31" t="s">
        <v>33</v>
      </c>
      <c r="C16" s="31" t="s">
        <v>22</v>
      </c>
      <c r="D16" s="31" t="s">
        <v>34</v>
      </c>
      <c r="E16" s="31" t="s">
        <v>35</v>
      </c>
      <c r="F16" s="31" t="s">
        <v>36</v>
      </c>
      <c r="G16" s="31" t="s">
        <v>37</v>
      </c>
      <c r="H16" s="31" t="s">
        <v>38</v>
      </c>
      <c r="I16" s="31" t="s">
        <v>39</v>
      </c>
    </row>
    <row r="17" spans="1:9" ht="15.75">
      <c r="A17" s="6" t="s">
        <v>40</v>
      </c>
      <c r="B17" s="6">
        <v>140.02348282530627</v>
      </c>
      <c r="C17" s="6">
        <v>177.27941635622781</v>
      </c>
      <c r="D17" s="6">
        <v>0.78984625346431125</v>
      </c>
      <c r="E17" s="6">
        <v>0.45553579165497393</v>
      </c>
      <c r="F17" s="6">
        <v>-279.17572439884464</v>
      </c>
      <c r="G17" s="6">
        <v>559.22269004945713</v>
      </c>
      <c r="H17" s="6">
        <v>-279.17572439884464</v>
      </c>
      <c r="I17" s="6">
        <v>559.22269004945713</v>
      </c>
    </row>
    <row r="18" spans="1:9" ht="29.25" customHeight="1">
      <c r="A18" s="6" t="s">
        <v>2</v>
      </c>
      <c r="B18" s="6">
        <v>5.3907971882002599</v>
      </c>
      <c r="C18" s="6">
        <v>10.748606055192688</v>
      </c>
      <c r="D18" s="6">
        <v>0.5015345395039339</v>
      </c>
      <c r="E18" s="6">
        <v>0.63138073891156821</v>
      </c>
      <c r="F18" s="6">
        <v>-20.025617360725427</v>
      </c>
      <c r="G18" s="6">
        <v>30.807211737125947</v>
      </c>
      <c r="H18" s="6">
        <v>-20.025617360725427</v>
      </c>
      <c r="I18" s="6">
        <v>30.807211737125947</v>
      </c>
    </row>
    <row r="19" spans="1:9" ht="30" customHeight="1" thickBot="1">
      <c r="A19" s="30" t="s">
        <v>3</v>
      </c>
      <c r="B19" s="30">
        <v>0.11839641464837032</v>
      </c>
      <c r="C19" s="30">
        <v>6.5078377011849291</v>
      </c>
      <c r="D19" s="30">
        <v>1.8192896025482172E-2</v>
      </c>
      <c r="E19" s="30">
        <v>0.98599266420137965</v>
      </c>
      <c r="F19" s="30">
        <v>-15.270194439003353</v>
      </c>
      <c r="G19" s="30">
        <v>15.506987268300092</v>
      </c>
      <c r="H19" s="30">
        <v>-15.270194439003353</v>
      </c>
      <c r="I19" s="30">
        <v>15.506987268300092</v>
      </c>
    </row>
    <row r="20" spans="1:9" ht="15.75">
      <c r="A20" s="6"/>
      <c r="B20" s="6"/>
      <c r="C20" s="6"/>
      <c r="D20" s="6"/>
      <c r="E20" s="6"/>
      <c r="F20" s="6"/>
      <c r="G20" s="6"/>
      <c r="H20" s="6"/>
      <c r="I20" s="6"/>
    </row>
    <row r="21" spans="1:9" ht="15.75">
      <c r="A21" s="6"/>
      <c r="B21" s="6"/>
      <c r="C21" s="6"/>
      <c r="D21" s="6"/>
      <c r="E21" s="6"/>
      <c r="F21" s="6"/>
      <c r="G21" s="6"/>
      <c r="H21" s="6"/>
      <c r="I21" s="6"/>
    </row>
    <row r="22" spans="1:9" ht="15.75">
      <c r="A22" s="6"/>
      <c r="B22" s="6"/>
      <c r="C22" s="6"/>
      <c r="D22" s="6"/>
      <c r="E22" s="6"/>
      <c r="F22" s="6"/>
      <c r="G22" s="6"/>
      <c r="H22" s="6"/>
      <c r="I22" s="6"/>
    </row>
    <row r="23" spans="1:9" ht="15.75">
      <c r="A23" s="6" t="s">
        <v>41</v>
      </c>
      <c r="B23" s="6"/>
      <c r="C23" s="6"/>
      <c r="D23" s="6"/>
      <c r="E23" s="6"/>
      <c r="F23" s="6"/>
      <c r="G23" s="6"/>
      <c r="H23" s="6"/>
      <c r="I23" s="6"/>
    </row>
    <row r="24" spans="1:9" ht="16.5" thickBot="1">
      <c r="A24" s="6"/>
      <c r="B24" s="6"/>
      <c r="C24" s="6"/>
      <c r="D24" s="6"/>
      <c r="E24" s="6"/>
      <c r="F24" s="6"/>
      <c r="G24" s="6"/>
      <c r="H24" s="6"/>
      <c r="I24" s="6"/>
    </row>
    <row r="25" spans="1:9" ht="15.75">
      <c r="A25" s="31" t="s">
        <v>42</v>
      </c>
      <c r="B25" s="31" t="s">
        <v>1</v>
      </c>
      <c r="C25" s="6"/>
      <c r="D25" s="6"/>
      <c r="E25" s="6"/>
      <c r="F25" s="6"/>
      <c r="G25" s="6"/>
      <c r="H25" s="6"/>
      <c r="I25" s="6"/>
    </row>
    <row r="26" spans="1:9" ht="15.75">
      <c r="A26" s="32">
        <v>5</v>
      </c>
      <c r="B26" s="32">
        <v>50</v>
      </c>
      <c r="C26" s="6"/>
      <c r="D26" s="6"/>
      <c r="E26" s="6"/>
      <c r="F26" s="6"/>
      <c r="G26" s="6"/>
      <c r="H26" s="6"/>
      <c r="I26" s="6"/>
    </row>
    <row r="27" spans="1:9" ht="15.75">
      <c r="A27" s="32">
        <v>15</v>
      </c>
      <c r="B27" s="32">
        <v>75</v>
      </c>
      <c r="C27" s="6"/>
      <c r="D27" s="6"/>
      <c r="E27" s="6"/>
      <c r="F27" s="6"/>
      <c r="G27" s="6"/>
      <c r="H27" s="6"/>
      <c r="I27" s="6"/>
    </row>
    <row r="28" spans="1:9" ht="15.75">
      <c r="A28" s="32">
        <v>25</v>
      </c>
      <c r="B28" s="32">
        <v>180</v>
      </c>
      <c r="C28" s="6"/>
      <c r="D28" s="6"/>
      <c r="E28" s="6"/>
      <c r="F28" s="6"/>
      <c r="G28" s="6"/>
      <c r="H28" s="6"/>
      <c r="I28" s="6"/>
    </row>
    <row r="29" spans="1:9" ht="15.75">
      <c r="A29" s="32">
        <v>35</v>
      </c>
      <c r="B29" s="32">
        <v>241</v>
      </c>
      <c r="C29" s="6"/>
      <c r="D29" s="6"/>
      <c r="E29" s="6"/>
      <c r="F29" s="6"/>
      <c r="G29" s="6"/>
      <c r="H29" s="6"/>
      <c r="I29" s="6"/>
    </row>
    <row r="30" spans="1:9" ht="15.75">
      <c r="A30" s="32">
        <v>45</v>
      </c>
      <c r="B30" s="32">
        <v>247</v>
      </c>
      <c r="C30" s="6"/>
      <c r="D30" s="6"/>
      <c r="E30" s="6"/>
      <c r="F30" s="6"/>
      <c r="G30" s="6"/>
      <c r="H30" s="6"/>
      <c r="I30" s="6"/>
    </row>
    <row r="31" spans="1:9" ht="15.75">
      <c r="A31" s="32">
        <v>55</v>
      </c>
      <c r="B31" s="32">
        <v>250</v>
      </c>
      <c r="C31" s="6"/>
      <c r="D31" s="6"/>
      <c r="E31" s="6"/>
      <c r="F31" s="6"/>
      <c r="G31" s="6"/>
      <c r="H31" s="6"/>
      <c r="I31" s="6"/>
    </row>
    <row r="32" spans="1:9" ht="15.75">
      <c r="A32" s="32">
        <v>65</v>
      </c>
      <c r="B32" s="32">
        <v>250</v>
      </c>
      <c r="C32" s="6"/>
      <c r="D32" s="6"/>
      <c r="E32" s="6"/>
      <c r="F32" s="6"/>
      <c r="G32" s="6"/>
      <c r="H32" s="6"/>
      <c r="I32" s="6"/>
    </row>
    <row r="33" spans="1:9" ht="15.75">
      <c r="A33" s="32">
        <v>75</v>
      </c>
      <c r="B33" s="32">
        <v>259</v>
      </c>
      <c r="C33" s="6"/>
      <c r="D33" s="6"/>
      <c r="E33" s="6"/>
      <c r="F33" s="6"/>
      <c r="G33" s="6"/>
      <c r="H33" s="6"/>
      <c r="I33" s="6"/>
    </row>
    <row r="34" spans="1:9" ht="15.75">
      <c r="A34" s="32">
        <v>85</v>
      </c>
      <c r="B34" s="32">
        <v>302</v>
      </c>
      <c r="C34" s="6"/>
      <c r="D34" s="6"/>
      <c r="E34" s="6"/>
      <c r="F34" s="6"/>
      <c r="G34" s="6"/>
      <c r="H34" s="6"/>
      <c r="I34" s="6"/>
    </row>
    <row r="35" spans="1:9" ht="16.5" thickBot="1">
      <c r="A35" s="33">
        <v>95</v>
      </c>
      <c r="B35" s="33">
        <v>310</v>
      </c>
      <c r="C35" s="6"/>
      <c r="D35" s="6"/>
      <c r="E35" s="6"/>
      <c r="F35" s="6"/>
      <c r="G35" s="6"/>
      <c r="H35" s="6"/>
      <c r="I35" s="6"/>
    </row>
    <row r="36" spans="1:9" ht="15.75">
      <c r="A36" s="6"/>
      <c r="B36" s="6"/>
      <c r="C36" s="6"/>
      <c r="D36" s="6"/>
      <c r="E36" s="6"/>
      <c r="F36" s="6"/>
      <c r="G36" s="6"/>
      <c r="H36" s="6"/>
      <c r="I36" s="6"/>
    </row>
  </sheetData>
  <sortState xmlns:xlrd2="http://schemas.microsoft.com/office/spreadsheetml/2017/richdata2" ref="B26:B35">
    <sortCondition ref="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F514-FE22-432A-AB43-9E6B42C8034B}">
  <dimension ref="A1:V42"/>
  <sheetViews>
    <sheetView tabSelected="1" zoomScale="62" zoomScaleNormal="62" workbookViewId="0">
      <selection activeCell="J35" sqref="J35"/>
    </sheetView>
  </sheetViews>
  <sheetFormatPr defaultColWidth="11.42578125" defaultRowHeight="15"/>
  <cols>
    <col min="1" max="1" width="10" bestFit="1" customWidth="1"/>
    <col min="2" max="2" width="22.85546875" bestFit="1" customWidth="1"/>
    <col min="3" max="3" width="19.140625" bestFit="1" customWidth="1"/>
    <col min="4" max="4" width="18.85546875" bestFit="1" customWidth="1"/>
    <col min="5" max="5" width="36.5703125" bestFit="1" customWidth="1"/>
    <col min="6" max="6" width="23.5703125" bestFit="1" customWidth="1"/>
    <col min="7" max="7" width="25" bestFit="1" customWidth="1"/>
    <col min="8" max="8" width="25.28515625" bestFit="1" customWidth="1"/>
    <col min="14" max="15" width="15.28515625" bestFit="1" customWidth="1"/>
    <col min="18" max="18" width="40.42578125" bestFit="1" customWidth="1"/>
    <col min="19" max="19" width="19.42578125" customWidth="1"/>
    <col min="20" max="20" width="17.42578125" bestFit="1" customWidth="1"/>
  </cols>
  <sheetData>
    <row r="1" spans="1:20" ht="29.25" customHeight="1">
      <c r="A1" s="36"/>
      <c r="B1" s="36" t="s">
        <v>43</v>
      </c>
      <c r="C1" s="36" t="s">
        <v>44</v>
      </c>
      <c r="D1" s="36"/>
      <c r="E1" s="36"/>
      <c r="F1" s="36"/>
      <c r="P1" s="14" t="s">
        <v>45</v>
      </c>
    </row>
    <row r="2" spans="1:20" ht="15.75" thickBot="1">
      <c r="A2" s="37"/>
      <c r="B2" s="37"/>
      <c r="C2" s="37"/>
      <c r="D2" s="37"/>
      <c r="E2" s="37"/>
      <c r="F2" s="37"/>
      <c r="N2" s="10" t="s">
        <v>46</v>
      </c>
      <c r="O2" s="10" t="s">
        <v>47</v>
      </c>
      <c r="P2" s="15" t="s">
        <v>48</v>
      </c>
      <c r="Q2" s="15" t="s">
        <v>49</v>
      </c>
      <c r="R2" s="15" t="s">
        <v>50</v>
      </c>
      <c r="S2" s="15" t="s">
        <v>51</v>
      </c>
      <c r="T2" s="15" t="s">
        <v>52</v>
      </c>
    </row>
    <row r="3" spans="1:20" ht="15.75" thickBot="1">
      <c r="A3" s="35" t="s">
        <v>53</v>
      </c>
      <c r="B3" s="3" t="s">
        <v>46</v>
      </c>
      <c r="C3" s="3" t="s">
        <v>47</v>
      </c>
      <c r="D3" s="3" t="s">
        <v>54</v>
      </c>
      <c r="E3" s="3" t="s">
        <v>55</v>
      </c>
      <c r="F3" s="3" t="s">
        <v>56</v>
      </c>
      <c r="N3" s="16">
        <v>1200</v>
      </c>
      <c r="O3" s="16">
        <v>30000</v>
      </c>
      <c r="P3" s="15">
        <f>N3-2141.66</f>
        <v>-941.65999999999985</v>
      </c>
      <c r="Q3" s="15">
        <f>+O3-44583.33</f>
        <v>-14583.330000000002</v>
      </c>
      <c r="R3" s="17">
        <f>+P3*P3</f>
        <v>886723.55559999973</v>
      </c>
      <c r="S3" s="17">
        <f>+Q3*Q3</f>
        <v>212673513.88890004</v>
      </c>
      <c r="T3" s="17">
        <f>+P3*Q3</f>
        <v>13732538.527799999</v>
      </c>
    </row>
    <row r="4" spans="1:20" ht="15.75" thickBot="1">
      <c r="A4" s="35">
        <v>1</v>
      </c>
      <c r="B4" s="3">
        <v>1200</v>
      </c>
      <c r="C4" s="3">
        <v>30000</v>
      </c>
      <c r="D4" s="3">
        <f>B4*B4</f>
        <v>1440000</v>
      </c>
      <c r="E4" s="3">
        <f>C4*C4</f>
        <v>900000000</v>
      </c>
      <c r="F4" s="3">
        <f>B4*C4</f>
        <v>36000000</v>
      </c>
      <c r="N4" s="16">
        <v>1300</v>
      </c>
      <c r="O4" s="16">
        <v>40000</v>
      </c>
      <c r="P4" s="15">
        <f t="shared" ref="P4:P14" si="0">N4-2141.66</f>
        <v>-841.65999999999985</v>
      </c>
      <c r="Q4" s="15">
        <f t="shared" ref="Q4:Q14" si="1">+O4-44583.33</f>
        <v>-4583.3300000000017</v>
      </c>
      <c r="R4" s="17">
        <f t="shared" ref="R4:S14" si="2">+P4*P4</f>
        <v>708391.55559999973</v>
      </c>
      <c r="S4" s="17">
        <f t="shared" si="2"/>
        <v>21006913.888900016</v>
      </c>
      <c r="T4" s="17">
        <f t="shared" ref="T4:T14" si="3">+P4*Q4</f>
        <v>3857605.5278000007</v>
      </c>
    </row>
    <row r="5" spans="1:20" ht="15.75" thickBot="1">
      <c r="A5" s="35">
        <v>2</v>
      </c>
      <c r="B5" s="3">
        <v>1300</v>
      </c>
      <c r="C5" s="3">
        <v>40000</v>
      </c>
      <c r="D5" s="3">
        <f t="shared" ref="D5:D15" si="4">B5*B5</f>
        <v>1690000</v>
      </c>
      <c r="E5" s="3">
        <f t="shared" ref="E5:E15" si="5">C5*C5</f>
        <v>1600000000</v>
      </c>
      <c r="F5" s="3">
        <f t="shared" ref="F5:F15" si="6">B5*C5</f>
        <v>52000000</v>
      </c>
      <c r="N5" s="16">
        <v>1450</v>
      </c>
      <c r="O5" s="16">
        <v>35000</v>
      </c>
      <c r="P5" s="15">
        <f t="shared" si="0"/>
        <v>-691.65999999999985</v>
      </c>
      <c r="Q5" s="15">
        <f t="shared" si="1"/>
        <v>-9583.3300000000017</v>
      </c>
      <c r="R5" s="17">
        <f t="shared" si="2"/>
        <v>478393.55559999979</v>
      </c>
      <c r="S5" s="17">
        <f t="shared" si="2"/>
        <v>91840213.888900027</v>
      </c>
      <c r="T5" s="17">
        <f t="shared" si="3"/>
        <v>6628406.0278000003</v>
      </c>
    </row>
    <row r="6" spans="1:20" ht="15.75" thickBot="1">
      <c r="A6" s="35">
        <v>3</v>
      </c>
      <c r="B6" s="3">
        <v>1450</v>
      </c>
      <c r="C6" s="3">
        <v>35000</v>
      </c>
      <c r="D6" s="3">
        <f t="shared" si="4"/>
        <v>2102500</v>
      </c>
      <c r="E6" s="3">
        <f t="shared" si="5"/>
        <v>1225000000</v>
      </c>
      <c r="F6" s="3">
        <f t="shared" si="6"/>
        <v>50750000</v>
      </c>
      <c r="N6" s="16">
        <v>1600</v>
      </c>
      <c r="O6" s="16">
        <v>35000</v>
      </c>
      <c r="P6" s="15">
        <f t="shared" si="0"/>
        <v>-541.65999999999985</v>
      </c>
      <c r="Q6" s="15">
        <f t="shared" si="1"/>
        <v>-9583.3300000000017</v>
      </c>
      <c r="R6" s="17">
        <f t="shared" si="2"/>
        <v>293395.55559999985</v>
      </c>
      <c r="S6" s="17">
        <f t="shared" si="2"/>
        <v>91840213.888900027</v>
      </c>
      <c r="T6" s="17">
        <f t="shared" si="3"/>
        <v>5190906.5277999993</v>
      </c>
    </row>
    <row r="7" spans="1:20" ht="15.75" thickBot="1">
      <c r="A7" s="35">
        <v>4</v>
      </c>
      <c r="B7" s="3">
        <v>1600</v>
      </c>
      <c r="C7" s="3">
        <v>35000</v>
      </c>
      <c r="D7" s="3">
        <f t="shared" si="4"/>
        <v>2560000</v>
      </c>
      <c r="E7" s="3">
        <f t="shared" si="5"/>
        <v>1225000000</v>
      </c>
      <c r="F7" s="3">
        <f t="shared" si="6"/>
        <v>56000000</v>
      </c>
      <c r="N7" s="16">
        <v>2000</v>
      </c>
      <c r="O7" s="16">
        <v>35000</v>
      </c>
      <c r="P7" s="15">
        <f t="shared" si="0"/>
        <v>-141.65999999999985</v>
      </c>
      <c r="Q7" s="15">
        <f t="shared" si="1"/>
        <v>-9583.3300000000017</v>
      </c>
      <c r="R7" s="17">
        <f t="shared" si="2"/>
        <v>20067.55559999996</v>
      </c>
      <c r="S7" s="17">
        <f t="shared" si="2"/>
        <v>91840213.888900027</v>
      </c>
      <c r="T7" s="17">
        <f t="shared" si="3"/>
        <v>1357574.5277999989</v>
      </c>
    </row>
    <row r="8" spans="1:20" ht="15.75" thickBot="1">
      <c r="A8" s="35">
        <v>5</v>
      </c>
      <c r="B8" s="3">
        <v>2000</v>
      </c>
      <c r="C8" s="3">
        <v>35000</v>
      </c>
      <c r="D8" s="3">
        <f t="shared" si="4"/>
        <v>4000000</v>
      </c>
      <c r="E8" s="3">
        <f t="shared" si="5"/>
        <v>1225000000</v>
      </c>
      <c r="F8" s="3">
        <f t="shared" si="6"/>
        <v>70000000</v>
      </c>
      <c r="N8" s="16">
        <v>2450</v>
      </c>
      <c r="O8" s="16">
        <v>50000</v>
      </c>
      <c r="P8" s="15">
        <f t="shared" si="0"/>
        <v>308.34000000000015</v>
      </c>
      <c r="Q8" s="15">
        <f t="shared" si="1"/>
        <v>5416.6699999999983</v>
      </c>
      <c r="R8" s="17">
        <f t="shared" si="2"/>
        <v>95073.555600000094</v>
      </c>
      <c r="S8" s="17">
        <f t="shared" si="2"/>
        <v>29340313.888899982</v>
      </c>
      <c r="T8" s="17">
        <f t="shared" si="3"/>
        <v>1670176.0278000003</v>
      </c>
    </row>
    <row r="9" spans="1:20" ht="15.75" thickBot="1">
      <c r="A9" s="35">
        <v>6</v>
      </c>
      <c r="B9" s="3">
        <v>2450</v>
      </c>
      <c r="C9" s="3">
        <v>50000</v>
      </c>
      <c r="D9" s="3">
        <f t="shared" si="4"/>
        <v>6002500</v>
      </c>
      <c r="E9" s="3">
        <f t="shared" si="5"/>
        <v>2500000000</v>
      </c>
      <c r="F9" s="3">
        <f>B9*C9</f>
        <v>122500000</v>
      </c>
      <c r="N9" s="16">
        <v>3100</v>
      </c>
      <c r="O9" s="16">
        <v>60000</v>
      </c>
      <c r="P9" s="15">
        <f t="shared" si="0"/>
        <v>958.34000000000015</v>
      </c>
      <c r="Q9" s="15">
        <f t="shared" si="1"/>
        <v>15416.669999999998</v>
      </c>
      <c r="R9" s="17">
        <f t="shared" si="2"/>
        <v>918415.55560000031</v>
      </c>
      <c r="S9" s="17">
        <f t="shared" si="2"/>
        <v>237673713.88889995</v>
      </c>
      <c r="T9" s="17">
        <f t="shared" si="3"/>
        <v>14774411.527800001</v>
      </c>
    </row>
    <row r="10" spans="1:20" ht="15.75" thickBot="1">
      <c r="A10" s="35">
        <v>7</v>
      </c>
      <c r="B10" s="3">
        <v>3100</v>
      </c>
      <c r="C10" s="3">
        <v>60000</v>
      </c>
      <c r="D10" s="3">
        <f t="shared" si="4"/>
        <v>9610000</v>
      </c>
      <c r="E10" s="3">
        <f t="shared" si="5"/>
        <v>3600000000</v>
      </c>
      <c r="F10" s="3">
        <f t="shared" si="6"/>
        <v>186000000</v>
      </c>
      <c r="N10" s="16">
        <v>1200</v>
      </c>
      <c r="O10" s="16">
        <v>65000</v>
      </c>
      <c r="P10" s="15">
        <f t="shared" si="0"/>
        <v>-941.65999999999985</v>
      </c>
      <c r="Q10" s="15">
        <f t="shared" si="1"/>
        <v>20416.669999999998</v>
      </c>
      <c r="R10" s="17">
        <f t="shared" si="2"/>
        <v>886723.55559999973</v>
      </c>
      <c r="S10" s="17">
        <f t="shared" si="2"/>
        <v>416840413.88889992</v>
      </c>
      <c r="T10" s="17">
        <f t="shared" si="3"/>
        <v>-19225561.472199995</v>
      </c>
    </row>
    <row r="11" spans="1:20" ht="15.75" thickBot="1">
      <c r="A11" s="35">
        <v>8</v>
      </c>
      <c r="B11" s="3">
        <v>1200</v>
      </c>
      <c r="C11" s="3">
        <v>65000</v>
      </c>
      <c r="D11" s="3">
        <f t="shared" si="4"/>
        <v>1440000</v>
      </c>
      <c r="E11" s="3">
        <f t="shared" si="5"/>
        <v>4225000000</v>
      </c>
      <c r="F11" s="3">
        <f t="shared" si="6"/>
        <v>78000000</v>
      </c>
      <c r="N11" s="16">
        <v>1900</v>
      </c>
      <c r="O11" s="16">
        <v>40000</v>
      </c>
      <c r="P11" s="15">
        <f t="shared" si="0"/>
        <v>-241.65999999999985</v>
      </c>
      <c r="Q11" s="15">
        <f t="shared" si="1"/>
        <v>-4583.3300000000017</v>
      </c>
      <c r="R11" s="17">
        <f t="shared" si="2"/>
        <v>58399.555599999927</v>
      </c>
      <c r="S11" s="17">
        <f t="shared" si="2"/>
        <v>21006913.888900016</v>
      </c>
      <c r="T11" s="17">
        <f t="shared" si="3"/>
        <v>1107607.5277999998</v>
      </c>
    </row>
    <row r="12" spans="1:20" ht="15.75" thickBot="1">
      <c r="A12" s="35">
        <v>9</v>
      </c>
      <c r="B12" s="3">
        <v>1900</v>
      </c>
      <c r="C12" s="3">
        <v>40000</v>
      </c>
      <c r="D12" s="3">
        <f t="shared" si="4"/>
        <v>3610000</v>
      </c>
      <c r="E12" s="3">
        <f t="shared" si="5"/>
        <v>1600000000</v>
      </c>
      <c r="F12" s="3">
        <f t="shared" si="6"/>
        <v>76000000</v>
      </c>
      <c r="N12" s="16">
        <v>2500</v>
      </c>
      <c r="O12" s="16">
        <v>45000</v>
      </c>
      <c r="P12" s="15">
        <f t="shared" si="0"/>
        <v>358.34000000000015</v>
      </c>
      <c r="Q12" s="15">
        <f t="shared" si="1"/>
        <v>416.66999999999825</v>
      </c>
      <c r="R12" s="17">
        <f t="shared" si="2"/>
        <v>128407.55560000011</v>
      </c>
      <c r="S12" s="17">
        <f t="shared" si="2"/>
        <v>173613.88889999854</v>
      </c>
      <c r="T12" s="17">
        <f t="shared" si="3"/>
        <v>149309.52779999943</v>
      </c>
    </row>
    <row r="13" spans="1:20" ht="15.75" thickBot="1">
      <c r="A13" s="35">
        <v>10</v>
      </c>
      <c r="B13" s="3">
        <v>2500</v>
      </c>
      <c r="C13" s="3">
        <v>45000</v>
      </c>
      <c r="D13" s="3">
        <f t="shared" si="4"/>
        <v>6250000</v>
      </c>
      <c r="E13" s="3">
        <f t="shared" si="5"/>
        <v>2025000000</v>
      </c>
      <c r="F13" s="3">
        <f t="shared" si="6"/>
        <v>112500000</v>
      </c>
      <c r="N13" s="16">
        <v>3000</v>
      </c>
      <c r="O13" s="16">
        <v>50000</v>
      </c>
      <c r="P13" s="15">
        <f t="shared" si="0"/>
        <v>858.34000000000015</v>
      </c>
      <c r="Q13" s="15">
        <f t="shared" si="1"/>
        <v>5416.6699999999983</v>
      </c>
      <c r="R13" s="17">
        <f t="shared" si="2"/>
        <v>736747.5556000002</v>
      </c>
      <c r="S13" s="17">
        <f t="shared" si="2"/>
        <v>29340313.888899982</v>
      </c>
      <c r="T13" s="17">
        <f t="shared" si="3"/>
        <v>4649344.5277999993</v>
      </c>
    </row>
    <row r="14" spans="1:20" ht="15.75" thickBot="1">
      <c r="A14" s="35">
        <v>11</v>
      </c>
      <c r="B14" s="3">
        <v>3000</v>
      </c>
      <c r="C14" s="3">
        <v>50000</v>
      </c>
      <c r="D14" s="3">
        <f t="shared" si="4"/>
        <v>9000000</v>
      </c>
      <c r="E14" s="3">
        <f t="shared" si="5"/>
        <v>2500000000</v>
      </c>
      <c r="F14" s="3">
        <f t="shared" si="6"/>
        <v>150000000</v>
      </c>
      <c r="N14" s="16">
        <v>4000</v>
      </c>
      <c r="O14" s="16">
        <v>50000</v>
      </c>
      <c r="P14" s="15">
        <f t="shared" si="0"/>
        <v>1858.3400000000001</v>
      </c>
      <c r="Q14" s="15">
        <f t="shared" si="1"/>
        <v>5416.6699999999983</v>
      </c>
      <c r="R14" s="17">
        <f t="shared" si="2"/>
        <v>3453427.5556000005</v>
      </c>
      <c r="S14" s="17">
        <f t="shared" si="2"/>
        <v>29340313.888899982</v>
      </c>
      <c r="T14" s="17">
        <f t="shared" si="3"/>
        <v>10066014.527799997</v>
      </c>
    </row>
    <row r="15" spans="1:20" ht="15.75" thickBot="1">
      <c r="A15" s="35">
        <v>12</v>
      </c>
      <c r="B15" s="3">
        <v>4000</v>
      </c>
      <c r="C15" s="3">
        <v>50000</v>
      </c>
      <c r="D15" s="3">
        <f t="shared" si="4"/>
        <v>16000000</v>
      </c>
      <c r="E15" s="3">
        <f t="shared" si="5"/>
        <v>2500000000</v>
      </c>
      <c r="F15" s="3">
        <f t="shared" si="6"/>
        <v>200000000</v>
      </c>
      <c r="N15" s="18">
        <v>25700</v>
      </c>
      <c r="O15" s="18">
        <v>535000</v>
      </c>
      <c r="P15" s="15"/>
      <c r="Q15" s="15"/>
      <c r="R15" s="17">
        <f>SUM(R3:R14)</f>
        <v>8664166.667200001</v>
      </c>
      <c r="S15" s="17">
        <f t="shared" ref="S15:T15" si="7">SUM(S3:S14)</f>
        <v>1272916666.6668</v>
      </c>
      <c r="T15" s="17">
        <f t="shared" si="7"/>
        <v>43958333.3336</v>
      </c>
    </row>
    <row r="16" spans="1:20" ht="15.75" thickBot="1">
      <c r="A16" s="35" t="s">
        <v>57</v>
      </c>
      <c r="B16" s="5">
        <f>SUM(B4:B15)</f>
        <v>25700</v>
      </c>
      <c r="C16" s="5">
        <f t="shared" ref="C16" si="8">SUM(C4:C15)</f>
        <v>535000</v>
      </c>
      <c r="D16" s="5">
        <f>SUM(D4:D15)</f>
        <v>63705000</v>
      </c>
      <c r="E16" s="5">
        <f>SUM(E4:E15)</f>
        <v>25125000000</v>
      </c>
      <c r="F16" s="5">
        <f>SUM(F4:F15)</f>
        <v>1189750000</v>
      </c>
    </row>
    <row r="17" spans="1:22" ht="15.75" thickBot="1">
      <c r="A17" s="35" t="s">
        <v>58</v>
      </c>
      <c r="B17" s="3">
        <v>12</v>
      </c>
      <c r="C17" s="3"/>
      <c r="D17" s="3"/>
      <c r="E17" s="3"/>
      <c r="F17" s="3"/>
      <c r="N17">
        <f>+N15/12</f>
        <v>2141.6666666666665</v>
      </c>
      <c r="O17">
        <f>+O15/12</f>
        <v>44583.333333333336</v>
      </c>
      <c r="R17" s="14" t="s">
        <v>59</v>
      </c>
      <c r="S17" s="19">
        <f>43958333.33/102525654</f>
        <v>0.42875447865955574</v>
      </c>
    </row>
    <row r="18" spans="1:22">
      <c r="S18" s="20">
        <f>2943.94*34826</f>
        <v>102525654.44</v>
      </c>
      <c r="V18">
        <f>2943.49*34826.95</f>
        <v>102512779.05549999</v>
      </c>
    </row>
    <row r="19" spans="1:22">
      <c r="R19" s="14" t="s">
        <v>60</v>
      </c>
      <c r="S19" s="21">
        <v>0.18404100000000001</v>
      </c>
    </row>
    <row r="21" spans="1:22" ht="15.75">
      <c r="C21" s="4">
        <f>12*[1]Hoja4!G17</f>
        <v>14277000000</v>
      </c>
      <c r="D21" s="6"/>
      <c r="E21" s="29">
        <f>CORREL(B4:B15,C4:C15)</f>
        <v>0.41857938207411255</v>
      </c>
      <c r="F21" s="6"/>
      <c r="G21" s="6"/>
      <c r="H21" s="6"/>
    </row>
    <row r="22" spans="1:22" ht="15.75">
      <c r="C22" s="4">
        <f>+[1]Hoja4!C17*[1]Hoja4!D17</f>
        <v>13749500000</v>
      </c>
      <c r="D22" s="6"/>
      <c r="E22" s="6"/>
      <c r="F22" s="6"/>
      <c r="G22" s="6"/>
      <c r="H22" s="6"/>
    </row>
    <row r="23" spans="1:22" ht="27" customHeight="1">
      <c r="A23" s="22" t="s">
        <v>61</v>
      </c>
      <c r="C23" s="4">
        <f>+[1]Hoja4!C18*[1]Hoja4!E17</f>
        <v>764460000</v>
      </c>
      <c r="D23" s="24">
        <f>B17</f>
        <v>12</v>
      </c>
      <c r="E23" s="23">
        <f>F16</f>
        <v>1189750000</v>
      </c>
      <c r="F23" s="23">
        <f>B16</f>
        <v>25700</v>
      </c>
      <c r="G23" s="23">
        <f>C16</f>
        <v>535000</v>
      </c>
      <c r="H23" s="24"/>
    </row>
    <row r="24" spans="1:22" ht="15.75">
      <c r="C24" s="4">
        <f>+[1]Hoja4!C17*[1]Hoja4!C17</f>
        <v>660490000</v>
      </c>
      <c r="D24" s="6">
        <f>B17</f>
        <v>12</v>
      </c>
      <c r="E24" s="25">
        <f>D16</f>
        <v>63705000</v>
      </c>
      <c r="F24" s="25">
        <f>B16 ^ 2</f>
        <v>660490000</v>
      </c>
      <c r="G24" s="25">
        <f>B17*E16</f>
        <v>301500000000</v>
      </c>
      <c r="H24" s="26">
        <f>C16 ^ 2</f>
        <v>286225000000</v>
      </c>
    </row>
    <row r="25" spans="1:22" ht="15.75">
      <c r="C25" s="4"/>
      <c r="D25" s="6"/>
      <c r="E25" s="6"/>
      <c r="F25" s="6"/>
      <c r="G25" s="6"/>
      <c r="H25" s="6"/>
    </row>
    <row r="26" spans="1:22" ht="15.75">
      <c r="C26" s="4"/>
      <c r="D26" s="6"/>
      <c r="E26" s="6"/>
      <c r="F26" s="6"/>
      <c r="G26" s="6"/>
      <c r="H26" s="6"/>
    </row>
    <row r="27" spans="1:22" ht="15.75">
      <c r="C27" s="4">
        <f>+C21-C22</f>
        <v>527500000</v>
      </c>
      <c r="D27" s="6"/>
      <c r="E27" s="6"/>
      <c r="F27" s="6"/>
      <c r="G27" s="6"/>
      <c r="H27" s="6"/>
    </row>
    <row r="28" spans="1:22" ht="15.75">
      <c r="D28" s="6"/>
      <c r="E28" s="6"/>
      <c r="F28" s="6"/>
      <c r="G28" s="27"/>
      <c r="H28" s="6"/>
    </row>
    <row r="29" spans="1:22" ht="15.75">
      <c r="C29" s="4">
        <f>+C23-C24</f>
        <v>103970000</v>
      </c>
      <c r="D29" s="24"/>
      <c r="E29" s="23">
        <f>D23*E23</f>
        <v>14277000000</v>
      </c>
      <c r="F29" s="24">
        <f>F23*G23</f>
        <v>13749500000</v>
      </c>
      <c r="G29" s="24"/>
      <c r="H29" s="24"/>
    </row>
    <row r="30" spans="1:22" ht="15.75">
      <c r="D30" s="6"/>
      <c r="E30" s="26">
        <f>D24*E24</f>
        <v>764460000</v>
      </c>
      <c r="F30" s="27">
        <f>F24</f>
        <v>660490000</v>
      </c>
      <c r="G30" s="26">
        <f>G24-H24</f>
        <v>15275000000</v>
      </c>
      <c r="H30" s="6"/>
    </row>
    <row r="31" spans="1:22" ht="15.75">
      <c r="C31" s="4">
        <f>+C27/C29</f>
        <v>5.0735789169952872</v>
      </c>
      <c r="D31" s="6"/>
      <c r="E31" s="6"/>
      <c r="F31" s="6"/>
      <c r="G31" s="6"/>
      <c r="H31" s="6"/>
    </row>
    <row r="32" spans="1:22" ht="15.75">
      <c r="D32" s="6"/>
      <c r="E32" s="6"/>
      <c r="F32" s="6"/>
      <c r="G32" s="6"/>
      <c r="H32" s="6" t="s">
        <v>62</v>
      </c>
    </row>
    <row r="33" spans="2:8" ht="15.75">
      <c r="B33">
        <f>-5.07*25700</f>
        <v>-130299.00000000001</v>
      </c>
      <c r="D33" s="24"/>
      <c r="E33" s="23">
        <f>E29-F29</f>
        <v>527500000</v>
      </c>
      <c r="F33" s="24"/>
      <c r="G33" s="24"/>
      <c r="H33" s="6"/>
    </row>
    <row r="34" spans="2:8" ht="15.75">
      <c r="D34" s="6"/>
      <c r="E34" s="26">
        <f>E30-F30</f>
        <v>103970000</v>
      </c>
      <c r="F34" s="26">
        <f>G30</f>
        <v>15275000000</v>
      </c>
      <c r="G34" s="6"/>
      <c r="H34" s="6"/>
    </row>
    <row r="35" spans="2:8" ht="15.75">
      <c r="B35">
        <f>535000-130299</f>
        <v>404701</v>
      </c>
      <c r="D35" s="6"/>
      <c r="E35" s="6"/>
      <c r="F35" s="6"/>
      <c r="G35" s="6"/>
      <c r="H35" s="6"/>
    </row>
    <row r="36" spans="2:8" ht="15.75">
      <c r="B36">
        <f>404701/12</f>
        <v>33725.083333333336</v>
      </c>
      <c r="D36" s="6"/>
      <c r="E36" s="6"/>
      <c r="F36" s="6"/>
      <c r="G36" s="6"/>
      <c r="H36" s="6"/>
    </row>
    <row r="37" spans="2:8" ht="15.75">
      <c r="D37" s="24"/>
      <c r="E37" s="23">
        <f>E33</f>
        <v>527500000</v>
      </c>
      <c r="F37" s="24"/>
      <c r="G37" s="6"/>
      <c r="H37" s="6"/>
    </row>
    <row r="38" spans="2:8" ht="15.75">
      <c r="D38" s="6"/>
      <c r="E38" s="23">
        <f>E34*F34</f>
        <v>1.58814175E+18</v>
      </c>
      <c r="F38" s="6"/>
      <c r="G38" s="6"/>
      <c r="H38" s="6"/>
    </row>
    <row r="39" spans="2:8" ht="15.75">
      <c r="D39" s="6"/>
      <c r="E39" s="6"/>
      <c r="F39" s="6"/>
      <c r="G39" s="6"/>
      <c r="H39" s="6"/>
    </row>
    <row r="41" spans="2:8">
      <c r="E41" s="13">
        <f>E37</f>
        <v>527500000</v>
      </c>
      <c r="G41" s="34">
        <f>E41/E42</f>
        <v>0.4185793820741126</v>
      </c>
    </row>
    <row r="42" spans="2:8">
      <c r="E42" s="13">
        <f>SQRT(E38)</f>
        <v>1260214961.82199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K V l o W r x z O T K l A A A A 9 w A A A B I A H A B D b 2 5 m a W c v U G F j a 2 F n Z S 5 4 b W w g o h g A K K A U A A A A A A A A A A A A A A A A A A A A A A A A A A A A h Y + x D o I w G I R 3 E 9 + B d K c t i A v 5 W w Z X S U x M D G s D D T R C a 2 i x v J u D j + Q r C F H U z f H u v u T u H r c 7 Z G P X B l f Z W 2 U 0 Q x G m K L B O 6 E q 0 R k u G t E E Z X 6 / g I M q z q G U w 0 d q m o 6 0 Y a p y 7 p I R 4 7 7 H f Y N P X J K Y 0 I k W + P 5 a N 7 A T 6 w O o / H C o 9 1 5 Y S c T i 9 1 v A Y R w n F C d 1 i C m Q x I V f 6 C 8 T T 4 D n 9 M W E 3 t G 7 o J Z c 2 z A s g i w T y / s C f U E s D B B Q A A g A I A C l Z a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p W W h a L 3 u P n K Y A A A D j A A A A E w A c A E Z v c m 1 1 b G F z L 1 N l Y 3 R p b 2 4 x L m 0 g o h g A K K A U A A A A A A A A A A A A A A A A A A A A A A A A A A A A b Y 2 x C o N A E E R 7 w X 8 4 L o 2 C C N Z i J U k Z i w g p R M K p G 3 P o 7 c p 6 Q o z 4 7 z m w C m S a g Z n h z Q y t 1 Y T i d n i S e t 7 8 U g y d u D C Z g n u F + v N I R C Z G s L 4 n n A r W P a B L z u 8 W x j h f m A H t n X h o i I Y g 3 K q r M p D J H 4 C s 9 y o n t G 5 Z R w f n J E s 9 k W i V a b T q S D p i q Z o R 4 p I V z k 9 i k 9 O 4 G C z X C e b g e I 2 2 T R 5 p I i N h X S M U r v s e + p 7 G / 9 j 0 C 1 B L A Q I t A B Q A A g A I A C l Z a F q 8 c z k y p Q A A A P c A A A A S A A A A A A A A A A A A A A A A A A A A A A B D b 2 5 m a W c v U G F j a 2 F n Z S 5 4 b W x Q S w E C L Q A U A A I A C A A p W W h a U 3 I 4 L J s A A A D h A A A A E w A A A A A A A A A A A A A A A A D x A A A A W 0 N v b n R l b n R f V H l w Z X N d L n h t b F B L A Q I t A B Q A A g A I A C l Z a F o v e 4 + c p g A A A O M A A A A T A A A A A A A A A A A A A A A A A N k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I A A A A A A A A J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Z y b 2 1 P c m d h b m l 6 X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M t M D h U M T Y 6 N T U 6 M T M u O D U x M z M 4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W R i M D F k N j A t M j g 1 M C 0 0 O T d m L T k 2 N G Y t Z T g 5 Z j I 0 M z E x O D V k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9 t T 3 J n Y W 5 p e l 8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J v b U 9 y Z 2 F u a X p f M S 9 B d X R v U m V t b 3 Z l Z E N v b H V t b n M x L n t D b 2 x 1 b W 4 x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c m 9 t T 3 J n Y W 5 p e l 8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P c m d h b m l 6 X z E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U 7 6 S T R T / 1 I v 6 7 e j b L u o H o A A A A A A g A A A A A A E G Y A A A A B A A A g A A A A Y Z I O 9 8 S A U G w u B m J h U N L 3 / a z d y 9 t p e L 4 a G Z Q 6 J p Z x M i 4 A A A A A D o A A A A A C A A A g A A A A a g p O 1 2 k 5 5 w W w l Y N c 2 s R v O V F H y J c g P W r 0 4 4 t K T f B R + q 5 Q A A A A 8 + S w e L g n + w f u o 1 m O r i k b L H a u D 6 D G E H F z 9 C r C A s l g Q H s 8 6 k 1 C A m 1 g l L n 9 X f e j J 4 i Y 3 s e l Z 8 s D + C T w 4 Q k L 9 0 5 F T a A B o u g x 0 R d N I 5 J y 2 K N 8 s H R A A A A A a y Z y n F Y n B R n F Y V H + h d y K / H K c S t M G J 7 h 9 C 1 L M 5 9 F x l w S I q u b p X m 3 j m q 4 S R w t N j l 2 4 b s P D u T / 4 Z D u v / 1 + 7 K 1 P i H w = = < / D a t a M a s h u p > 
</file>

<file path=customXml/itemProps1.xml><?xml version="1.0" encoding="utf-8"?>
<ds:datastoreItem xmlns:ds="http://schemas.openxmlformats.org/officeDocument/2006/customXml" ds:itemID="{39D7371B-40AC-4B8F-91EC-4FB9CEA22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Sarahi Velazquez</dc:creator>
  <cp:keywords/>
  <dc:description/>
  <cp:lastModifiedBy>Usuario invitado</cp:lastModifiedBy>
  <cp:revision/>
  <dcterms:created xsi:type="dcterms:W3CDTF">2025-03-07T15:13:36Z</dcterms:created>
  <dcterms:modified xsi:type="dcterms:W3CDTF">2025-03-11T06:00:35Z</dcterms:modified>
  <cp:category/>
  <cp:contentStatus/>
</cp:coreProperties>
</file>