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480" windowHeight="8190" activeTab="3"/>
  </bookViews>
  <sheets>
    <sheet name="Récap" sheetId="1" r:id="rId1"/>
    <sheet name="Détails des coûts" sheetId="2" r:id="rId2"/>
    <sheet name="C. Gains" sheetId="3" r:id="rId3"/>
    <sheet name="Résumé financier" sheetId="4" r:id="rId4"/>
  </sheets>
  <definedNames>
    <definedName name="_pg1">'Détails des coûts'!$A$1:$J$23</definedName>
    <definedName name="_pg10">'Détails des coûts'!#REF!</definedName>
    <definedName name="_pg11">'Détails des coûts'!#REF!</definedName>
    <definedName name="_pg12">'Détails des coûts'!#REF!</definedName>
    <definedName name="_pg2">'Détails des coûts'!$A$25:$J$92</definedName>
    <definedName name="_pg3">'Détails des coûts'!$A$94:$J$111</definedName>
    <definedName name="_pg4">'Détails des coûts'!$A$113:$J$121</definedName>
    <definedName name="_pg5">'Détails des coûts'!#REF!</definedName>
    <definedName name="_pg6">'Détails des coûts'!#REF!</definedName>
    <definedName name="_pg7">'Détails des coûts'!$A$122:$J$134</definedName>
    <definedName name="_pg8">'Détails des coûts'!$A$135:$J$147</definedName>
    <definedName name="_pg9">'Détails des coûts'!#REF!</definedName>
    <definedName name="_xlnm.Print_Titles" localSheetId="1">'Détails des coûts'!$1:$2</definedName>
    <definedName name="_xlnm.Print_Area" localSheetId="1">'Détails des coûts'!$A$1:$I$149</definedName>
    <definedName name="_xlnm.Print_Area" localSheetId="3">'Résumé financier'!$A$1:$H$25</definedName>
  </definedNames>
  <calcPr calcId="144525"/>
</workbook>
</file>

<file path=xl/calcChain.xml><?xml version="1.0" encoding="utf-8"?>
<calcChain xmlns="http://schemas.openxmlformats.org/spreadsheetml/2006/main">
  <c r="B16" i="1" l="1"/>
  <c r="F30" i="4"/>
  <c r="F31" i="4"/>
  <c r="F32" i="4"/>
  <c r="F34" i="4"/>
  <c r="D28" i="3"/>
  <c r="F59" i="2"/>
  <c r="F68" i="2"/>
  <c r="A3" i="3" l="1"/>
  <c r="D23" i="3"/>
  <c r="D24" i="3"/>
  <c r="D25" i="3"/>
  <c r="D26" i="3"/>
  <c r="D27" i="3"/>
  <c r="E2" i="2"/>
  <c r="F8" i="2"/>
  <c r="F9" i="2"/>
  <c r="F10" i="2"/>
  <c r="F11" i="2"/>
  <c r="F12" i="2"/>
  <c r="C13" i="2"/>
  <c r="D13" i="2"/>
  <c r="F18" i="2"/>
  <c r="F19" i="2"/>
  <c r="F20" i="2"/>
  <c r="F21" i="2"/>
  <c r="F22" i="2"/>
  <c r="C23" i="2"/>
  <c r="D23" i="2"/>
  <c r="F28" i="2"/>
  <c r="F29" i="2"/>
  <c r="F30" i="2"/>
  <c r="F31" i="2"/>
  <c r="F32" i="2"/>
  <c r="F38" i="2"/>
  <c r="F39" i="2"/>
  <c r="F40" i="2"/>
  <c r="F41" i="2"/>
  <c r="F42" i="2"/>
  <c r="C43" i="2"/>
  <c r="D43" i="2"/>
  <c r="F48" i="2"/>
  <c r="F50" i="2"/>
  <c r="F51" i="2"/>
  <c r="F52" i="2"/>
  <c r="C53" i="2"/>
  <c r="D53" i="2"/>
  <c r="F58" i="2"/>
  <c r="F62" i="2"/>
  <c r="C63" i="2"/>
  <c r="D63" i="2"/>
  <c r="F69" i="2"/>
  <c r="F73" i="2"/>
  <c r="C74" i="2"/>
  <c r="D74" i="2"/>
  <c r="B84" i="2"/>
  <c r="B85" i="2"/>
  <c r="B86" i="2"/>
  <c r="B87" i="2"/>
  <c r="F87" i="2"/>
  <c r="F88" i="2"/>
  <c r="F89" i="2"/>
  <c r="F101" i="2"/>
  <c r="F106" i="2"/>
  <c r="F107" i="2"/>
  <c r="F108" i="2"/>
  <c r="F116" i="2"/>
  <c r="F117" i="2"/>
  <c r="F118" i="2"/>
  <c r="F119" i="2"/>
  <c r="F129" i="2"/>
  <c r="H142" i="2"/>
  <c r="F20" i="4" s="1"/>
  <c r="B21" i="4"/>
  <c r="H74" i="2" l="1"/>
  <c r="E30" i="3"/>
  <c r="H53" i="2"/>
  <c r="H43" i="2"/>
  <c r="B34" i="4"/>
  <c r="H133" i="2"/>
  <c r="B33" i="4" s="1"/>
  <c r="H120" i="2"/>
  <c r="H124" i="2" s="1"/>
  <c r="F18" i="4" s="1"/>
  <c r="H109" i="2"/>
  <c r="H63" i="2"/>
  <c r="H33" i="2"/>
  <c r="H13" i="2"/>
  <c r="C84" i="2" s="1"/>
  <c r="F84" i="2" s="1"/>
  <c r="H102" i="2"/>
  <c r="B31" i="4" s="1"/>
  <c r="H23" i="2"/>
  <c r="C85" i="2" s="1"/>
  <c r="F85" i="2" s="1"/>
  <c r="H111" i="2"/>
  <c r="F17" i="4" s="1"/>
  <c r="C86" i="2"/>
  <c r="B32" i="4" l="1"/>
  <c r="B18" i="1"/>
  <c r="B44" i="4"/>
  <c r="F19" i="4"/>
  <c r="H76" i="2"/>
  <c r="H147" i="2" s="1"/>
  <c r="C90" i="2"/>
  <c r="F86" i="2"/>
  <c r="H90" i="2" s="1"/>
  <c r="H92" i="2" s="1"/>
  <c r="F15" i="4" l="1"/>
  <c r="B29" i="4" s="1"/>
  <c r="F16" i="4"/>
  <c r="B30" i="4"/>
  <c r="F35" i="4" l="1"/>
  <c r="F21" i="4"/>
  <c r="B35" i="4"/>
</calcChain>
</file>

<file path=xl/sharedStrings.xml><?xml version="1.0" encoding="utf-8"?>
<sst xmlns="http://schemas.openxmlformats.org/spreadsheetml/2006/main" count="216" uniqueCount="167">
  <si>
    <t>Projet Longue Durée en SI (2010/2011)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</si>
  <si>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</si>
  <si>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</si>
  <si>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</si>
  <si>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</si>
  <si>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Tous les montants sont exprimés en euros.</t>
  </si>
  <si>
    <t>I. Critères financiers</t>
  </si>
  <si>
    <t>Solution A</t>
  </si>
  <si>
    <t>Solution  B</t>
  </si>
  <si>
    <t>1. Investissement total</t>
  </si>
  <si>
    <t>11. Budget d'investissement</t>
  </si>
  <si>
    <t>12. Risques sur budget d'investissement</t>
  </si>
  <si>
    <t>2. Retour sur investissement</t>
  </si>
  <si>
    <t>21, Gains (estimation)</t>
  </si>
  <si>
    <t>21, Montant du retour sur investissement (ROI)</t>
  </si>
  <si>
    <t>22, Délai du retour sur investissement</t>
  </si>
  <si>
    <t>II, Mise en œuvre</t>
  </si>
  <si>
    <t>A,B,C,D (*)</t>
  </si>
  <si>
    <t>A,B,C,D</t>
  </si>
  <si>
    <t>1. Délai de mise en œuvre</t>
  </si>
  <si>
    <t>2. Délai d'adaptation au nouveau SI</t>
  </si>
  <si>
    <t>3. Impact sur l'organisation</t>
  </si>
  <si>
    <t>31, Des structures (postes de travail, services, ..)</t>
  </si>
  <si>
    <t>32, Des processus</t>
  </si>
  <si>
    <t>33. De la relation avec les partenaires (chantiers, ..)</t>
  </si>
  <si>
    <t>4, Risques de mise en œuvre (risques projet)</t>
  </si>
  <si>
    <t>5. Autres</t>
  </si>
  <si>
    <t>III, Critères techniques et fonctionnels</t>
  </si>
  <si>
    <t>1. Facilité d'intégration dans le SI de l'entreprise</t>
  </si>
  <si>
    <t>2. Adéquation aux besoins fonctionnels</t>
  </si>
  <si>
    <t>3. Qualités techniques</t>
  </si>
  <si>
    <t>31, Fiabilité, sécurité</t>
  </si>
  <si>
    <t>32, Evolutivité, facilité de MàJ</t>
  </si>
  <si>
    <t>33. Facilité d'utilisation, ergonomie</t>
  </si>
  <si>
    <t>4, Autres</t>
  </si>
  <si>
    <t>* A (Excellent), B(Correct),  C (Acceptable),  D (Insuffisant)</t>
  </si>
  <si>
    <t>I. COUTS D'INVESTISSEMENT</t>
  </si>
  <si>
    <t>a) Matériel informatique</t>
  </si>
  <si>
    <t>Oridnateurs</t>
  </si>
  <si>
    <t>nombre (x)</t>
  </si>
  <si>
    <t>coût unitaire HT (y)</t>
  </si>
  <si>
    <t>TVA (z)</t>
  </si>
  <si>
    <t>Total                                                                                            =x*y+(x*y*z)</t>
  </si>
  <si>
    <t>Serveur HTTP de communication</t>
  </si>
  <si>
    <t>Serveur de base de données</t>
  </si>
  <si>
    <t>Serveur d'archivage des données</t>
  </si>
  <si>
    <t>Ordinateurs de bureau (administration)</t>
  </si>
  <si>
    <t>Ordinateurs de bureau (chantiers)</t>
  </si>
  <si>
    <t>Total</t>
  </si>
  <si>
    <t>Total (a) categorie A</t>
  </si>
  <si>
    <t>b) Portables, mobiles, …</t>
  </si>
  <si>
    <t>Type d'élément</t>
  </si>
  <si>
    <t>nombre                                        (x)</t>
  </si>
  <si>
    <t>TVA                                           (z)</t>
  </si>
  <si>
    <t>Télép. Mobile</t>
  </si>
  <si>
    <t>Total (b) category B</t>
  </si>
  <si>
    <t>c) Elements actifs de réseau</t>
  </si>
  <si>
    <t>Routeur</t>
  </si>
  <si>
    <t>Total (c) category C</t>
  </si>
  <si>
    <t>d) Réalisation des applications (ratio : 10j/outil)</t>
  </si>
  <si>
    <t>Application</t>
  </si>
  <si>
    <t>nombre d'outils                                        (x)</t>
  </si>
  <si>
    <t>nombre J/H HT                          (y)</t>
  </si>
  <si>
    <t>Coût J/H                                           (z)</t>
  </si>
  <si>
    <t>Total (c) category D</t>
  </si>
  <si>
    <t>nombre de licences/jours                                        (x)</t>
  </si>
  <si>
    <t>coût license HT                          (y)</t>
  </si>
  <si>
    <t>Services (paramétrages, …)</t>
  </si>
  <si>
    <t>Total (c) category E</t>
  </si>
  <si>
    <t>f) Configuration et Modélisation du système cible</t>
  </si>
  <si>
    <t>nombre de jours                                        (x)</t>
  </si>
  <si>
    <t>coût jours HT                          (y)</t>
  </si>
  <si>
    <t>Formation utilisateurs chantiers</t>
  </si>
  <si>
    <t>Saisie et initialisation des données</t>
  </si>
  <si>
    <t>Dépenses - total Investissement</t>
  </si>
  <si>
    <t>Total Section 1 (a+b+c+d+e)</t>
  </si>
  <si>
    <t>II. COUTS DE FONCTIONNEMENT ET EXPLOITATION (POSSESSION)</t>
  </si>
  <si>
    <t>Total investi                   (x)</t>
  </si>
  <si>
    <t>Pourcentage maintenance         (y)</t>
  </si>
  <si>
    <t>Autre</t>
  </si>
  <si>
    <t>Total Section 1</t>
  </si>
  <si>
    <t>2. Exploitation</t>
  </si>
  <si>
    <t>a) Abonnements</t>
  </si>
  <si>
    <t xml:space="preserve">Désignation                                              </t>
  </si>
  <si>
    <t>Montant mensuel                                    x</t>
  </si>
  <si>
    <t>Nombre de mois                                    y</t>
  </si>
  <si>
    <t>Total                                                                           =x*y</t>
  </si>
  <si>
    <t>Total (a) travel</t>
  </si>
  <si>
    <t>b) Charges structures</t>
  </si>
  <si>
    <t xml:space="preserve">Type de structure                                              </t>
  </si>
  <si>
    <t>Total                                    =x*y</t>
  </si>
  <si>
    <t>Total (b) subsistence</t>
  </si>
  <si>
    <t>Total section 2 (a+b)</t>
  </si>
  <si>
    <t>3. Logistique</t>
  </si>
  <si>
    <t>Type of equipment</t>
  </si>
  <si>
    <t>Number of days hired                                         x</t>
  </si>
  <si>
    <t>Average cost per day                                            y</t>
  </si>
  <si>
    <t>Total                                             =x*y</t>
  </si>
  <si>
    <t>Total (b) equipment</t>
  </si>
  <si>
    <t>Total Section 3</t>
  </si>
  <si>
    <t>4. Charges de personnels</t>
  </si>
  <si>
    <t>Fonction</t>
  </si>
  <si>
    <t>nombre de personnes</t>
  </si>
  <si>
    <t>coût mensuel/pers</t>
  </si>
  <si>
    <t>coût annuel/pers</t>
  </si>
  <si>
    <t>Total                                                                                         =x*y</t>
  </si>
  <si>
    <t>Equipe projet ERP</t>
  </si>
  <si>
    <t>Formation Utilisateurs</t>
  </si>
  <si>
    <t>Tests d'intégration</t>
  </si>
  <si>
    <t>Gestion de projet</t>
  </si>
  <si>
    <t>Total section 4</t>
  </si>
  <si>
    <t>5. Autres charges de possession (fonctionnement)</t>
  </si>
  <si>
    <t>.........................................................................</t>
  </si>
  <si>
    <t>Total Section 5</t>
  </si>
  <si>
    <t>Dépenses - total Fonctionnement/Exploitation</t>
  </si>
  <si>
    <t>Dépenses - total général</t>
  </si>
  <si>
    <t>Nombre d'unités/mois</t>
  </si>
  <si>
    <t>Prix par unité</t>
  </si>
  <si>
    <t>Prix par gain/mois</t>
  </si>
  <si>
    <t xml:space="preserve">Bon de commande </t>
  </si>
  <si>
    <t>Bon de PR</t>
  </si>
  <si>
    <t>Coût heures supplémentaires comptable fin de mois</t>
  </si>
  <si>
    <t>Gain total par mois</t>
  </si>
  <si>
    <t>Tableau Financier</t>
  </si>
  <si>
    <t>Nom de l'équipe :</t>
  </si>
  <si>
    <t>* Chaque dépenses doit faiure l'objet d'un type de financement (fond propre, prêt, …)</t>
  </si>
  <si>
    <t>I. Résumé des dépenses</t>
  </si>
  <si>
    <t>Type de financement</t>
  </si>
  <si>
    <t>Dépenses</t>
  </si>
  <si>
    <t>Types de coûts</t>
  </si>
  <si>
    <t>Costs (€)</t>
  </si>
  <si>
    <t>1. Investissements</t>
  </si>
  <si>
    <t>2. Maintenance</t>
  </si>
  <si>
    <t>fond propre</t>
  </si>
  <si>
    <t>3. Exploitation</t>
  </si>
  <si>
    <t>4. Logistique</t>
  </si>
  <si>
    <t>5. Charges de personnels</t>
  </si>
  <si>
    <t>6. Autres</t>
  </si>
  <si>
    <t>TOTAL</t>
  </si>
  <si>
    <t>(identique au the total de Table 2)</t>
  </si>
  <si>
    <t>II. Amortissement</t>
  </si>
  <si>
    <t>Côut de l'investissement</t>
  </si>
  <si>
    <t>Taux</t>
  </si>
  <si>
    <t>durée (mois)</t>
  </si>
  <si>
    <t>coût du prêt</t>
  </si>
  <si>
    <t>coût global</t>
  </si>
  <si>
    <t>Type de financment</t>
  </si>
  <si>
    <t>1. Développement</t>
  </si>
  <si>
    <t>III. Gains</t>
  </si>
  <si>
    <t>IV. ROI : solution standard</t>
  </si>
  <si>
    <t>31, Montant du retour sur investissement (ROI)</t>
  </si>
  <si>
    <t>32, Délai du retour sur investissement</t>
  </si>
  <si>
    <t>ROI</t>
  </si>
  <si>
    <t>e) Acquisition de logiciel</t>
  </si>
  <si>
    <t>Developpement du logiciel</t>
  </si>
  <si>
    <t>Integration du nouveau système</t>
  </si>
  <si>
    <t>Formation utilisateurs administration</t>
  </si>
  <si>
    <t>g) Formation des acteurs et mise en oeuvre du logiciel specifique</t>
  </si>
  <si>
    <t>Espace et maintenance du stock et des 40 ateliers</t>
  </si>
  <si>
    <t xml:space="preserve">Bon affectation </t>
  </si>
  <si>
    <t>Bon maintenance</t>
  </si>
  <si>
    <t>31, Gains (estimation) /an</t>
  </si>
  <si>
    <t>maintenance logiciels</t>
  </si>
  <si>
    <r>
      <t xml:space="preserve">1. </t>
    </r>
    <r>
      <rPr>
        <b/>
        <u/>
        <sz val="12"/>
        <rFont val="Tahoma"/>
        <family val="2"/>
      </rPr>
      <t>Maintenance (calculée pour 5 ans)</t>
    </r>
  </si>
  <si>
    <t>Primes pour les personnes licenciées</t>
  </si>
  <si>
    <t>2,22 ans</t>
  </si>
  <si>
    <t>2 ans et 3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</si>
</sst>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€&quot;;[Red]\-#,##0.00&quot; €&quot;"/>
  </numFmts>
  <fonts count="26" x14ac:knownFonts="1"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2"/>
      <color indexed="59"/>
      <name val="Tahoma"/>
      <family val="2"/>
    </font>
    <font>
      <sz val="10"/>
      <color indexed="59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9"/>
      <name val="Tahoma"/>
      <family val="2"/>
    </font>
    <font>
      <i/>
      <u/>
      <sz val="10"/>
      <name val="Tahoma"/>
      <family val="2"/>
    </font>
    <font>
      <b/>
      <sz val="8"/>
      <name val="Tahoma"/>
      <family val="2"/>
    </font>
    <font>
      <sz val="12"/>
      <name val="Tahoma"/>
      <family val="2"/>
    </font>
    <font>
      <b/>
      <u/>
      <sz val="12"/>
      <name val="Tahoma"/>
      <family val="2"/>
    </font>
    <font>
      <b/>
      <i/>
      <sz val="10"/>
      <name val="Tahoma"/>
      <family val="2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i/>
      <sz val="18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27"/>
      </patternFill>
    </fill>
  </fills>
  <borders count="2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1" fillId="2" borderId="1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/>
    <xf numFmtId="0" fontId="1" fillId="0" borderId="0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0" xfId="0" applyFont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2" borderId="6" xfId="0" applyFont="1" applyFill="1" applyBorder="1" applyAlignment="1">
      <alignment horizontal="left"/>
    </xf>
    <xf numFmtId="4" fontId="0" fillId="2" borderId="7" xfId="0" applyNumberFormat="1" applyFont="1" applyFill="1" applyBorder="1" applyProtection="1">
      <protection locked="0"/>
    </xf>
    <xf numFmtId="0" fontId="1" fillId="0" borderId="6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4" fontId="0" fillId="2" borderId="5" xfId="0" applyNumberFormat="1" applyFont="1" applyFill="1" applyBorder="1" applyProtection="1">
      <protection locked="0"/>
    </xf>
    <xf numFmtId="0" fontId="1" fillId="3" borderId="0" xfId="0" applyFont="1" applyFill="1" applyAlignment="1">
      <alignment wrapText="1"/>
    </xf>
    <xf numFmtId="0" fontId="1" fillId="2" borderId="5" xfId="0" applyFont="1" applyFill="1" applyBorder="1"/>
    <xf numFmtId="4" fontId="2" fillId="2" borderId="8" xfId="0" applyNumberFormat="1" applyFont="1" applyFill="1" applyBorder="1" applyAlignment="1">
      <alignment horizontal="center" wrapText="1"/>
    </xf>
    <xf numFmtId="4" fontId="0" fillId="2" borderId="8" xfId="0" applyNumberFormat="1" applyFont="1" applyFill="1" applyBorder="1" applyProtection="1">
      <protection locked="0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Border="1"/>
    <xf numFmtId="0" fontId="4" fillId="4" borderId="3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/>
    <xf numFmtId="0" fontId="3" fillId="0" borderId="0" xfId="0" applyFont="1" applyFill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Protection="1">
      <protection locked="0"/>
    </xf>
    <xf numFmtId="10" fontId="3" fillId="2" borderId="5" xfId="0" applyNumberFormat="1" applyFont="1" applyFill="1" applyBorder="1" applyProtection="1">
      <protection locked="0"/>
    </xf>
    <xf numFmtId="4" fontId="3" fillId="4" borderId="5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 applyAlignment="1">
      <alignment horizontal="right"/>
    </xf>
    <xf numFmtId="0" fontId="3" fillId="4" borderId="5" xfId="0" applyFont="1" applyFill="1" applyBorder="1"/>
    <xf numFmtId="0" fontId="3" fillId="0" borderId="5" xfId="0" applyFont="1" applyFill="1" applyBorder="1"/>
    <xf numFmtId="0" fontId="3" fillId="0" borderId="8" xfId="0" applyFont="1" applyBorder="1" applyAlignment="1">
      <alignment horizontal="left"/>
    </xf>
    <xf numFmtId="0" fontId="3" fillId="0" borderId="11" xfId="0" applyFont="1" applyBorder="1"/>
    <xf numFmtId="4" fontId="3" fillId="4" borderId="12" xfId="0" applyNumberFormat="1" applyFont="1" applyFill="1" applyBorder="1"/>
    <xf numFmtId="0" fontId="10" fillId="0" borderId="0" xfId="0" applyFont="1" applyAlignment="1">
      <alignment horizontal="left"/>
    </xf>
    <xf numFmtId="4" fontId="3" fillId="2" borderId="5" xfId="0" applyNumberFormat="1" applyFont="1" applyFill="1" applyBorder="1" applyProtection="1"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top" wrapText="1"/>
    </xf>
    <xf numFmtId="0" fontId="12" fillId="0" borderId="13" xfId="0" applyFont="1" applyBorder="1"/>
    <xf numFmtId="0" fontId="4" fillId="0" borderId="3" xfId="0" applyFont="1" applyBorder="1" applyAlignment="1">
      <alignment horizontal="center"/>
    </xf>
    <xf numFmtId="0" fontId="12" fillId="0" borderId="10" xfId="0" applyFont="1" applyBorder="1"/>
    <xf numFmtId="0" fontId="7" fillId="0" borderId="13" xfId="0" applyFont="1" applyBorder="1" applyAlignment="1">
      <alignment horizontal="left"/>
    </xf>
    <xf numFmtId="0" fontId="3" fillId="0" borderId="9" xfId="0" applyFont="1" applyBorder="1"/>
    <xf numFmtId="4" fontId="3" fillId="4" borderId="3" xfId="0" applyNumberFormat="1" applyFont="1" applyFill="1" applyBorder="1"/>
    <xf numFmtId="0" fontId="7" fillId="0" borderId="0" xfId="0" applyFont="1" applyBorder="1" applyAlignment="1">
      <alignment horizontal="left"/>
    </xf>
    <xf numFmtId="4" fontId="3" fillId="0" borderId="0" xfId="0" applyNumberFormat="1" applyFont="1" applyFill="1" applyBorder="1"/>
    <xf numFmtId="0" fontId="8" fillId="2" borderId="5" xfId="0" applyFont="1" applyFill="1" applyBorder="1" applyProtection="1">
      <protection locked="0"/>
    </xf>
    <xf numFmtId="0" fontId="7" fillId="0" borderId="5" xfId="0" applyFont="1" applyBorder="1" applyAlignment="1">
      <alignment horizontal="left"/>
    </xf>
    <xf numFmtId="0" fontId="3" fillId="0" borderId="5" xfId="0" applyFont="1" applyBorder="1"/>
    <xf numFmtId="0" fontId="14" fillId="0" borderId="0" xfId="0" applyFont="1" applyBorder="1"/>
    <xf numFmtId="0" fontId="13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8" xfId="0" applyFont="1" applyBorder="1" applyAlignment="1">
      <alignment horizontal="left" wrapText="1"/>
    </xf>
    <xf numFmtId="0" fontId="7" fillId="0" borderId="14" xfId="0" applyFont="1" applyBorder="1" applyAlignment="1">
      <alignment horizontal="left"/>
    </xf>
    <xf numFmtId="0" fontId="3" fillId="0" borderId="15" xfId="0" applyFont="1" applyBorder="1"/>
    <xf numFmtId="0" fontId="3" fillId="4" borderId="7" xfId="0" applyFont="1" applyFill="1" applyBorder="1"/>
    <xf numFmtId="0" fontId="7" fillId="0" borderId="16" xfId="0" applyFont="1" applyBorder="1" applyAlignment="1">
      <alignment horizontal="left" wrapText="1"/>
    </xf>
    <xf numFmtId="0" fontId="3" fillId="0" borderId="17" xfId="0" applyFont="1" applyBorder="1"/>
    <xf numFmtId="4" fontId="3" fillId="4" borderId="18" xfId="0" applyNumberFormat="1" applyFont="1" applyFill="1" applyBorder="1" applyAlignment="1"/>
    <xf numFmtId="0" fontId="7" fillId="0" borderId="0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0" xfId="0" applyFont="1" applyFill="1" applyBorder="1" applyAlignment="1" applyProtection="1">
      <alignment horizontal="left" wrapText="1"/>
      <protection locked="0"/>
    </xf>
    <xf numFmtId="0" fontId="3" fillId="2" borderId="0" xfId="0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left"/>
      <protection locked="0"/>
    </xf>
    <xf numFmtId="0" fontId="7" fillId="0" borderId="17" xfId="0" applyFont="1" applyBorder="1" applyAlignment="1">
      <alignment horizontal="left"/>
    </xf>
    <xf numFmtId="0" fontId="3" fillId="4" borderId="3" xfId="0" applyFont="1" applyFill="1" applyBorder="1"/>
    <xf numFmtId="0" fontId="12" fillId="0" borderId="13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5" fillId="0" borderId="0" xfId="0" applyFont="1" applyBorder="1"/>
    <xf numFmtId="0" fontId="16" fillId="0" borderId="0" xfId="0" applyFont="1" applyBorder="1"/>
    <xf numFmtId="0" fontId="0" fillId="0" borderId="0" xfId="0" applyBorder="1"/>
    <xf numFmtId="0" fontId="17" fillId="0" borderId="0" xfId="0" applyFont="1" applyBorder="1"/>
    <xf numFmtId="0" fontId="18" fillId="4" borderId="13" xfId="0" applyFont="1" applyFill="1" applyBorder="1"/>
    <xf numFmtId="0" fontId="18" fillId="4" borderId="9" xfId="0" applyFont="1" applyFill="1" applyBorder="1"/>
    <xf numFmtId="0" fontId="18" fillId="4" borderId="1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19" fillId="0" borderId="0" xfId="0" applyFont="1" applyBorder="1"/>
    <xf numFmtId="0" fontId="1" fillId="0" borderId="0" xfId="0" applyFont="1" applyBorder="1"/>
    <xf numFmtId="0" fontId="19" fillId="0" borderId="0" xfId="0" applyFont="1"/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Protection="1">
      <protection locked="0"/>
    </xf>
    <xf numFmtId="0" fontId="0" fillId="0" borderId="7" xfId="0" applyBorder="1"/>
    <xf numFmtId="0" fontId="0" fillId="0" borderId="19" xfId="0" applyFont="1" applyBorder="1" applyAlignment="1">
      <alignment wrapText="1"/>
    </xf>
    <xf numFmtId="0" fontId="0" fillId="0" borderId="20" xfId="0" applyFont="1" applyBorder="1"/>
    <xf numFmtId="0" fontId="0" fillId="0" borderId="19" xfId="0" applyBorder="1"/>
    <xf numFmtId="0" fontId="0" fillId="0" borderId="21" xfId="0" applyBorder="1"/>
    <xf numFmtId="0" fontId="0" fillId="0" borderId="22" xfId="0" applyFont="1" applyBorder="1"/>
    <xf numFmtId="0" fontId="0" fillId="0" borderId="23" xfId="0" applyBorder="1"/>
    <xf numFmtId="0" fontId="0" fillId="0" borderId="22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18" xfId="0" applyBorder="1"/>
    <xf numFmtId="0" fontId="0" fillId="0" borderId="24" xfId="0" applyBorder="1"/>
    <xf numFmtId="0" fontId="0" fillId="0" borderId="4" xfId="0" applyBorder="1"/>
    <xf numFmtId="0" fontId="20" fillId="0" borderId="0" xfId="0" applyFont="1"/>
    <xf numFmtId="0" fontId="21" fillId="0" borderId="0" xfId="0" applyFont="1" applyFill="1" applyAlignment="1">
      <alignment horizontal="center"/>
    </xf>
    <xf numFmtId="0" fontId="20" fillId="0" borderId="0" xfId="0" applyFont="1" applyFill="1"/>
    <xf numFmtId="0" fontId="21" fillId="2" borderId="13" xfId="0" applyFont="1" applyFill="1" applyBorder="1" applyAlignment="1" applyProtection="1">
      <alignment horizontal="left"/>
      <protection locked="0"/>
    </xf>
    <xf numFmtId="0" fontId="0" fillId="2" borderId="10" xfId="0" applyFill="1" applyBorder="1" applyAlignment="1"/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22" fillId="0" borderId="0" xfId="0" applyFont="1"/>
    <xf numFmtId="0" fontId="18" fillId="0" borderId="0" xfId="0" applyFont="1"/>
    <xf numFmtId="0" fontId="22" fillId="0" borderId="0" xfId="0" applyFont="1" applyAlignment="1">
      <alignment wrapText="1"/>
    </xf>
    <xf numFmtId="0" fontId="18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wrapText="1"/>
    </xf>
    <xf numFmtId="0" fontId="23" fillId="0" borderId="5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18" fillId="0" borderId="5" xfId="0" applyFont="1" applyFill="1" applyBorder="1"/>
    <xf numFmtId="4" fontId="22" fillId="2" borderId="8" xfId="0" applyNumberFormat="1" applyFont="1" applyFill="1" applyBorder="1" applyProtection="1">
      <protection locked="0"/>
    </xf>
    <xf numFmtId="4" fontId="22" fillId="4" borderId="5" xfId="0" applyNumberFormat="1" applyFont="1" applyFill="1" applyBorder="1"/>
    <xf numFmtId="10" fontId="22" fillId="4" borderId="5" xfId="0" applyNumberFormat="1" applyFont="1" applyFill="1" applyBorder="1"/>
    <xf numFmtId="0" fontId="18" fillId="0" borderId="6" xfId="0" applyFont="1" applyFill="1" applyBorder="1"/>
    <xf numFmtId="4" fontId="22" fillId="2" borderId="7" xfId="0" applyNumberFormat="1" applyFont="1" applyFill="1" applyBorder="1" applyProtection="1">
      <protection locked="0"/>
    </xf>
    <xf numFmtId="0" fontId="18" fillId="0" borderId="7" xfId="0" applyFont="1" applyFill="1" applyBorder="1"/>
    <xf numFmtId="4" fontId="22" fillId="4" borderId="6" xfId="0" applyNumberFormat="1" applyFont="1" applyFill="1" applyBorder="1" applyAlignment="1"/>
    <xf numFmtId="0" fontId="18" fillId="0" borderId="18" xfId="0" applyFont="1" applyFill="1" applyBorder="1"/>
    <xf numFmtId="4" fontId="22" fillId="4" borderId="25" xfId="0" applyNumberFormat="1" applyFont="1" applyFill="1" applyBorder="1" applyAlignment="1"/>
    <xf numFmtId="0" fontId="22" fillId="0" borderId="0" xfId="0" applyFont="1" applyFill="1" applyBorder="1"/>
    <xf numFmtId="0" fontId="22" fillId="0" borderId="0" xfId="0" applyFont="1" applyBorder="1"/>
    <xf numFmtId="0" fontId="24" fillId="0" borderId="5" xfId="0" applyFont="1" applyBorder="1" applyAlignment="1">
      <alignment horizontal="center" wrapText="1"/>
    </xf>
    <xf numFmtId="0" fontId="24" fillId="0" borderId="5" xfId="0" applyFont="1" applyBorder="1" applyAlignment="1">
      <alignment horizontal="center" vertical="center" wrapText="1"/>
    </xf>
    <xf numFmtId="4" fontId="23" fillId="2" borderId="8" xfId="0" applyNumberFormat="1" applyFont="1" applyFill="1" applyBorder="1" applyAlignment="1">
      <alignment horizontal="center" wrapText="1"/>
    </xf>
    <xf numFmtId="0" fontId="23" fillId="4" borderId="8" xfId="0" applyFont="1" applyFill="1" applyBorder="1" applyAlignment="1">
      <alignment horizontal="center" wrapText="1"/>
    </xf>
    <xf numFmtId="164" fontId="22" fillId="4" borderId="5" xfId="0" applyNumberFormat="1" applyFont="1" applyFill="1" applyBorder="1" applyAlignment="1">
      <alignment wrapText="1"/>
    </xf>
    <xf numFmtId="164" fontId="22" fillId="4" borderId="8" xfId="0" applyNumberFormat="1" applyFont="1" applyFill="1" applyBorder="1" applyAlignment="1">
      <alignment horizontal="center" wrapText="1"/>
    </xf>
    <xf numFmtId="0" fontId="21" fillId="0" borderId="0" xfId="0" applyFont="1"/>
    <xf numFmtId="3" fontId="3" fillId="2" borderId="5" xfId="0" applyNumberFormat="1" applyFont="1" applyFill="1" applyBorder="1" applyProtection="1">
      <protection locked="0"/>
    </xf>
    <xf numFmtId="0" fontId="25" fillId="0" borderId="0" xfId="0" applyFont="1" applyAlignment="1">
      <alignment horizontal="justify"/>
    </xf>
    <xf numFmtId="0" fontId="0" fillId="0" borderId="0" xfId="0" applyFill="1" applyBorder="1"/>
    <xf numFmtId="0" fontId="0" fillId="0" borderId="22" xfId="0" applyBorder="1"/>
    <xf numFmtId="4" fontId="0" fillId="2" borderId="5" xfId="0" applyNumberFormat="1" applyFill="1" applyBorder="1" applyProtection="1">
      <protection locked="0"/>
    </xf>
    <xf numFmtId="0" fontId="4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4" fontId="22" fillId="2" borderId="5" xfId="0" applyNumberFormat="1" applyFont="1" applyFill="1" applyBorder="1" applyAlignment="1" applyProtection="1">
      <protection locked="0"/>
    </xf>
    <xf numFmtId="4" fontId="22" fillId="4" borderId="5" xfId="0" applyNumberFormat="1" applyFont="1" applyFill="1" applyBorder="1" applyAlignment="1"/>
    <xf numFmtId="10" fontId="22" fillId="4" borderId="5" xfId="0" applyNumberFormat="1" applyFont="1" applyFill="1" applyBorder="1" applyAlignment="1"/>
    <xf numFmtId="0" fontId="21" fillId="0" borderId="3" xfId="0" applyFont="1" applyFill="1" applyBorder="1" applyAlignment="1">
      <alignment horizontal="center"/>
    </xf>
    <xf numFmtId="0" fontId="21" fillId="2" borderId="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3E3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66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1"/>
  <sheetViews>
    <sheetView zoomScale="75" zoomScaleNormal="75" workbookViewId="0">
      <selection activeCell="B15" sqref="B15"/>
    </sheetView>
  </sheetViews>
  <sheetFormatPr baseColWidth="10" defaultColWidth="9.33203125" defaultRowHeight="12.75" x14ac:dyDescent="0.2"/>
  <cols>
    <col min="1" max="1" width="64.6640625" style="1" customWidth="1"/>
    <col min="2" max="3" width="23" style="1" customWidth="1"/>
    <col min="4" max="4" width="21.1640625" style="1" customWidth="1"/>
    <col min="5" max="5" width="20.5" style="1" customWidth="1"/>
    <col min="6" max="255" width="9.33203125" style="1"/>
  </cols>
  <sheetData>
    <row r="1" spans="1:5" s="3" customFormat="1" x14ac:dyDescent="0.2">
      <c r="A1" s="2"/>
      <c r="B1" s="2"/>
      <c r="C1" s="2"/>
    </row>
    <row r="2" spans="1:5" s="3" customFormat="1" x14ac:dyDescent="0.2">
      <c r="A2" s="4" t="s">
        <v>0</v>
      </c>
      <c r="B2" s="5"/>
      <c r="C2" s="5"/>
      <c r="D2" s="6"/>
      <c r="E2" s="6"/>
    </row>
    <row r="3" spans="1:5" s="3" customFormat="1" x14ac:dyDescent="0.2">
      <c r="A3" s="7" t="s">
        <v>1</v>
      </c>
      <c r="B3" s="5"/>
      <c r="C3" s="5"/>
      <c r="D3" s="8"/>
      <c r="E3" s="8"/>
    </row>
    <row r="4" spans="1:5" s="3" customFormat="1" x14ac:dyDescent="0.2">
      <c r="A4" s="9"/>
      <c r="B4" s="5"/>
      <c r="C4" s="5"/>
      <c r="D4" s="8"/>
      <c r="E4" s="8"/>
    </row>
    <row r="5" spans="1:5" s="3" customFormat="1" x14ac:dyDescent="0.2">
      <c r="A5" s="10" t="s">
        <v>2</v>
      </c>
      <c r="B5" s="5"/>
      <c r="C5" s="5"/>
      <c r="D5" s="8"/>
      <c r="E5" s="8"/>
    </row>
    <row r="7" spans="1:5" x14ac:dyDescent="0.2">
      <c r="A7" s="11" t="s">
        <v>3</v>
      </c>
    </row>
    <row r="8" spans="1:5" x14ac:dyDescent="0.2">
      <c r="A8" s="1" t="s">
        <v>4</v>
      </c>
    </row>
    <row r="9" spans="1:5" x14ac:dyDescent="0.2">
      <c r="A9" s="1" t="s">
        <v>5</v>
      </c>
    </row>
    <row r="11" spans="1:5" x14ac:dyDescent="0.2">
      <c r="A11" s="11"/>
    </row>
    <row r="12" spans="1:5" x14ac:dyDescent="0.2">
      <c r="A12" s="11"/>
    </row>
    <row r="13" spans="1:5" s="14" customFormat="1" ht="25.5" customHeight="1" x14ac:dyDescent="0.2">
      <c r="A13" s="12" t="s">
        <v>6</v>
      </c>
      <c r="B13" s="13" t="s">
        <v>7</v>
      </c>
      <c r="C13" s="13" t="s">
        <v>8</v>
      </c>
    </row>
    <row r="14" spans="1:5" x14ac:dyDescent="0.2">
      <c r="A14" s="15" t="s">
        <v>9</v>
      </c>
      <c r="B14" s="16"/>
      <c r="C14" s="16"/>
    </row>
    <row r="15" spans="1:5" x14ac:dyDescent="0.2">
      <c r="A15" s="17" t="s">
        <v>10</v>
      </c>
      <c r="B15" s="16">
        <v>470990</v>
      </c>
      <c r="C15" s="16"/>
    </row>
    <row r="16" spans="1:5" x14ac:dyDescent="0.2">
      <c r="A16" s="17" t="s">
        <v>11</v>
      </c>
      <c r="B16" s="16">
        <f>B15*0.15</f>
        <v>70648.5</v>
      </c>
      <c r="C16" s="16"/>
    </row>
    <row r="17" spans="1:4" x14ac:dyDescent="0.2">
      <c r="A17" s="15" t="s">
        <v>12</v>
      </c>
      <c r="B17" s="16"/>
      <c r="C17" s="16"/>
    </row>
    <row r="18" spans="1:4" x14ac:dyDescent="0.2">
      <c r="A18" s="17" t="s">
        <v>13</v>
      </c>
      <c r="B18" s="16">
        <f>'C. Gains'!E30 *12</f>
        <v>211665</v>
      </c>
      <c r="C18" s="16"/>
    </row>
    <row r="19" spans="1:4" x14ac:dyDescent="0.2">
      <c r="A19" s="17" t="s">
        <v>14</v>
      </c>
      <c r="B19" s="16">
        <v>1.25</v>
      </c>
      <c r="C19" s="16"/>
    </row>
    <row r="20" spans="1:4" x14ac:dyDescent="0.2">
      <c r="A20" s="18" t="s">
        <v>15</v>
      </c>
      <c r="B20" s="152" t="s">
        <v>166</v>
      </c>
      <c r="C20" s="19"/>
    </row>
    <row r="22" spans="1:4" x14ac:dyDescent="0.2">
      <c r="A22" s="20" t="s">
        <v>16</v>
      </c>
      <c r="B22" s="13" t="s">
        <v>17</v>
      </c>
      <c r="C22" s="13" t="s">
        <v>18</v>
      </c>
      <c r="D22"/>
    </row>
    <row r="23" spans="1:4" x14ac:dyDescent="0.2">
      <c r="A23" s="21" t="s">
        <v>19</v>
      </c>
      <c r="B23" s="22"/>
      <c r="C23" s="22"/>
    </row>
    <row r="24" spans="1:4" x14ac:dyDescent="0.2">
      <c r="A24" s="21" t="s">
        <v>20</v>
      </c>
      <c r="B24" s="23"/>
      <c r="C24" s="23"/>
    </row>
    <row r="25" spans="1:4" x14ac:dyDescent="0.2">
      <c r="A25" s="21" t="s">
        <v>21</v>
      </c>
      <c r="B25" s="23"/>
      <c r="C25" s="23"/>
    </row>
    <row r="26" spans="1:4" x14ac:dyDescent="0.2">
      <c r="A26" s="18" t="s">
        <v>22</v>
      </c>
      <c r="B26" s="23"/>
      <c r="C26" s="23"/>
    </row>
    <row r="27" spans="1:4" x14ac:dyDescent="0.2">
      <c r="A27" s="18" t="s">
        <v>23</v>
      </c>
      <c r="B27" s="23"/>
      <c r="C27" s="23"/>
    </row>
    <row r="28" spans="1:4" x14ac:dyDescent="0.2">
      <c r="A28" s="18" t="s">
        <v>24</v>
      </c>
      <c r="B28" s="23"/>
      <c r="C28" s="23"/>
    </row>
    <row r="29" spans="1:4" x14ac:dyDescent="0.2">
      <c r="A29" s="21" t="s">
        <v>25</v>
      </c>
      <c r="B29" s="23"/>
      <c r="C29" s="23"/>
    </row>
    <row r="30" spans="1:4" x14ac:dyDescent="0.2">
      <c r="A30" s="21" t="s">
        <v>26</v>
      </c>
      <c r="B30" s="19"/>
      <c r="C30" s="19"/>
    </row>
    <row r="32" spans="1:4" ht="24.75" customHeight="1" x14ac:dyDescent="0.2">
      <c r="A32" s="20" t="s">
        <v>27</v>
      </c>
      <c r="B32" s="13"/>
      <c r="C32" s="13"/>
    </row>
    <row r="33" spans="1:3" x14ac:dyDescent="0.2">
      <c r="A33" s="21" t="s">
        <v>28</v>
      </c>
      <c r="B33" s="22"/>
      <c r="C33" s="22"/>
    </row>
    <row r="34" spans="1:3" x14ac:dyDescent="0.2">
      <c r="A34" s="21" t="s">
        <v>29</v>
      </c>
      <c r="B34" s="23"/>
      <c r="C34" s="23"/>
    </row>
    <row r="35" spans="1:3" x14ac:dyDescent="0.2">
      <c r="A35" s="21" t="s">
        <v>30</v>
      </c>
      <c r="B35" s="23"/>
      <c r="C35" s="23"/>
    </row>
    <row r="36" spans="1:3" x14ac:dyDescent="0.2">
      <c r="A36" s="18" t="s">
        <v>31</v>
      </c>
      <c r="B36" s="23"/>
      <c r="C36" s="23"/>
    </row>
    <row r="37" spans="1:3" x14ac:dyDescent="0.2">
      <c r="A37" s="18" t="s">
        <v>32</v>
      </c>
      <c r="B37" s="23"/>
      <c r="C37" s="23"/>
    </row>
    <row r="38" spans="1:3" x14ac:dyDescent="0.2">
      <c r="A38" s="18" t="s">
        <v>33</v>
      </c>
      <c r="B38" s="23"/>
      <c r="C38" s="23"/>
    </row>
    <row r="39" spans="1:3" x14ac:dyDescent="0.2">
      <c r="A39" s="21" t="s">
        <v>34</v>
      </c>
      <c r="B39" s="23"/>
      <c r="C39" s="23"/>
    </row>
    <row r="40" spans="1:3" x14ac:dyDescent="0.2">
      <c r="B40" s="11"/>
      <c r="C40" s="11"/>
    </row>
    <row r="41" spans="1:3" x14ac:dyDescent="0.2">
      <c r="A41" s="11" t="s">
        <v>35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4"/>
  <sheetViews>
    <sheetView topLeftCell="A56" zoomScale="70" zoomScaleNormal="70" workbookViewId="0">
      <selection activeCell="I49" sqref="I49"/>
    </sheetView>
  </sheetViews>
  <sheetFormatPr baseColWidth="10" defaultColWidth="9.33203125" defaultRowHeight="12.75" x14ac:dyDescent="0.2"/>
  <cols>
    <col min="1" max="1" width="4.83203125" style="24" customWidth="1"/>
    <col min="2" max="2" width="46.1640625" style="24" customWidth="1"/>
    <col min="3" max="3" width="25.6640625" style="24" customWidth="1"/>
    <col min="4" max="4" width="20.83203125" style="24" customWidth="1"/>
    <col min="5" max="5" width="25.6640625" style="24" customWidth="1"/>
    <col min="6" max="6" width="18.33203125" style="24" customWidth="1"/>
    <col min="7" max="7" width="8.6640625" style="24" customWidth="1"/>
    <col min="8" max="8" width="18.1640625" style="24" customWidth="1"/>
    <col min="9" max="16384" width="9.33203125" style="24"/>
  </cols>
  <sheetData>
    <row r="1" spans="1:10" ht="12.75" customHeight="1" x14ac:dyDescent="0.2">
      <c r="A1" s="25"/>
      <c r="G1" s="26"/>
      <c r="H1" s="26"/>
    </row>
    <row r="2" spans="1:10" ht="25.5" customHeight="1" x14ac:dyDescent="0.2">
      <c r="E2" s="27" t="str">
        <f>'Résumé financier'!A3</f>
        <v>Projet Longue Durée en SI (2010/2011)</v>
      </c>
      <c r="F2" s="28"/>
      <c r="G2" s="28"/>
      <c r="H2" s="29"/>
    </row>
    <row r="3" spans="1:10" ht="14.25" customHeight="1" x14ac:dyDescent="0.2">
      <c r="A3" s="30" t="s">
        <v>36</v>
      </c>
      <c r="B3" s="31"/>
      <c r="C3" s="31"/>
      <c r="H3" s="32"/>
      <c r="J3" s="33"/>
    </row>
    <row r="4" spans="1:10" ht="14.25" customHeight="1" x14ac:dyDescent="0.2">
      <c r="A4" s="25"/>
      <c r="H4" s="32"/>
    </row>
    <row r="5" spans="1:10" x14ac:dyDescent="0.2">
      <c r="B5" s="34" t="s">
        <v>37</v>
      </c>
      <c r="H5" s="35"/>
    </row>
    <row r="6" spans="1:10" ht="6.75" customHeight="1" x14ac:dyDescent="0.2">
      <c r="I6" s="36"/>
    </row>
    <row r="7" spans="1:10" ht="29.25" customHeight="1" x14ac:dyDescent="0.2">
      <c r="B7" s="37" t="s">
        <v>38</v>
      </c>
      <c r="C7" s="37" t="s">
        <v>39</v>
      </c>
      <c r="D7" s="37" t="s">
        <v>40</v>
      </c>
      <c r="E7" s="37" t="s">
        <v>41</v>
      </c>
      <c r="F7" s="37" t="s">
        <v>42</v>
      </c>
      <c r="I7" s="36"/>
    </row>
    <row r="8" spans="1:10" ht="19.149999999999999" customHeight="1" x14ac:dyDescent="0.2">
      <c r="B8" s="38" t="s">
        <v>43</v>
      </c>
      <c r="C8" s="38">
        <v>1</v>
      </c>
      <c r="D8" s="38">
        <v>1000</v>
      </c>
      <c r="E8" s="39">
        <v>0</v>
      </c>
      <c r="F8" s="40">
        <f>C8*D8+C8*D8*E8</f>
        <v>1000</v>
      </c>
      <c r="H8" s="41"/>
    </row>
    <row r="9" spans="1:10" ht="20.100000000000001" customHeight="1" x14ac:dyDescent="0.2">
      <c r="B9" s="38" t="s">
        <v>44</v>
      </c>
      <c r="C9" s="38">
        <v>1</v>
      </c>
      <c r="D9" s="38">
        <v>1000</v>
      </c>
      <c r="E9" s="39">
        <v>0</v>
      </c>
      <c r="F9" s="40">
        <f>C9*D9+C9*D9*E9</f>
        <v>1000</v>
      </c>
      <c r="H9" s="41"/>
    </row>
    <row r="10" spans="1:10" ht="20.100000000000001" customHeight="1" x14ac:dyDescent="0.2">
      <c r="B10" s="38" t="s">
        <v>45</v>
      </c>
      <c r="C10" s="38">
        <v>1</v>
      </c>
      <c r="D10" s="38">
        <v>1000</v>
      </c>
      <c r="E10" s="39">
        <v>0</v>
      </c>
      <c r="F10" s="40">
        <f>C10*D10+C10*D10*E10</f>
        <v>1000</v>
      </c>
      <c r="H10" s="41"/>
    </row>
    <row r="11" spans="1:10" ht="20.100000000000001" customHeight="1" x14ac:dyDescent="0.2">
      <c r="B11" s="38" t="s">
        <v>46</v>
      </c>
      <c r="C11" s="38">
        <v>3</v>
      </c>
      <c r="D11" s="38">
        <v>700</v>
      </c>
      <c r="E11" s="39">
        <v>0</v>
      </c>
      <c r="F11" s="40">
        <f>C11*D11+C11*D11*E11</f>
        <v>2100</v>
      </c>
      <c r="H11" s="41"/>
    </row>
    <row r="12" spans="1:10" ht="20.100000000000001" customHeight="1" x14ac:dyDescent="0.2">
      <c r="B12" s="38" t="s">
        <v>47</v>
      </c>
      <c r="C12" s="38">
        <v>30</v>
      </c>
      <c r="D12" s="38">
        <v>700</v>
      </c>
      <c r="E12" s="39">
        <v>0</v>
      </c>
      <c r="F12" s="40">
        <f>C12*D12+C12*D12*E12</f>
        <v>21000</v>
      </c>
      <c r="H12" s="41"/>
    </row>
    <row r="13" spans="1:10" ht="20.100000000000001" customHeight="1" x14ac:dyDescent="0.2">
      <c r="B13" s="42" t="s">
        <v>48</v>
      </c>
      <c r="C13" s="43">
        <f>SUM(C8:C12)</f>
        <v>36</v>
      </c>
      <c r="D13" s="43">
        <f>SUM(D8:D12)</f>
        <v>4400</v>
      </c>
      <c r="E13" s="44"/>
      <c r="F13" s="45" t="s">
        <v>49</v>
      </c>
      <c r="G13" s="46"/>
      <c r="H13" s="47">
        <f>F8+F9+F10+F11+F12</f>
        <v>26100</v>
      </c>
    </row>
    <row r="14" spans="1:10" ht="18" customHeight="1" x14ac:dyDescent="0.2">
      <c r="B14" s="26"/>
      <c r="C14" s="26"/>
      <c r="D14" s="26"/>
      <c r="E14" s="26"/>
      <c r="F14" s="26"/>
      <c r="H14" s="41"/>
    </row>
    <row r="15" spans="1:10" x14ac:dyDescent="0.2">
      <c r="B15" s="34" t="s">
        <v>50</v>
      </c>
      <c r="H15" s="41"/>
    </row>
    <row r="16" spans="1:10" ht="8.1" customHeight="1" x14ac:dyDescent="0.2">
      <c r="B16" s="48"/>
      <c r="H16" s="41"/>
    </row>
    <row r="17" spans="2:8" ht="25.5" x14ac:dyDescent="0.2">
      <c r="B17" s="37" t="s">
        <v>51</v>
      </c>
      <c r="C17" s="37" t="s">
        <v>52</v>
      </c>
      <c r="D17" s="37" t="s">
        <v>40</v>
      </c>
      <c r="E17" s="37" t="s">
        <v>53</v>
      </c>
      <c r="F17" s="37" t="s">
        <v>42</v>
      </c>
      <c r="H17" s="41"/>
    </row>
    <row r="18" spans="2:8" ht="20.100000000000001" customHeight="1" x14ac:dyDescent="0.2">
      <c r="B18" s="38" t="s">
        <v>54</v>
      </c>
      <c r="C18" s="38">
        <v>0</v>
      </c>
      <c r="D18" s="38">
        <v>0</v>
      </c>
      <c r="E18" s="49">
        <v>0</v>
      </c>
      <c r="F18" s="40">
        <f>C18*D18+C18*D18*E18</f>
        <v>0</v>
      </c>
      <c r="H18" s="41"/>
    </row>
    <row r="19" spans="2:8" ht="20.100000000000001" customHeight="1" x14ac:dyDescent="0.2">
      <c r="B19" s="38"/>
      <c r="C19" s="38"/>
      <c r="D19" s="38"/>
      <c r="E19" s="49"/>
      <c r="F19" s="40">
        <f>C19*D19+C19*D19*E19</f>
        <v>0</v>
      </c>
      <c r="H19" s="41"/>
    </row>
    <row r="20" spans="2:8" ht="20.100000000000001" customHeight="1" x14ac:dyDescent="0.2">
      <c r="B20" s="38"/>
      <c r="C20" s="38"/>
      <c r="D20" s="38"/>
      <c r="E20" s="49"/>
      <c r="F20" s="40">
        <f>C20*D20+C20*D20*E20</f>
        <v>0</v>
      </c>
      <c r="H20" s="41"/>
    </row>
    <row r="21" spans="2:8" ht="20.100000000000001" customHeight="1" x14ac:dyDescent="0.2">
      <c r="B21" s="38"/>
      <c r="C21" s="38"/>
      <c r="D21" s="38"/>
      <c r="E21" s="49"/>
      <c r="F21" s="40">
        <f>C21*D21+C21*D21*E21</f>
        <v>0</v>
      </c>
      <c r="H21" s="41"/>
    </row>
    <row r="22" spans="2:8" ht="20.100000000000001" customHeight="1" x14ac:dyDescent="0.2">
      <c r="B22" s="38"/>
      <c r="C22" s="38"/>
      <c r="D22" s="38"/>
      <c r="E22" s="49"/>
      <c r="F22" s="40">
        <f>C22*D22+C22*D22*E22</f>
        <v>0</v>
      </c>
      <c r="H22" s="41"/>
    </row>
    <row r="23" spans="2:8" ht="20.100000000000001" customHeight="1" x14ac:dyDescent="0.2">
      <c r="B23" s="42" t="s">
        <v>48</v>
      </c>
      <c r="C23" s="43">
        <f>SUM(C18:C22)</f>
        <v>0</v>
      </c>
      <c r="D23" s="43">
        <f>SUM(D18:D22)</f>
        <v>0</v>
      </c>
      <c r="E23" s="26"/>
      <c r="F23" s="45" t="s">
        <v>55</v>
      </c>
      <c r="G23" s="46"/>
      <c r="H23" s="47">
        <f>F18+F19+F20+F21+F22</f>
        <v>0</v>
      </c>
    </row>
    <row r="24" spans="2:8" ht="18" customHeight="1" x14ac:dyDescent="0.2">
      <c r="H24" s="41"/>
    </row>
    <row r="25" spans="2:8" ht="12.75" customHeight="1" x14ac:dyDescent="0.2">
      <c r="B25" s="34" t="s">
        <v>56</v>
      </c>
      <c r="H25" s="154"/>
    </row>
    <row r="26" spans="2:8" ht="6.75" customHeight="1" x14ac:dyDescent="0.2">
      <c r="B26" s="48"/>
      <c r="H26" s="154"/>
    </row>
    <row r="27" spans="2:8" ht="25.5" x14ac:dyDescent="0.2">
      <c r="B27" s="37" t="s">
        <v>51</v>
      </c>
      <c r="C27" s="37" t="s">
        <v>52</v>
      </c>
      <c r="D27" s="37" t="s">
        <v>40</v>
      </c>
      <c r="E27" s="37" t="s">
        <v>53</v>
      </c>
      <c r="F27" s="37" t="s">
        <v>42</v>
      </c>
      <c r="H27" s="41"/>
    </row>
    <row r="28" spans="2:8" ht="20.100000000000001" customHeight="1" x14ac:dyDescent="0.2">
      <c r="B28" s="38" t="s">
        <v>57</v>
      </c>
      <c r="C28" s="38">
        <v>4</v>
      </c>
      <c r="D28" s="38">
        <v>50</v>
      </c>
      <c r="E28" s="49">
        <v>0</v>
      </c>
      <c r="F28" s="40">
        <f>C28*D28+C28*D28*E28</f>
        <v>200</v>
      </c>
      <c r="H28" s="41"/>
    </row>
    <row r="29" spans="2:8" ht="20.100000000000001" customHeight="1" x14ac:dyDescent="0.2">
      <c r="B29" s="38"/>
      <c r="C29" s="38"/>
      <c r="D29" s="38"/>
      <c r="E29" s="49"/>
      <c r="F29" s="40">
        <f>C29*D29+C29*D29*E29</f>
        <v>0</v>
      </c>
      <c r="H29" s="41"/>
    </row>
    <row r="30" spans="2:8" ht="20.100000000000001" customHeight="1" x14ac:dyDescent="0.2">
      <c r="B30" s="38"/>
      <c r="C30" s="38"/>
      <c r="D30" s="38"/>
      <c r="E30" s="49"/>
      <c r="F30" s="40">
        <f>C30*D30+C30*D30*E30</f>
        <v>0</v>
      </c>
      <c r="H30" s="41"/>
    </row>
    <row r="31" spans="2:8" ht="20.100000000000001" customHeight="1" x14ac:dyDescent="0.2">
      <c r="B31" s="38"/>
      <c r="C31" s="38"/>
      <c r="D31" s="38"/>
      <c r="E31" s="49"/>
      <c r="F31" s="40">
        <f>C31*D31+C31*D31*E31</f>
        <v>0</v>
      </c>
      <c r="H31" s="41"/>
    </row>
    <row r="32" spans="2:8" ht="20.100000000000001" customHeight="1" x14ac:dyDescent="0.2">
      <c r="B32" s="38"/>
      <c r="C32" s="38"/>
      <c r="D32" s="38"/>
      <c r="E32" s="49"/>
      <c r="F32" s="40">
        <f>C32*D32+C32*D32*E32</f>
        <v>0</v>
      </c>
      <c r="H32" s="41"/>
    </row>
    <row r="33" spans="2:8" ht="20.100000000000001" customHeight="1" x14ac:dyDescent="0.2">
      <c r="B33" s="42" t="s">
        <v>48</v>
      </c>
      <c r="C33" s="43"/>
      <c r="D33" s="43"/>
      <c r="E33" s="26"/>
      <c r="F33" s="45" t="s">
        <v>58</v>
      </c>
      <c r="G33" s="46"/>
      <c r="H33" s="47">
        <f>F28+F29+F30+F31+F32</f>
        <v>200</v>
      </c>
    </row>
    <row r="34" spans="2:8" ht="20.25" customHeight="1" x14ac:dyDescent="0.2">
      <c r="B34" s="26"/>
      <c r="C34" s="26"/>
      <c r="D34" s="26"/>
      <c r="E34" s="26"/>
      <c r="F34" s="51"/>
      <c r="G34" s="26"/>
      <c r="H34" s="41"/>
    </row>
    <row r="35" spans="2:8" ht="12.75" customHeight="1" x14ac:dyDescent="0.2">
      <c r="B35" s="34" t="s">
        <v>59</v>
      </c>
      <c r="H35" s="154"/>
    </row>
    <row r="36" spans="2:8" ht="8.25" customHeight="1" x14ac:dyDescent="0.2">
      <c r="B36" s="48"/>
      <c r="H36" s="154"/>
    </row>
    <row r="37" spans="2:8" ht="25.5" x14ac:dyDescent="0.2">
      <c r="B37" s="52" t="s">
        <v>60</v>
      </c>
      <c r="C37" s="52" t="s">
        <v>61</v>
      </c>
      <c r="D37" s="52" t="s">
        <v>62</v>
      </c>
      <c r="E37" s="52" t="s">
        <v>63</v>
      </c>
      <c r="F37" s="53" t="s">
        <v>42</v>
      </c>
      <c r="H37" s="41"/>
    </row>
    <row r="38" spans="2:8" ht="20.100000000000001" customHeight="1" x14ac:dyDescent="0.2">
      <c r="B38" s="38"/>
      <c r="C38" s="38"/>
      <c r="D38" s="38"/>
      <c r="E38" s="49"/>
      <c r="F38" s="40">
        <f>C38*D38+C38*D38*E38</f>
        <v>0</v>
      </c>
      <c r="H38" s="41"/>
    </row>
    <row r="39" spans="2:8" ht="20.100000000000001" customHeight="1" x14ac:dyDescent="0.2">
      <c r="B39" s="38"/>
      <c r="C39" s="38"/>
      <c r="D39" s="38"/>
      <c r="E39" s="49"/>
      <c r="F39" s="40">
        <f>C39*D39+C39*D39*E39</f>
        <v>0</v>
      </c>
      <c r="H39" s="41"/>
    </row>
    <row r="40" spans="2:8" ht="20.100000000000001" customHeight="1" x14ac:dyDescent="0.2">
      <c r="B40" s="38"/>
      <c r="C40" s="38"/>
      <c r="D40" s="38"/>
      <c r="E40" s="49"/>
      <c r="F40" s="40">
        <f>C40*D40+C40*D40*E40</f>
        <v>0</v>
      </c>
      <c r="H40" s="41"/>
    </row>
    <row r="41" spans="2:8" ht="20.100000000000001" customHeight="1" x14ac:dyDescent="0.2">
      <c r="B41" s="38"/>
      <c r="C41" s="38"/>
      <c r="D41" s="38"/>
      <c r="E41" s="49"/>
      <c r="F41" s="40">
        <f>C41*D41+C41*D41*E41</f>
        <v>0</v>
      </c>
      <c r="H41" s="41"/>
    </row>
    <row r="42" spans="2:8" ht="20.100000000000001" customHeight="1" x14ac:dyDescent="0.2">
      <c r="B42" s="38"/>
      <c r="C42" s="38"/>
      <c r="D42" s="38"/>
      <c r="E42" s="49"/>
      <c r="F42" s="40">
        <f>C42*D42+C42*D42*E42</f>
        <v>0</v>
      </c>
      <c r="H42" s="41"/>
    </row>
    <row r="43" spans="2:8" ht="20.100000000000001" customHeight="1" x14ac:dyDescent="0.2">
      <c r="B43" s="42" t="s">
        <v>48</v>
      </c>
      <c r="C43" s="43">
        <f>SUM(C38:C42)</f>
        <v>0</v>
      </c>
      <c r="D43" s="43">
        <f>SUM(D38:D42)</f>
        <v>0</v>
      </c>
      <c r="E43" s="26"/>
      <c r="F43" s="45" t="s">
        <v>64</v>
      </c>
      <c r="G43" s="46"/>
      <c r="H43" s="47">
        <f>F38+F39+F40+F41+F42</f>
        <v>0</v>
      </c>
    </row>
    <row r="44" spans="2:8" ht="21" customHeight="1" x14ac:dyDescent="0.2">
      <c r="B44" s="26"/>
      <c r="C44" s="26"/>
      <c r="D44" s="26"/>
      <c r="E44" s="26"/>
      <c r="F44" s="51"/>
      <c r="G44" s="26"/>
      <c r="H44" s="41"/>
    </row>
    <row r="45" spans="2:8" ht="21" customHeight="1" x14ac:dyDescent="0.2">
      <c r="B45" s="34" t="s">
        <v>153</v>
      </c>
      <c r="H45" s="154"/>
    </row>
    <row r="46" spans="2:8" ht="21" customHeight="1" x14ac:dyDescent="0.2">
      <c r="B46" s="48"/>
      <c r="H46" s="154"/>
    </row>
    <row r="47" spans="2:8" ht="34.15" customHeight="1" x14ac:dyDescent="0.2">
      <c r="B47" s="37" t="s">
        <v>60</v>
      </c>
      <c r="C47" s="37" t="s">
        <v>65</v>
      </c>
      <c r="D47" s="37" t="s">
        <v>66</v>
      </c>
      <c r="E47" s="37" t="s">
        <v>67</v>
      </c>
      <c r="F47" s="37" t="s">
        <v>42</v>
      </c>
      <c r="H47" s="41"/>
    </row>
    <row r="48" spans="2:8" ht="21" customHeight="1" x14ac:dyDescent="0.2">
      <c r="B48" s="38" t="s">
        <v>154</v>
      </c>
      <c r="C48" s="38">
        <v>1</v>
      </c>
      <c r="D48" s="148">
        <v>300000</v>
      </c>
      <c r="E48" s="39"/>
      <c r="F48" s="40">
        <f>C48*D48+C48*D48*E48</f>
        <v>300000</v>
      </c>
      <c r="H48" s="41"/>
    </row>
    <row r="49" spans="2:8" ht="21" customHeight="1" x14ac:dyDescent="0.2">
      <c r="B49" s="38"/>
      <c r="C49" s="38"/>
      <c r="D49" s="38"/>
      <c r="E49" s="39"/>
      <c r="F49" s="40"/>
      <c r="H49" s="41"/>
    </row>
    <row r="50" spans="2:8" ht="21" customHeight="1" x14ac:dyDescent="0.2">
      <c r="B50" s="38"/>
      <c r="C50" s="38"/>
      <c r="D50" s="38"/>
      <c r="E50" s="49"/>
      <c r="F50" s="40">
        <f>C50*D50+C50*D50*E50</f>
        <v>0</v>
      </c>
      <c r="H50" s="41"/>
    </row>
    <row r="51" spans="2:8" ht="21" customHeight="1" x14ac:dyDescent="0.2">
      <c r="B51" s="38"/>
      <c r="C51" s="38"/>
      <c r="D51" s="38"/>
      <c r="E51" s="49"/>
      <c r="F51" s="40">
        <f>C51*D51+C51*D51*E51</f>
        <v>0</v>
      </c>
      <c r="H51" s="41"/>
    </row>
    <row r="52" spans="2:8" ht="21" customHeight="1" x14ac:dyDescent="0.2">
      <c r="B52" s="38"/>
      <c r="C52" s="38"/>
      <c r="D52" s="38"/>
      <c r="E52" s="49"/>
      <c r="F52" s="40">
        <f>C52*D52+C52*D52*E52</f>
        <v>0</v>
      </c>
      <c r="H52" s="41"/>
    </row>
    <row r="53" spans="2:8" ht="21" customHeight="1" x14ac:dyDescent="0.2">
      <c r="B53" s="42" t="s">
        <v>48</v>
      </c>
      <c r="C53" s="43">
        <f>SUM(C48:C52)</f>
        <v>1</v>
      </c>
      <c r="D53" s="43">
        <f>SUM(D48:D52)</f>
        <v>300000</v>
      </c>
      <c r="E53" s="26"/>
      <c r="F53" s="45" t="s">
        <v>68</v>
      </c>
      <c r="G53" s="46"/>
      <c r="H53" s="47">
        <f>F48+F49+F50+F51+F52</f>
        <v>300000</v>
      </c>
    </row>
    <row r="54" spans="2:8" ht="21" customHeight="1" x14ac:dyDescent="0.2">
      <c r="B54" s="26"/>
      <c r="C54" s="26"/>
      <c r="D54" s="26"/>
      <c r="E54" s="26"/>
      <c r="F54" s="51"/>
      <c r="G54" s="26"/>
      <c r="H54" s="41"/>
    </row>
    <row r="55" spans="2:8" ht="21" customHeight="1" x14ac:dyDescent="0.2">
      <c r="B55" s="34" t="s">
        <v>69</v>
      </c>
      <c r="H55" s="154"/>
    </row>
    <row r="56" spans="2:8" ht="21" customHeight="1" x14ac:dyDescent="0.2">
      <c r="B56" s="48"/>
      <c r="H56" s="154"/>
    </row>
    <row r="57" spans="2:8" ht="28.7" customHeight="1" x14ac:dyDescent="0.2">
      <c r="B57" s="37" t="s">
        <v>60</v>
      </c>
      <c r="C57" s="37" t="s">
        <v>70</v>
      </c>
      <c r="D57" s="37" t="s">
        <v>71</v>
      </c>
      <c r="E57" s="37" t="s">
        <v>67</v>
      </c>
      <c r="F57" s="37" t="s">
        <v>42</v>
      </c>
      <c r="H57" s="41"/>
    </row>
    <row r="58" spans="2:8" ht="21" customHeight="1" x14ac:dyDescent="0.2">
      <c r="B58" s="38" t="s">
        <v>155</v>
      </c>
      <c r="C58" s="38">
        <v>7</v>
      </c>
      <c r="D58" s="38">
        <v>350</v>
      </c>
      <c r="E58" s="39">
        <v>0</v>
      </c>
      <c r="F58" s="40">
        <f>C58*D58+C58*D58*E58</f>
        <v>2450</v>
      </c>
      <c r="H58" s="41"/>
    </row>
    <row r="59" spans="2:8" ht="21" customHeight="1" x14ac:dyDescent="0.2">
      <c r="B59" s="38" t="s">
        <v>73</v>
      </c>
      <c r="C59" s="38">
        <v>5</v>
      </c>
      <c r="D59" s="38">
        <v>120</v>
      </c>
      <c r="E59" s="49"/>
      <c r="F59" s="40">
        <f>C59*D59+C59*D59*E59</f>
        <v>600</v>
      </c>
      <c r="H59" s="41"/>
    </row>
    <row r="60" spans="2:8" ht="21" customHeight="1" x14ac:dyDescent="0.2">
      <c r="B60" s="38"/>
      <c r="C60" s="38"/>
      <c r="D60" s="38"/>
      <c r="E60" s="49"/>
      <c r="F60" s="40"/>
      <c r="H60" s="41"/>
    </row>
    <row r="61" spans="2:8" ht="21" customHeight="1" x14ac:dyDescent="0.2">
      <c r="B61" s="38"/>
      <c r="C61" s="38"/>
      <c r="D61" s="38"/>
      <c r="E61" s="49"/>
      <c r="F61" s="40"/>
      <c r="H61" s="41"/>
    </row>
    <row r="62" spans="2:8" ht="21" customHeight="1" x14ac:dyDescent="0.2">
      <c r="B62" s="38"/>
      <c r="C62" s="38"/>
      <c r="D62" s="38"/>
      <c r="E62" s="49"/>
      <c r="F62" s="40">
        <f>C62*D62+C62*D62*E62</f>
        <v>0</v>
      </c>
      <c r="H62" s="41"/>
    </row>
    <row r="63" spans="2:8" ht="21" customHeight="1" x14ac:dyDescent="0.2">
      <c r="B63" s="42" t="s">
        <v>48</v>
      </c>
      <c r="C63" s="43">
        <f>SUM(C59:C62)</f>
        <v>5</v>
      </c>
      <c r="D63" s="43">
        <f>SUM(D59:D62)</f>
        <v>120</v>
      </c>
      <c r="E63" s="26"/>
      <c r="F63" s="45" t="s">
        <v>68</v>
      </c>
      <c r="G63" s="46"/>
      <c r="H63" s="47">
        <f>F58+F59+F60+F61+F62</f>
        <v>3050</v>
      </c>
    </row>
    <row r="64" spans="2:8" ht="21" customHeight="1" x14ac:dyDescent="0.2">
      <c r="B64" s="26"/>
      <c r="C64" s="26"/>
      <c r="D64" s="26"/>
      <c r="E64" s="26"/>
      <c r="F64" s="51"/>
      <c r="G64" s="26"/>
      <c r="H64" s="41"/>
    </row>
    <row r="65" spans="1:10" x14ac:dyDescent="0.2">
      <c r="B65" s="34" t="s">
        <v>157</v>
      </c>
      <c r="H65" s="154"/>
    </row>
    <row r="66" spans="1:10" ht="7.5" customHeight="1" x14ac:dyDescent="0.2">
      <c r="B66" s="48"/>
      <c r="H66" s="154"/>
    </row>
    <row r="67" spans="1:10" ht="25.5" customHeight="1" x14ac:dyDescent="0.2">
      <c r="B67" s="37" t="s">
        <v>60</v>
      </c>
      <c r="C67" s="37" t="s">
        <v>70</v>
      </c>
      <c r="D67" s="37" t="s">
        <v>71</v>
      </c>
      <c r="E67" s="37" t="s">
        <v>67</v>
      </c>
      <c r="F67" s="37" t="s">
        <v>42</v>
      </c>
      <c r="H67" s="41"/>
    </row>
    <row r="68" spans="1:10" ht="20.100000000000001" customHeight="1" x14ac:dyDescent="0.2">
      <c r="B68" s="38" t="s">
        <v>156</v>
      </c>
      <c r="C68" s="38">
        <v>3</v>
      </c>
      <c r="D68" s="38">
        <v>500</v>
      </c>
      <c r="E68" s="39"/>
      <c r="F68" s="40">
        <f>C68*D68+C68*D68*E68</f>
        <v>1500</v>
      </c>
      <c r="H68" s="41"/>
    </row>
    <row r="69" spans="1:10" ht="20.100000000000001" customHeight="1" x14ac:dyDescent="0.2">
      <c r="B69" s="38" t="s">
        <v>72</v>
      </c>
      <c r="C69" s="38">
        <v>4</v>
      </c>
      <c r="D69" s="38">
        <v>500</v>
      </c>
      <c r="E69" s="49"/>
      <c r="F69" s="40">
        <f>C69*D69+C69*D69*E69</f>
        <v>2000</v>
      </c>
      <c r="H69" s="41"/>
    </row>
    <row r="70" spans="1:10" ht="20.100000000000001" customHeight="1" x14ac:dyDescent="0.2">
      <c r="B70" s="38"/>
      <c r="C70" s="38"/>
      <c r="D70" s="38"/>
      <c r="E70" s="49"/>
      <c r="F70" s="40"/>
      <c r="H70" s="41"/>
    </row>
    <row r="71" spans="1:10" ht="20.100000000000001" customHeight="1" x14ac:dyDescent="0.2">
      <c r="B71" s="38"/>
      <c r="C71" s="38"/>
      <c r="D71" s="38"/>
      <c r="E71" s="49"/>
      <c r="F71" s="40"/>
      <c r="H71" s="41"/>
    </row>
    <row r="72" spans="1:10" ht="20.100000000000001" customHeight="1" x14ac:dyDescent="0.2">
      <c r="B72" s="38"/>
      <c r="C72" s="38"/>
      <c r="D72" s="38"/>
      <c r="E72" s="49"/>
      <c r="F72" s="40"/>
      <c r="H72" s="41"/>
    </row>
    <row r="73" spans="1:10" ht="20.100000000000001" customHeight="1" x14ac:dyDescent="0.2">
      <c r="B73" s="38"/>
      <c r="C73" s="38"/>
      <c r="D73" s="38"/>
      <c r="E73" s="49"/>
      <c r="F73" s="40">
        <f t="shared" ref="F73" si="0">C73*D73+C73*D73*E73</f>
        <v>0</v>
      </c>
      <c r="H73" s="41"/>
    </row>
    <row r="74" spans="1:10" ht="20.100000000000001" customHeight="1" x14ac:dyDescent="0.2">
      <c r="B74" s="42" t="s">
        <v>48</v>
      </c>
      <c r="C74" s="43">
        <f>SUM(C68:C73)</f>
        <v>7</v>
      </c>
      <c r="D74" s="43">
        <f>SUM(D68:D73)</f>
        <v>1000</v>
      </c>
      <c r="E74" s="26"/>
      <c r="F74" s="45" t="s">
        <v>68</v>
      </c>
      <c r="G74" s="46"/>
      <c r="H74" s="47">
        <f>F68+F69+F70+F71+F73</f>
        <v>3500</v>
      </c>
    </row>
    <row r="75" spans="1:10" ht="8.1" customHeight="1" x14ac:dyDescent="0.2">
      <c r="B75" s="26"/>
      <c r="C75" s="26"/>
      <c r="D75" s="26"/>
      <c r="E75" s="26"/>
      <c r="F75" s="51"/>
      <c r="G75" s="26"/>
      <c r="H75" s="41"/>
    </row>
    <row r="76" spans="1:10" ht="19.5" customHeight="1" x14ac:dyDescent="0.2">
      <c r="B76" s="54"/>
      <c r="C76" s="55" t="s">
        <v>74</v>
      </c>
      <c r="D76" s="56"/>
      <c r="E76" s="26"/>
      <c r="F76" s="57" t="s">
        <v>75</v>
      </c>
      <c r="G76" s="58"/>
      <c r="H76" s="59">
        <f>H13+H23+H33+H43+H53+H63+H74</f>
        <v>332850</v>
      </c>
    </row>
    <row r="77" spans="1:10" ht="19.5" customHeight="1" x14ac:dyDescent="0.2">
      <c r="B77" s="26"/>
      <c r="C77" s="26"/>
      <c r="D77" s="26"/>
      <c r="E77" s="26"/>
      <c r="F77" s="60"/>
      <c r="G77" s="26"/>
      <c r="H77" s="61"/>
    </row>
    <row r="78" spans="1:10" ht="19.5" customHeight="1" x14ac:dyDescent="0.2">
      <c r="B78" s="26"/>
      <c r="C78" s="26"/>
      <c r="D78" s="26"/>
      <c r="E78" s="26"/>
      <c r="F78" s="60"/>
      <c r="G78" s="26"/>
      <c r="H78" s="61"/>
    </row>
    <row r="79" spans="1:10" ht="14.25" customHeight="1" x14ac:dyDescent="0.2">
      <c r="A79" s="30" t="s">
        <v>76</v>
      </c>
      <c r="H79" s="32"/>
      <c r="J79" s="33"/>
    </row>
    <row r="80" spans="1:10" ht="9" customHeight="1" x14ac:dyDescent="0.2">
      <c r="B80" s="26"/>
      <c r="C80" s="26"/>
      <c r="D80" s="26"/>
      <c r="E80" s="26"/>
      <c r="F80" s="60"/>
      <c r="G80" s="26"/>
      <c r="H80" s="61"/>
    </row>
    <row r="81" spans="1:9" ht="15" x14ac:dyDescent="0.2">
      <c r="A81" s="25" t="s">
        <v>163</v>
      </c>
    </row>
    <row r="82" spans="1:9" ht="6.75" customHeight="1" x14ac:dyDescent="0.2">
      <c r="H82" s="50"/>
      <c r="I82" s="36"/>
    </row>
    <row r="83" spans="1:9" ht="28.5" customHeight="1" x14ac:dyDescent="0.2">
      <c r="B83" s="37" t="s">
        <v>38</v>
      </c>
      <c r="C83" s="37" t="s">
        <v>77</v>
      </c>
      <c r="D83" s="37" t="s">
        <v>78</v>
      </c>
      <c r="E83" s="37"/>
      <c r="F83" s="37" t="s">
        <v>42</v>
      </c>
      <c r="I83" s="36"/>
    </row>
    <row r="84" spans="1:9" ht="19.149999999999999" customHeight="1" x14ac:dyDescent="0.2">
      <c r="B84" s="62" t="str">
        <f>B5</f>
        <v>a) Matériel informatique</v>
      </c>
      <c r="C84" s="49">
        <f>H13</f>
        <v>26100</v>
      </c>
      <c r="D84" s="39">
        <v>0.4</v>
      </c>
      <c r="E84" s="39"/>
      <c r="F84" s="40">
        <f t="shared" ref="F84:F89" si="1">C84*D84+C84*D84*E84</f>
        <v>10440</v>
      </c>
      <c r="H84" s="41"/>
    </row>
    <row r="85" spans="1:9" ht="19.149999999999999" customHeight="1" x14ac:dyDescent="0.2">
      <c r="B85" s="62" t="str">
        <f>B15</f>
        <v>b) Portables, mobiles, …</v>
      </c>
      <c r="C85" s="49">
        <f>H23</f>
        <v>0</v>
      </c>
      <c r="D85" s="39"/>
      <c r="E85" s="39"/>
      <c r="F85" s="40">
        <f t="shared" si="1"/>
        <v>0</v>
      </c>
      <c r="H85" s="41"/>
    </row>
    <row r="86" spans="1:9" ht="19.149999999999999" customHeight="1" x14ac:dyDescent="0.2">
      <c r="B86" s="62" t="str">
        <f>B25</f>
        <v>c) Elements actifs de réseau</v>
      </c>
      <c r="C86" s="49">
        <f>H33</f>
        <v>200</v>
      </c>
      <c r="D86" s="39">
        <v>1</v>
      </c>
      <c r="E86" s="39"/>
      <c r="F86" s="40">
        <f t="shared" si="1"/>
        <v>200</v>
      </c>
      <c r="H86" s="41"/>
    </row>
    <row r="87" spans="1:9" ht="19.149999999999999" customHeight="1" x14ac:dyDescent="0.2">
      <c r="B87" s="62" t="str">
        <f>B35</f>
        <v>d) Réalisation des applications (ratio : 10j/outil)</v>
      </c>
      <c r="C87" s="49"/>
      <c r="D87" s="39"/>
      <c r="E87" s="39"/>
      <c r="F87" s="40">
        <f t="shared" si="1"/>
        <v>0</v>
      </c>
      <c r="H87" s="41"/>
    </row>
    <row r="88" spans="1:9" ht="19.149999999999999" customHeight="1" x14ac:dyDescent="0.2">
      <c r="B88" s="62" t="s">
        <v>162</v>
      </c>
      <c r="C88" s="49">
        <v>150000</v>
      </c>
      <c r="D88" s="39">
        <v>0.6</v>
      </c>
      <c r="E88" s="39"/>
      <c r="F88" s="40">
        <f t="shared" si="1"/>
        <v>90000</v>
      </c>
      <c r="H88" s="41"/>
    </row>
    <row r="89" spans="1:9" ht="19.149999999999999" customHeight="1" x14ac:dyDescent="0.2">
      <c r="B89" s="62" t="s">
        <v>79</v>
      </c>
      <c r="C89" s="49"/>
      <c r="D89" s="39"/>
      <c r="E89" s="39"/>
      <c r="F89" s="40">
        <f t="shared" si="1"/>
        <v>0</v>
      </c>
      <c r="H89" s="41"/>
    </row>
    <row r="90" spans="1:9" ht="20.100000000000001" customHeight="1" x14ac:dyDescent="0.2">
      <c r="B90" s="42" t="s">
        <v>48</v>
      </c>
      <c r="C90" s="40">
        <f>SUM(C84:C89)</f>
        <v>176300</v>
      </c>
      <c r="D90" s="43"/>
      <c r="E90" s="44"/>
      <c r="F90" s="45" t="s">
        <v>49</v>
      </c>
      <c r="G90" s="46"/>
      <c r="H90" s="47">
        <f>SUM(F84:F89)</f>
        <v>100640</v>
      </c>
    </row>
    <row r="91" spans="1:9" ht="12" customHeight="1" x14ac:dyDescent="0.2">
      <c r="B91" s="26"/>
      <c r="C91" s="26"/>
      <c r="D91" s="26"/>
      <c r="E91" s="26"/>
      <c r="F91" s="26"/>
      <c r="H91" s="41"/>
    </row>
    <row r="92" spans="1:9" ht="20.100000000000001" customHeight="1" x14ac:dyDescent="0.2">
      <c r="F92" s="63" t="s">
        <v>80</v>
      </c>
      <c r="G92" s="64"/>
      <c r="H92" s="40">
        <f>H90</f>
        <v>100640</v>
      </c>
    </row>
    <row r="93" spans="1:9" x14ac:dyDescent="0.2">
      <c r="H93" s="65"/>
    </row>
    <row r="94" spans="1:9" ht="15" x14ac:dyDescent="0.2">
      <c r="A94" s="66" t="s">
        <v>81</v>
      </c>
      <c r="H94" s="26"/>
    </row>
    <row r="95" spans="1:9" ht="9" customHeight="1" x14ac:dyDescent="0.2">
      <c r="A95" s="66"/>
      <c r="H95" s="65"/>
    </row>
    <row r="96" spans="1:9" x14ac:dyDescent="0.2">
      <c r="B96" s="34" t="s">
        <v>82</v>
      </c>
      <c r="H96" s="50"/>
    </row>
    <row r="97" spans="2:8" ht="6.75" customHeight="1" x14ac:dyDescent="0.2">
      <c r="H97" s="41"/>
    </row>
    <row r="98" spans="2:8" ht="25.5" x14ac:dyDescent="0.2">
      <c r="B98" s="37" t="s">
        <v>83</v>
      </c>
      <c r="C98" s="37" t="s">
        <v>84</v>
      </c>
      <c r="D98" s="37" t="s">
        <v>85</v>
      </c>
      <c r="E98" s="37"/>
      <c r="F98" s="37" t="s">
        <v>86</v>
      </c>
      <c r="H98" s="41"/>
    </row>
    <row r="99" spans="2:8" ht="20.100000000000001" customHeight="1" x14ac:dyDescent="0.2">
      <c r="B99" s="38"/>
      <c r="C99" s="38"/>
      <c r="D99" s="38"/>
      <c r="E99" s="49"/>
      <c r="F99" s="40"/>
      <c r="H99" s="41"/>
    </row>
    <row r="100" spans="2:8" ht="20.100000000000001" customHeight="1" x14ac:dyDescent="0.2">
      <c r="B100" s="38"/>
      <c r="C100" s="38"/>
      <c r="D100" s="38"/>
      <c r="E100" s="49"/>
      <c r="F100" s="40"/>
      <c r="H100" s="41"/>
    </row>
    <row r="101" spans="2:8" ht="20.100000000000001" customHeight="1" x14ac:dyDescent="0.2">
      <c r="B101" s="38"/>
      <c r="C101" s="38"/>
      <c r="D101" s="38"/>
      <c r="E101" s="49"/>
      <c r="F101" s="40">
        <f>C101*D101</f>
        <v>0</v>
      </c>
      <c r="H101" s="41"/>
    </row>
    <row r="102" spans="2:8" ht="20.100000000000001" customHeight="1" x14ac:dyDescent="0.2">
      <c r="B102" s="26"/>
      <c r="C102" s="26"/>
      <c r="D102" s="26"/>
      <c r="E102" s="26"/>
      <c r="F102" s="45" t="s">
        <v>87</v>
      </c>
      <c r="G102" s="46"/>
      <c r="H102" s="47">
        <f>F99+F100+F101</f>
        <v>0</v>
      </c>
    </row>
    <row r="103" spans="2:8" x14ac:dyDescent="0.2">
      <c r="B103" s="67" t="s">
        <v>88</v>
      </c>
      <c r="C103" s="26"/>
      <c r="D103" s="26"/>
      <c r="E103" s="26"/>
      <c r="F103" s="51"/>
      <c r="G103" s="26"/>
      <c r="H103" s="41"/>
    </row>
    <row r="104" spans="2:8" ht="6.75" customHeight="1" x14ac:dyDescent="0.2">
      <c r="H104" s="41"/>
    </row>
    <row r="105" spans="2:8" ht="27.75" customHeight="1" x14ac:dyDescent="0.2">
      <c r="B105" s="52" t="s">
        <v>89</v>
      </c>
      <c r="C105" s="52" t="s">
        <v>84</v>
      </c>
      <c r="D105" s="52" t="s">
        <v>85</v>
      </c>
      <c r="E105" s="52"/>
      <c r="F105" s="53" t="s">
        <v>90</v>
      </c>
      <c r="H105" s="41"/>
    </row>
    <row r="106" spans="2:8" ht="20.100000000000001" customHeight="1" x14ac:dyDescent="0.2">
      <c r="B106" s="38"/>
      <c r="C106" s="38"/>
      <c r="D106" s="49"/>
      <c r="E106" s="49"/>
      <c r="F106" s="40">
        <f>C106*D106</f>
        <v>0</v>
      </c>
      <c r="H106" s="41"/>
    </row>
    <row r="107" spans="2:8" ht="20.100000000000001" customHeight="1" x14ac:dyDescent="0.2">
      <c r="B107" s="38"/>
      <c r="C107" s="38"/>
      <c r="D107" s="49"/>
      <c r="E107" s="49"/>
      <c r="F107" s="40">
        <f>C107*D107</f>
        <v>0</v>
      </c>
      <c r="H107" s="41"/>
    </row>
    <row r="108" spans="2:8" ht="20.100000000000001" customHeight="1" x14ac:dyDescent="0.2">
      <c r="B108" s="38"/>
      <c r="C108" s="38"/>
      <c r="D108" s="49"/>
      <c r="E108" s="49"/>
      <c r="F108" s="40">
        <f>C108*D108</f>
        <v>0</v>
      </c>
      <c r="H108" s="41"/>
    </row>
    <row r="109" spans="2:8" ht="20.100000000000001" customHeight="1" x14ac:dyDescent="0.2">
      <c r="B109" s="26"/>
      <c r="C109" s="26"/>
      <c r="D109" s="26"/>
      <c r="E109" s="26"/>
      <c r="F109" s="45" t="s">
        <v>91</v>
      </c>
      <c r="G109" s="46"/>
      <c r="H109" s="47">
        <f>F106+F107+F108</f>
        <v>0</v>
      </c>
    </row>
    <row r="110" spans="2:8" x14ac:dyDescent="0.2">
      <c r="B110" s="26"/>
      <c r="C110" s="26"/>
      <c r="D110" s="26"/>
      <c r="E110" s="26"/>
      <c r="F110" s="51"/>
      <c r="G110" s="26"/>
      <c r="H110" s="41"/>
    </row>
    <row r="111" spans="2:8" ht="20.100000000000001" customHeight="1" x14ac:dyDescent="0.2">
      <c r="B111" s="26"/>
      <c r="C111" s="26"/>
      <c r="D111" s="26"/>
      <c r="E111" s="26"/>
      <c r="F111" s="57" t="s">
        <v>92</v>
      </c>
      <c r="G111" s="58"/>
      <c r="H111" s="59">
        <f>H102+H109</f>
        <v>0</v>
      </c>
    </row>
    <row r="112" spans="2:8" x14ac:dyDescent="0.2">
      <c r="H112" s="26"/>
    </row>
    <row r="113" spans="1:8" ht="15" x14ac:dyDescent="0.2">
      <c r="A113" s="66" t="s">
        <v>93</v>
      </c>
      <c r="B113" s="66"/>
      <c r="H113" s="50"/>
    </row>
    <row r="114" spans="1:8" ht="8.1" customHeight="1" x14ac:dyDescent="0.2">
      <c r="H114" s="41"/>
    </row>
    <row r="115" spans="1:8" ht="35.25" customHeight="1" x14ac:dyDescent="0.2">
      <c r="B115" s="37" t="s">
        <v>94</v>
      </c>
      <c r="C115" s="37" t="s">
        <v>95</v>
      </c>
      <c r="D115" s="37" t="s">
        <v>96</v>
      </c>
      <c r="E115" s="35"/>
      <c r="F115" s="37" t="s">
        <v>97</v>
      </c>
      <c r="H115" s="41"/>
    </row>
    <row r="116" spans="1:8" ht="17.100000000000001" customHeight="1" x14ac:dyDescent="0.2">
      <c r="B116" s="38"/>
      <c r="C116" s="38"/>
      <c r="D116" s="49"/>
      <c r="E116" s="26"/>
      <c r="F116" s="40">
        <f>C116*D116</f>
        <v>0</v>
      </c>
      <c r="H116" s="41"/>
    </row>
    <row r="117" spans="1:8" ht="17.100000000000001" customHeight="1" x14ac:dyDescent="0.2">
      <c r="B117" s="38"/>
      <c r="C117" s="38"/>
      <c r="D117" s="49"/>
      <c r="E117" s="26"/>
      <c r="F117" s="40">
        <f>C117*D117</f>
        <v>0</v>
      </c>
      <c r="H117" s="41"/>
    </row>
    <row r="118" spans="1:8" ht="17.100000000000001" customHeight="1" x14ac:dyDescent="0.2">
      <c r="B118" s="38"/>
      <c r="C118" s="38"/>
      <c r="D118" s="49"/>
      <c r="E118" s="26"/>
      <c r="F118" s="40">
        <f>C118*D118</f>
        <v>0</v>
      </c>
      <c r="H118" s="41"/>
    </row>
    <row r="119" spans="1:8" ht="17.100000000000001" customHeight="1" x14ac:dyDescent="0.2">
      <c r="B119" s="38"/>
      <c r="C119" s="38"/>
      <c r="D119" s="49"/>
      <c r="E119" s="26"/>
      <c r="F119" s="40">
        <f>C119*D119</f>
        <v>0</v>
      </c>
      <c r="H119" s="41"/>
    </row>
    <row r="120" spans="1:8" ht="25.5" x14ac:dyDescent="0.2">
      <c r="B120" s="26"/>
      <c r="C120" s="26"/>
      <c r="D120" s="26"/>
      <c r="E120" s="26"/>
      <c r="F120" s="68" t="s">
        <v>98</v>
      </c>
      <c r="G120" s="46"/>
      <c r="H120" s="47">
        <f>F116+F117+F118+F119</f>
        <v>0</v>
      </c>
    </row>
    <row r="121" spans="1:8" ht="8.1" customHeight="1" x14ac:dyDescent="0.2">
      <c r="H121" s="41"/>
    </row>
    <row r="122" spans="1:8" ht="20.100000000000001" customHeight="1" x14ac:dyDescent="0.2">
      <c r="F122" s="51"/>
      <c r="G122" s="26"/>
      <c r="H122" s="41"/>
    </row>
    <row r="123" spans="1:8" x14ac:dyDescent="0.2">
      <c r="F123" s="69" t="s">
        <v>99</v>
      </c>
      <c r="G123" s="70"/>
      <c r="H123" s="71"/>
    </row>
    <row r="124" spans="1:8" x14ac:dyDescent="0.2">
      <c r="F124" s="72"/>
      <c r="G124" s="73"/>
      <c r="H124" s="74">
        <f>H120</f>
        <v>0</v>
      </c>
    </row>
    <row r="125" spans="1:8" x14ac:dyDescent="0.2">
      <c r="F125" s="75"/>
      <c r="G125" s="26"/>
      <c r="H125" s="26"/>
    </row>
    <row r="126" spans="1:8" ht="15" x14ac:dyDescent="0.2">
      <c r="A126" s="66" t="s">
        <v>100</v>
      </c>
    </row>
    <row r="127" spans="1:8" ht="8.1" customHeight="1" x14ac:dyDescent="0.2">
      <c r="H127" s="41"/>
    </row>
    <row r="128" spans="1:8" ht="31.5" customHeight="1" x14ac:dyDescent="0.2">
      <c r="B128" s="37" t="s">
        <v>101</v>
      </c>
      <c r="C128" s="37" t="s">
        <v>102</v>
      </c>
      <c r="D128" s="37" t="s">
        <v>103</v>
      </c>
      <c r="E128" s="37" t="s">
        <v>104</v>
      </c>
      <c r="F128" s="37" t="s">
        <v>105</v>
      </c>
      <c r="H128" s="41"/>
    </row>
    <row r="129" spans="1:8" ht="18" customHeight="1" x14ac:dyDescent="0.2">
      <c r="B129" s="38" t="s">
        <v>106</v>
      </c>
      <c r="C129" s="38"/>
      <c r="D129" s="38"/>
      <c r="E129" s="49"/>
      <c r="F129" s="40">
        <f>C129*D129</f>
        <v>0</v>
      </c>
      <c r="H129" s="41"/>
    </row>
    <row r="130" spans="1:8" ht="18" customHeight="1" x14ac:dyDescent="0.2">
      <c r="B130" s="38" t="s">
        <v>107</v>
      </c>
      <c r="C130" s="38"/>
      <c r="D130" s="38"/>
      <c r="E130" s="49"/>
      <c r="F130" s="40"/>
      <c r="H130" s="41"/>
    </row>
    <row r="131" spans="1:8" ht="18" customHeight="1" x14ac:dyDescent="0.2">
      <c r="B131" s="38" t="s">
        <v>108</v>
      </c>
      <c r="C131" s="38"/>
      <c r="D131" s="38"/>
      <c r="E131" s="49"/>
      <c r="F131" s="40"/>
      <c r="H131" s="41"/>
    </row>
    <row r="132" spans="1:8" ht="18" customHeight="1" x14ac:dyDescent="0.2">
      <c r="B132" s="38" t="s">
        <v>109</v>
      </c>
      <c r="C132" s="38"/>
      <c r="D132" s="38"/>
      <c r="E132" s="49"/>
      <c r="F132" s="40"/>
      <c r="H132" s="41"/>
    </row>
    <row r="133" spans="1:8" ht="18" customHeight="1" x14ac:dyDescent="0.2">
      <c r="B133" s="64"/>
      <c r="C133" s="64"/>
      <c r="D133" s="64"/>
      <c r="E133" s="64"/>
      <c r="F133" s="45" t="s">
        <v>110</v>
      </c>
      <c r="G133" s="46"/>
      <c r="H133" s="47">
        <f>F129+F130+F131+F132</f>
        <v>0</v>
      </c>
    </row>
    <row r="134" spans="1:8" ht="12.75" customHeight="1" x14ac:dyDescent="0.2">
      <c r="B134" s="76"/>
      <c r="H134" s="41"/>
    </row>
    <row r="135" spans="1:8" x14ac:dyDescent="0.2">
      <c r="F135" s="75"/>
      <c r="G135" s="26"/>
      <c r="H135" s="26"/>
    </row>
    <row r="136" spans="1:8" ht="15" x14ac:dyDescent="0.2">
      <c r="A136" s="66" t="s">
        <v>111</v>
      </c>
      <c r="F136" s="51"/>
      <c r="G136" s="26"/>
    </row>
    <row r="138" spans="1:8" x14ac:dyDescent="0.2">
      <c r="A138" s="77"/>
      <c r="F138" s="76"/>
      <c r="H138" s="41"/>
    </row>
    <row r="139" spans="1:8" ht="14.25" customHeight="1" x14ac:dyDescent="0.2">
      <c r="A139" s="77"/>
      <c r="F139" s="64" t="s">
        <v>48</v>
      </c>
      <c r="H139" s="41"/>
    </row>
    <row r="140" spans="1:8" ht="51.2" customHeight="1" x14ac:dyDescent="0.2">
      <c r="B140" s="78" t="s">
        <v>164</v>
      </c>
      <c r="C140" s="79"/>
      <c r="D140" s="41"/>
      <c r="E140" s="41"/>
      <c r="F140" s="80">
        <v>180000</v>
      </c>
      <c r="H140" s="41"/>
    </row>
    <row r="141" spans="1:8" ht="20.100000000000001" customHeight="1" x14ac:dyDescent="0.2">
      <c r="B141" s="81" t="s">
        <v>112</v>
      </c>
      <c r="C141" s="79"/>
      <c r="D141" s="41"/>
      <c r="E141" s="41"/>
      <c r="F141" s="80"/>
      <c r="H141" s="41"/>
    </row>
    <row r="142" spans="1:8" ht="20.100000000000001" customHeight="1" x14ac:dyDescent="0.2">
      <c r="B142" s="51"/>
      <c r="C142" s="26"/>
      <c r="D142" s="26"/>
      <c r="E142" s="26"/>
      <c r="F142" s="82" t="s">
        <v>113</v>
      </c>
      <c r="G142" s="58"/>
      <c r="H142" s="83">
        <f>F140+F141</f>
        <v>180000</v>
      </c>
    </row>
    <row r="143" spans="1:8" ht="20.100000000000001" customHeight="1" x14ac:dyDescent="0.2">
      <c r="B143" s="51"/>
      <c r="C143" s="26"/>
      <c r="D143" s="26"/>
      <c r="E143" s="26"/>
      <c r="F143" s="60"/>
      <c r="G143" s="26"/>
      <c r="H143" s="41"/>
    </row>
    <row r="144" spans="1:8" ht="20.100000000000001" customHeight="1" x14ac:dyDescent="0.2">
      <c r="B144" s="84"/>
      <c r="C144" s="55"/>
      <c r="D144" s="55" t="s">
        <v>114</v>
      </c>
      <c r="E144" s="85"/>
      <c r="F144" s="55"/>
      <c r="G144" s="26"/>
      <c r="H144" s="83"/>
    </row>
    <row r="145" spans="2:8" ht="20.100000000000001" customHeight="1" x14ac:dyDescent="0.2">
      <c r="B145" s="51"/>
      <c r="C145" s="26"/>
      <c r="D145" s="26"/>
      <c r="E145" s="26"/>
      <c r="F145" s="60"/>
      <c r="G145" s="26"/>
      <c r="H145" s="41"/>
    </row>
    <row r="146" spans="2:8" ht="20.100000000000001" customHeight="1" x14ac:dyDescent="0.2">
      <c r="H146" s="41"/>
    </row>
    <row r="147" spans="2:8" ht="15" x14ac:dyDescent="0.2">
      <c r="B147" s="26"/>
      <c r="C147" s="153" t="s">
        <v>115</v>
      </c>
      <c r="D147" s="153"/>
      <c r="E147" s="153"/>
      <c r="F147" s="26"/>
      <c r="G147" s="26"/>
      <c r="H147" s="59">
        <f>H76+H92+H111+H124+H133+H142</f>
        <v>613490</v>
      </c>
    </row>
    <row r="148" spans="2:8" x14ac:dyDescent="0.2">
      <c r="H148" s="26"/>
    </row>
    <row r="149" spans="2:8" x14ac:dyDescent="0.2">
      <c r="H149" s="26"/>
    </row>
    <row r="150" spans="2:8" x14ac:dyDescent="0.2">
      <c r="H150" s="26"/>
    </row>
    <row r="151" spans="2:8" x14ac:dyDescent="0.2">
      <c r="H151" s="26"/>
    </row>
    <row r="152" spans="2:8" x14ac:dyDescent="0.2">
      <c r="H152" s="26"/>
    </row>
    <row r="153" spans="2:8" x14ac:dyDescent="0.2">
      <c r="H153" s="26"/>
    </row>
    <row r="154" spans="2:8" x14ac:dyDescent="0.2">
      <c r="H154" s="26"/>
    </row>
    <row r="155" spans="2:8" x14ac:dyDescent="0.2">
      <c r="H155" s="26"/>
    </row>
    <row r="156" spans="2:8" x14ac:dyDescent="0.2">
      <c r="H156" s="26"/>
    </row>
    <row r="157" spans="2:8" x14ac:dyDescent="0.2">
      <c r="H157" s="26"/>
    </row>
    <row r="158" spans="2:8" x14ac:dyDescent="0.2">
      <c r="H158" s="26"/>
    </row>
    <row r="159" spans="2:8" x14ac:dyDescent="0.2">
      <c r="H159" s="26"/>
    </row>
    <row r="160" spans="2:8" x14ac:dyDescent="0.2">
      <c r="H160" s="26"/>
    </row>
    <row r="161" spans="8:8" x14ac:dyDescent="0.2">
      <c r="H161" s="26"/>
    </row>
    <row r="162" spans="8:8" x14ac:dyDescent="0.2">
      <c r="H162" s="26"/>
    </row>
    <row r="163" spans="8:8" x14ac:dyDescent="0.2">
      <c r="H163" s="26"/>
    </row>
    <row r="164" spans="8:8" x14ac:dyDescent="0.2">
      <c r="H164" s="26"/>
    </row>
    <row r="165" spans="8:8" x14ac:dyDescent="0.2">
      <c r="H165" s="26"/>
    </row>
    <row r="166" spans="8:8" x14ac:dyDescent="0.2">
      <c r="H166" s="26"/>
    </row>
    <row r="167" spans="8:8" x14ac:dyDescent="0.2">
      <c r="H167" s="26"/>
    </row>
    <row r="168" spans="8:8" x14ac:dyDescent="0.2">
      <c r="H168" s="26"/>
    </row>
    <row r="169" spans="8:8" x14ac:dyDescent="0.2">
      <c r="H169" s="26"/>
    </row>
    <row r="170" spans="8:8" x14ac:dyDescent="0.2">
      <c r="H170" s="26"/>
    </row>
    <row r="171" spans="8:8" x14ac:dyDescent="0.2">
      <c r="H171" s="26"/>
    </row>
    <row r="172" spans="8:8" x14ac:dyDescent="0.2">
      <c r="H172" s="26"/>
    </row>
    <row r="173" spans="8:8" x14ac:dyDescent="0.2">
      <c r="H173" s="26"/>
    </row>
    <row r="174" spans="8:8" x14ac:dyDescent="0.2">
      <c r="H174" s="26"/>
    </row>
    <row r="175" spans="8:8" x14ac:dyDescent="0.2">
      <c r="H175" s="26"/>
    </row>
    <row r="176" spans="8:8" x14ac:dyDescent="0.2">
      <c r="H176" s="26"/>
    </row>
    <row r="177" spans="8:8" x14ac:dyDescent="0.2">
      <c r="H177" s="26"/>
    </row>
    <row r="178" spans="8:8" x14ac:dyDescent="0.2">
      <c r="H178" s="26"/>
    </row>
    <row r="179" spans="8:8" x14ac:dyDescent="0.2">
      <c r="H179" s="26"/>
    </row>
    <row r="180" spans="8:8" x14ac:dyDescent="0.2">
      <c r="H180" s="26"/>
    </row>
    <row r="181" spans="8:8" x14ac:dyDescent="0.2">
      <c r="H181" s="26"/>
    </row>
    <row r="182" spans="8:8" x14ac:dyDescent="0.2">
      <c r="H182" s="26"/>
    </row>
    <row r="183" spans="8:8" x14ac:dyDescent="0.2">
      <c r="H183" s="26"/>
    </row>
    <row r="184" spans="8:8" x14ac:dyDescent="0.2">
      <c r="H184" s="26"/>
    </row>
    <row r="185" spans="8:8" x14ac:dyDescent="0.2">
      <c r="H185" s="26"/>
    </row>
    <row r="186" spans="8:8" x14ac:dyDescent="0.2">
      <c r="H186" s="26"/>
    </row>
    <row r="187" spans="8:8" x14ac:dyDescent="0.2">
      <c r="H187" s="26"/>
    </row>
    <row r="188" spans="8:8" x14ac:dyDescent="0.2">
      <c r="H188" s="26"/>
    </row>
    <row r="189" spans="8:8" x14ac:dyDescent="0.2">
      <c r="H189" s="26"/>
    </row>
    <row r="190" spans="8:8" x14ac:dyDescent="0.2">
      <c r="H190" s="26"/>
    </row>
    <row r="191" spans="8:8" x14ac:dyDescent="0.2">
      <c r="H191" s="26"/>
    </row>
    <row r="192" spans="8:8" x14ac:dyDescent="0.2">
      <c r="H192" s="26"/>
    </row>
    <row r="193" spans="8:8" x14ac:dyDescent="0.2">
      <c r="H193" s="26"/>
    </row>
    <row r="194" spans="8:8" x14ac:dyDescent="0.2">
      <c r="H194" s="26"/>
    </row>
    <row r="195" spans="8:8" x14ac:dyDescent="0.2">
      <c r="H195" s="26"/>
    </row>
    <row r="196" spans="8:8" x14ac:dyDescent="0.2">
      <c r="H196" s="26"/>
    </row>
    <row r="197" spans="8:8" x14ac:dyDescent="0.2">
      <c r="H197" s="26"/>
    </row>
    <row r="198" spans="8:8" x14ac:dyDescent="0.2">
      <c r="H198" s="26"/>
    </row>
    <row r="199" spans="8:8" x14ac:dyDescent="0.2">
      <c r="H199" s="26"/>
    </row>
    <row r="200" spans="8:8" x14ac:dyDescent="0.2">
      <c r="H200" s="26"/>
    </row>
    <row r="201" spans="8:8" x14ac:dyDescent="0.2">
      <c r="H201" s="26"/>
    </row>
    <row r="202" spans="8:8" x14ac:dyDescent="0.2">
      <c r="H202" s="26"/>
    </row>
    <row r="203" spans="8:8" x14ac:dyDescent="0.2">
      <c r="H203" s="26"/>
    </row>
    <row r="204" spans="8:8" x14ac:dyDescent="0.2">
      <c r="H204" s="26"/>
    </row>
    <row r="205" spans="8:8" x14ac:dyDescent="0.2">
      <c r="H205" s="26"/>
    </row>
    <row r="206" spans="8:8" x14ac:dyDescent="0.2">
      <c r="H206" s="26"/>
    </row>
    <row r="207" spans="8:8" x14ac:dyDescent="0.2">
      <c r="H207" s="26"/>
    </row>
    <row r="208" spans="8:8" x14ac:dyDescent="0.2">
      <c r="H208" s="26"/>
    </row>
    <row r="209" spans="8:8" x14ac:dyDescent="0.2">
      <c r="H209" s="26"/>
    </row>
    <row r="210" spans="8:8" x14ac:dyDescent="0.2">
      <c r="H210" s="26"/>
    </row>
    <row r="211" spans="8:8" x14ac:dyDescent="0.2">
      <c r="H211" s="26"/>
    </row>
    <row r="212" spans="8:8" x14ac:dyDescent="0.2">
      <c r="H212" s="26"/>
    </row>
    <row r="213" spans="8:8" x14ac:dyDescent="0.2">
      <c r="H213" s="26"/>
    </row>
    <row r="214" spans="8:8" x14ac:dyDescent="0.2">
      <c r="H214" s="26"/>
    </row>
  </sheetData>
  <sheetProtection selectLockedCells="1" selectUnlockedCells="1"/>
  <mergeCells count="6">
    <mergeCell ref="C147:E147"/>
    <mergeCell ref="H25:H26"/>
    <mergeCell ref="H35:H36"/>
    <mergeCell ref="H45:H46"/>
    <mergeCell ref="H55:H56"/>
    <mergeCell ref="H65:H66"/>
  </mergeCells>
  <pageMargins left="0.2361111111111111" right="0.35416666666666669" top="0.1701388888888889" bottom="0.1701388888888889" header="0.51180555555555551" footer="0.51180555555555551"/>
  <pageSetup paperSize="9" firstPageNumber="0" fitToHeight="0" orientation="landscape" horizontalDpi="300" verticalDpi="300" r:id="rId1"/>
  <headerFooter alignWithMargins="0"/>
  <rowBreaks count="2" manualBreakCount="2">
    <brk id="112" max="16383" man="1"/>
    <brk id="12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topLeftCell="A21" workbookViewId="0">
      <selection activeCell="I40" sqref="I40"/>
    </sheetView>
  </sheetViews>
  <sheetFormatPr baseColWidth="10" defaultColWidth="9.33203125" defaultRowHeight="12.75" x14ac:dyDescent="0.2"/>
  <cols>
    <col min="1" max="1" width="25.1640625" customWidth="1"/>
    <col min="2" max="2" width="13.83203125" customWidth="1"/>
    <col min="3" max="3" width="15.1640625" customWidth="1"/>
    <col min="4" max="4" width="12" customWidth="1"/>
    <col min="8" max="8" width="25" customWidth="1"/>
    <col min="9" max="9" width="21.83203125" customWidth="1"/>
  </cols>
  <sheetData>
    <row r="1" spans="1:17" ht="15.75" x14ac:dyDescent="0.25">
      <c r="J1" s="86"/>
      <c r="K1" s="87"/>
      <c r="L1" s="88"/>
      <c r="M1" s="88"/>
      <c r="N1" s="88"/>
      <c r="O1" s="88"/>
      <c r="P1" s="88"/>
      <c r="Q1" s="88"/>
    </row>
    <row r="2" spans="1:17" ht="7.5" customHeight="1" x14ac:dyDescent="0.25">
      <c r="J2" s="89"/>
      <c r="K2" s="88"/>
      <c r="L2" s="88"/>
      <c r="M2" s="88"/>
      <c r="N2" s="88"/>
      <c r="O2" s="88"/>
      <c r="P2" s="88"/>
      <c r="Q2" s="88"/>
    </row>
    <row r="3" spans="1:17" ht="22.5" x14ac:dyDescent="0.3">
      <c r="A3" s="90" t="str">
        <f>'Résumé financier'!A3</f>
        <v>Projet Longue Durée en SI (2010/2011)</v>
      </c>
      <c r="B3" s="90"/>
      <c r="C3" s="91"/>
      <c r="D3" s="91"/>
      <c r="E3" s="91"/>
      <c r="F3" s="92"/>
      <c r="G3" s="93"/>
      <c r="H3" s="93"/>
      <c r="I3" s="94"/>
      <c r="J3" s="95"/>
      <c r="K3" s="96"/>
      <c r="L3" s="96"/>
      <c r="M3" s="88"/>
      <c r="N3" s="88"/>
      <c r="O3" s="88"/>
      <c r="P3" s="88"/>
      <c r="Q3" s="88"/>
    </row>
    <row r="4" spans="1:17" ht="15.75" x14ac:dyDescent="0.25">
      <c r="J4" s="95"/>
      <c r="K4" s="96"/>
      <c r="L4" s="96"/>
      <c r="M4" s="88"/>
      <c r="N4" s="88"/>
    </row>
    <row r="5" spans="1:17" ht="15.75" x14ac:dyDescent="0.25">
      <c r="C5" s="97"/>
      <c r="J5" s="95"/>
      <c r="K5" s="96"/>
      <c r="L5" s="96"/>
      <c r="M5" s="88"/>
      <c r="N5" s="88"/>
    </row>
    <row r="6" spans="1:17" ht="15.75" x14ac:dyDescent="0.25">
      <c r="C6" s="11"/>
      <c r="J6" s="95"/>
      <c r="K6" s="96"/>
      <c r="L6" s="96"/>
      <c r="M6" s="88"/>
      <c r="N6" s="88"/>
    </row>
    <row r="8" spans="1:17" ht="15.75" x14ac:dyDescent="0.25">
      <c r="A8" s="98"/>
      <c r="B8" s="88"/>
      <c r="K8" s="88"/>
      <c r="L8" s="88"/>
      <c r="M8" s="88"/>
    </row>
    <row r="9" spans="1:17" ht="13.5" x14ac:dyDescent="0.25">
      <c r="A9" s="99"/>
      <c r="B9" s="88"/>
      <c r="K9" s="88"/>
      <c r="L9" s="88"/>
      <c r="M9" s="88"/>
    </row>
    <row r="10" spans="1:17" ht="13.5" x14ac:dyDescent="0.25">
      <c r="A10" s="99"/>
      <c r="B10" s="88"/>
      <c r="K10" s="88"/>
      <c r="L10" s="88"/>
      <c r="M10" s="88"/>
    </row>
    <row r="11" spans="1:17" ht="15.75" x14ac:dyDescent="0.25">
      <c r="A11" s="100"/>
      <c r="B11" s="88"/>
      <c r="K11" s="88"/>
      <c r="L11" s="88"/>
      <c r="M11" s="88"/>
    </row>
    <row r="13" spans="1:17" ht="15.75" x14ac:dyDescent="0.25">
      <c r="A13" s="97"/>
      <c r="B13" s="101"/>
      <c r="D13" s="88"/>
      <c r="E13" s="88"/>
    </row>
    <row r="14" spans="1:17" ht="15.75" x14ac:dyDescent="0.25">
      <c r="A14" s="97"/>
      <c r="D14" s="88"/>
      <c r="E14" s="88"/>
      <c r="F14" s="101"/>
    </row>
    <row r="15" spans="1:17" x14ac:dyDescent="0.2">
      <c r="D15" s="88"/>
      <c r="E15" s="88"/>
    </row>
    <row r="16" spans="1:17" ht="15.75" x14ac:dyDescent="0.25">
      <c r="A16" s="97"/>
      <c r="B16" s="101"/>
      <c r="D16" s="88"/>
      <c r="E16" s="88"/>
    </row>
    <row r="17" spans="1:23" x14ac:dyDescent="0.2">
      <c r="D17" s="88"/>
      <c r="E17" s="88"/>
    </row>
    <row r="18" spans="1:23" ht="15.75" x14ac:dyDescent="0.25">
      <c r="A18" s="97"/>
      <c r="D18" s="88"/>
      <c r="E18" s="88"/>
    </row>
    <row r="19" spans="1:23" x14ac:dyDescent="0.2">
      <c r="D19" s="88"/>
      <c r="E19" s="88"/>
    </row>
    <row r="20" spans="1:23" ht="15.75" x14ac:dyDescent="0.25">
      <c r="A20" s="97"/>
      <c r="D20" s="88"/>
      <c r="E20" s="88"/>
    </row>
    <row r="21" spans="1:23" x14ac:dyDescent="0.2">
      <c r="A21" s="88"/>
      <c r="B21" s="88"/>
      <c r="C21" s="88"/>
      <c r="D21" s="88"/>
      <c r="E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ht="25.5" x14ac:dyDescent="0.2">
      <c r="A22" s="102"/>
      <c r="B22" s="103" t="s">
        <v>116</v>
      </c>
      <c r="C22" s="104" t="s">
        <v>117</v>
      </c>
      <c r="D22" s="103" t="s">
        <v>118</v>
      </c>
      <c r="E22" s="105"/>
      <c r="F22" s="106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 x14ac:dyDescent="0.2">
      <c r="A23" s="107" t="s">
        <v>119</v>
      </c>
      <c r="B23" s="88">
        <v>20</v>
      </c>
      <c r="C23" s="88">
        <v>9.5</v>
      </c>
      <c r="D23" s="88">
        <f t="shared" ref="D23:D28" si="0">B23*C23</f>
        <v>190</v>
      </c>
      <c r="E23" s="88"/>
      <c r="F23" s="10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 x14ac:dyDescent="0.2">
      <c r="A24" s="107" t="s">
        <v>120</v>
      </c>
      <c r="B24" s="88">
        <v>12.5</v>
      </c>
      <c r="C24" s="88">
        <v>9.5</v>
      </c>
      <c r="D24" s="88">
        <f t="shared" si="0"/>
        <v>118.75</v>
      </c>
      <c r="E24" s="88"/>
      <c r="F24" s="10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 x14ac:dyDescent="0.2">
      <c r="A25" s="151" t="s">
        <v>159</v>
      </c>
      <c r="B25" s="88">
        <v>200</v>
      </c>
      <c r="C25" s="88">
        <v>9.5</v>
      </c>
      <c r="D25" s="88">
        <f t="shared" si="0"/>
        <v>1900</v>
      </c>
      <c r="E25" s="88"/>
      <c r="F25" s="10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 x14ac:dyDescent="0.2">
      <c r="A26" s="151" t="s">
        <v>160</v>
      </c>
      <c r="B26" s="88">
        <v>700</v>
      </c>
      <c r="C26" s="88">
        <v>9.5</v>
      </c>
      <c r="D26" s="88">
        <f t="shared" si="0"/>
        <v>6650</v>
      </c>
      <c r="E26" s="88"/>
      <c r="F26" s="10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ht="38.25" x14ac:dyDescent="0.2">
      <c r="A27" s="109" t="s">
        <v>121</v>
      </c>
      <c r="B27" s="88">
        <v>26</v>
      </c>
      <c r="C27" s="88">
        <v>30</v>
      </c>
      <c r="D27" s="88">
        <f t="shared" si="0"/>
        <v>780</v>
      </c>
      <c r="E27" s="88"/>
      <c r="F27" s="10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ht="45" x14ac:dyDescent="0.25">
      <c r="A28" s="149" t="s">
        <v>158</v>
      </c>
      <c r="B28" s="150">
        <v>40</v>
      </c>
      <c r="C28" s="150">
        <v>200</v>
      </c>
      <c r="D28" s="150">
        <f t="shared" si="0"/>
        <v>8000</v>
      </c>
      <c r="E28" s="88"/>
      <c r="F28" s="10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 x14ac:dyDescent="0.2">
      <c r="A29" s="107"/>
      <c r="B29" s="88"/>
      <c r="C29" s="88"/>
      <c r="D29" s="88"/>
      <c r="E29" s="88"/>
      <c r="F29" s="10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ht="26.85" customHeight="1" x14ac:dyDescent="0.2">
      <c r="A30" s="107"/>
      <c r="B30" s="88"/>
      <c r="C30" s="88"/>
      <c r="D30" s="110" t="s">
        <v>122</v>
      </c>
      <c r="E30" s="88">
        <f>D23+D24+D25+D26+D27+D28</f>
        <v>17638.75</v>
      </c>
      <c r="F30" s="10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 x14ac:dyDescent="0.2">
      <c r="A31" s="107"/>
      <c r="B31" s="88"/>
      <c r="C31" s="88"/>
      <c r="D31" s="88"/>
      <c r="E31" s="88"/>
      <c r="F31" s="10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 x14ac:dyDescent="0.2">
      <c r="A32" s="107"/>
      <c r="B32" s="88"/>
      <c r="C32" s="88"/>
      <c r="D32" s="88"/>
      <c r="E32" s="88"/>
      <c r="F32" s="10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3" x14ac:dyDescent="0.2">
      <c r="A33" s="111"/>
      <c r="B33" s="112"/>
      <c r="C33" s="112"/>
      <c r="D33" s="112"/>
      <c r="E33" s="112"/>
      <c r="F33" s="113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3" x14ac:dyDescent="0.2"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3" x14ac:dyDescent="0.2"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 x14ac:dyDescent="0.2"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3" x14ac:dyDescent="0.2"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</sheetData>
  <sheetProtection selectLockedCells="1" selectUnlockedCells="1"/>
  <pageMargins left="0.47013888888888888" right="0.74791666666666667" top="0.59027777777777779" bottom="0.44027777777777777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topLeftCell="A6" zoomScale="60" zoomScaleNormal="60" workbookViewId="0">
      <selection activeCell="R14" sqref="R14"/>
    </sheetView>
  </sheetViews>
  <sheetFormatPr baseColWidth="10" defaultColWidth="9.33203125" defaultRowHeight="18.75" x14ac:dyDescent="0.3"/>
  <cols>
    <col min="1" max="1" width="87.1640625" style="114" customWidth="1"/>
    <col min="2" max="2" width="23" style="114" customWidth="1"/>
    <col min="3" max="3" width="22.83203125" style="114" customWidth="1"/>
    <col min="4" max="4" width="22.33203125" style="114" customWidth="1"/>
    <col min="5" max="5" width="24.1640625" style="114" customWidth="1"/>
    <col min="6" max="6" width="21.6640625" style="114" customWidth="1"/>
    <col min="7" max="7" width="21.1640625" style="114" customWidth="1"/>
    <col min="8" max="8" width="20.5" style="114" customWidth="1"/>
    <col min="9" max="16384" width="9.33203125" style="114"/>
  </cols>
  <sheetData>
    <row r="1" spans="1:8" ht="25.5" x14ac:dyDescent="0.35">
      <c r="A1" s="158" t="s">
        <v>123</v>
      </c>
      <c r="B1" s="158"/>
      <c r="C1" s="158"/>
      <c r="D1" s="158"/>
      <c r="E1" s="158"/>
      <c r="F1" s="158"/>
      <c r="G1" s="158"/>
      <c r="H1" s="158"/>
    </row>
    <row r="2" spans="1:8" s="116" customFormat="1" ht="25.5" x14ac:dyDescent="0.35">
      <c r="A2" s="115"/>
      <c r="B2" s="115"/>
      <c r="C2" s="115"/>
      <c r="D2" s="115"/>
      <c r="E2" s="115"/>
      <c r="F2" s="115"/>
    </row>
    <row r="3" spans="1:8" s="116" customFormat="1" ht="25.5" x14ac:dyDescent="0.35">
      <c r="A3" s="117" t="s">
        <v>0</v>
      </c>
      <c r="B3" s="118"/>
      <c r="C3" s="115"/>
      <c r="D3" s="159" t="s">
        <v>124</v>
      </c>
      <c r="E3" s="159"/>
      <c r="F3" s="159"/>
      <c r="G3" s="159"/>
      <c r="H3" s="159"/>
    </row>
    <row r="4" spans="1:8" s="116" customFormat="1" ht="25.5" x14ac:dyDescent="0.35">
      <c r="A4" s="119"/>
      <c r="B4" s="120"/>
      <c r="C4" s="115"/>
      <c r="D4" s="119"/>
      <c r="E4" s="121"/>
      <c r="F4" s="121"/>
      <c r="G4" s="121"/>
      <c r="H4" s="121"/>
    </row>
    <row r="5" spans="1:8" s="122" customFormat="1" ht="23.25" x14ac:dyDescent="0.35"/>
    <row r="6" spans="1:8" s="122" customFormat="1" ht="23.25" x14ac:dyDescent="0.35">
      <c r="A6" s="123" t="s">
        <v>3</v>
      </c>
    </row>
    <row r="7" spans="1:8" s="122" customFormat="1" ht="23.25" x14ac:dyDescent="0.35">
      <c r="A7" s="122" t="s">
        <v>4</v>
      </c>
    </row>
    <row r="8" spans="1:8" s="122" customFormat="1" ht="23.25" x14ac:dyDescent="0.35">
      <c r="A8" s="122" t="s">
        <v>125</v>
      </c>
    </row>
    <row r="9" spans="1:8" s="122" customFormat="1" ht="23.25" x14ac:dyDescent="0.35">
      <c r="A9" s="122" t="s">
        <v>5</v>
      </c>
    </row>
    <row r="10" spans="1:8" s="122" customFormat="1" ht="23.25" x14ac:dyDescent="0.35"/>
    <row r="11" spans="1:8" s="122" customFormat="1" ht="23.25" x14ac:dyDescent="0.35">
      <c r="A11" s="123" t="s">
        <v>126</v>
      </c>
    </row>
    <row r="12" spans="1:8" s="122" customFormat="1" ht="23.25" x14ac:dyDescent="0.35">
      <c r="A12" s="123"/>
    </row>
    <row r="13" spans="1:8" s="124" customFormat="1" ht="56.25" customHeight="1" x14ac:dyDescent="0.35">
      <c r="B13" s="125" t="s">
        <v>127</v>
      </c>
      <c r="C13" s="126"/>
      <c r="D13" s="126"/>
      <c r="E13" s="125"/>
      <c r="F13" s="126" t="s">
        <v>128</v>
      </c>
    </row>
    <row r="14" spans="1:8" s="124" customFormat="1" ht="25.5" customHeight="1" x14ac:dyDescent="0.35">
      <c r="A14" s="127" t="s">
        <v>129</v>
      </c>
      <c r="B14" s="128"/>
      <c r="C14" s="128"/>
      <c r="D14" s="128"/>
      <c r="E14" s="126"/>
      <c r="F14" s="128" t="s">
        <v>130</v>
      </c>
    </row>
    <row r="15" spans="1:8" s="122" customFormat="1" ht="23.25" x14ac:dyDescent="0.35">
      <c r="A15" s="129" t="s">
        <v>131</v>
      </c>
      <c r="B15" s="130" t="s">
        <v>133</v>
      </c>
      <c r="C15" s="131"/>
      <c r="D15" s="131"/>
      <c r="E15" s="132"/>
      <c r="F15" s="131">
        <f>'Détails des coûts'!H76</f>
        <v>332850</v>
      </c>
    </row>
    <row r="16" spans="1:8" s="122" customFormat="1" ht="23.25" x14ac:dyDescent="0.35">
      <c r="A16" s="129" t="s">
        <v>132</v>
      </c>
      <c r="B16" s="130" t="s">
        <v>133</v>
      </c>
      <c r="C16" s="131"/>
      <c r="D16" s="131"/>
      <c r="E16" s="132"/>
      <c r="F16" s="131">
        <f>'Détails des coûts'!H92</f>
        <v>100640</v>
      </c>
    </row>
    <row r="17" spans="1:6" s="122" customFormat="1" ht="23.25" x14ac:dyDescent="0.35">
      <c r="A17" s="129" t="s">
        <v>134</v>
      </c>
      <c r="B17" s="130" t="s">
        <v>133</v>
      </c>
      <c r="C17" s="131"/>
      <c r="D17" s="131"/>
      <c r="E17" s="132"/>
      <c r="F17" s="131">
        <f>'Détails des coûts'!H111</f>
        <v>0</v>
      </c>
    </row>
    <row r="18" spans="1:6" s="122" customFormat="1" ht="23.25" x14ac:dyDescent="0.35">
      <c r="A18" s="129" t="s">
        <v>135</v>
      </c>
      <c r="B18" s="130" t="s">
        <v>133</v>
      </c>
      <c r="C18" s="131"/>
      <c r="D18" s="131"/>
      <c r="E18" s="132"/>
      <c r="F18" s="131">
        <f>'Détails des coûts'!H124</f>
        <v>0</v>
      </c>
    </row>
    <row r="19" spans="1:6" s="122" customFormat="1" ht="23.25" x14ac:dyDescent="0.35">
      <c r="A19" s="129" t="s">
        <v>136</v>
      </c>
      <c r="B19" s="130" t="s">
        <v>133</v>
      </c>
      <c r="C19" s="131"/>
      <c r="D19" s="131"/>
      <c r="E19" s="132"/>
      <c r="F19" s="131">
        <f>'Détails des coûts'!H133</f>
        <v>0</v>
      </c>
    </row>
    <row r="20" spans="1:6" s="122" customFormat="1" ht="23.25" x14ac:dyDescent="0.35">
      <c r="A20" s="133" t="s">
        <v>137</v>
      </c>
      <c r="B20" s="134" t="s">
        <v>133</v>
      </c>
      <c r="C20" s="131"/>
      <c r="D20" s="131"/>
      <c r="E20" s="132"/>
      <c r="F20" s="131">
        <f>'Détails des coûts'!H142</f>
        <v>180000</v>
      </c>
    </row>
    <row r="21" spans="1:6" s="122" customFormat="1" ht="23.25" x14ac:dyDescent="0.35">
      <c r="A21" s="135" t="s">
        <v>138</v>
      </c>
      <c r="B21" s="155">
        <f>SUM(B15:B20)</f>
        <v>0</v>
      </c>
      <c r="C21" s="156"/>
      <c r="D21" s="136"/>
      <c r="E21" s="157"/>
      <c r="F21" s="156">
        <f>SUM(F15:F20)</f>
        <v>613490</v>
      </c>
    </row>
    <row r="22" spans="1:6" s="122" customFormat="1" ht="23.25" x14ac:dyDescent="0.35">
      <c r="A22" s="137" t="s">
        <v>139</v>
      </c>
      <c r="B22" s="155"/>
      <c r="C22" s="156"/>
      <c r="D22" s="138"/>
      <c r="E22" s="157"/>
      <c r="F22" s="156"/>
    </row>
    <row r="23" spans="1:6" s="122" customFormat="1" ht="23.25" x14ac:dyDescent="0.35">
      <c r="A23" s="139"/>
      <c r="B23" s="140"/>
    </row>
    <row r="24" spans="1:6" s="122" customFormat="1" ht="23.25" x14ac:dyDescent="0.35"/>
    <row r="25" spans="1:6" s="122" customFormat="1" ht="23.25" x14ac:dyDescent="0.35">
      <c r="A25" s="123" t="s">
        <v>140</v>
      </c>
    </row>
    <row r="27" spans="1:6" ht="61.5" x14ac:dyDescent="0.35">
      <c r="A27" s="124"/>
      <c r="B27" s="141" t="s">
        <v>141</v>
      </c>
      <c r="C27" s="142" t="s">
        <v>142</v>
      </c>
      <c r="D27" s="142" t="s">
        <v>143</v>
      </c>
      <c r="E27" s="142" t="s">
        <v>144</v>
      </c>
      <c r="F27" s="142" t="s">
        <v>145</v>
      </c>
    </row>
    <row r="28" spans="1:6" ht="23.25" x14ac:dyDescent="0.35">
      <c r="A28" s="127" t="s">
        <v>146</v>
      </c>
    </row>
    <row r="29" spans="1:6" ht="23.25" x14ac:dyDescent="0.35">
      <c r="A29" s="129" t="s">
        <v>147</v>
      </c>
      <c r="B29" s="143">
        <f>F15</f>
        <v>332850</v>
      </c>
      <c r="C29" s="144"/>
      <c r="D29" s="144"/>
      <c r="E29" s="145"/>
      <c r="F29" s="146"/>
    </row>
    <row r="30" spans="1:6" ht="23.25" x14ac:dyDescent="0.35">
      <c r="A30" s="129" t="s">
        <v>132</v>
      </c>
      <c r="B30" s="130">
        <f>'Détails des coûts'!H92</f>
        <v>100640</v>
      </c>
      <c r="C30" s="131"/>
      <c r="D30" s="131"/>
      <c r="E30" s="132"/>
      <c r="F30" s="131">
        <f>'Détails des coûts'!H104</f>
        <v>0</v>
      </c>
    </row>
    <row r="31" spans="1:6" ht="23.25" x14ac:dyDescent="0.35">
      <c r="A31" s="129" t="s">
        <v>134</v>
      </c>
      <c r="B31" s="130">
        <f>'Détails des coûts'!H102</f>
        <v>0</v>
      </c>
      <c r="C31" s="131"/>
      <c r="D31" s="131"/>
      <c r="E31" s="132"/>
      <c r="F31" s="131">
        <f>'Détails des coûts'!H123</f>
        <v>0</v>
      </c>
    </row>
    <row r="32" spans="1:6" ht="23.25" x14ac:dyDescent="0.35">
      <c r="A32" s="129" t="s">
        <v>135</v>
      </c>
      <c r="B32" s="130">
        <f>'Détails des coûts'!H124</f>
        <v>0</v>
      </c>
      <c r="C32" s="131"/>
      <c r="D32" s="131"/>
      <c r="E32" s="132"/>
      <c r="F32" s="131">
        <f>'Détails des coûts'!H137</f>
        <v>0</v>
      </c>
    </row>
    <row r="33" spans="1:6" ht="23.25" x14ac:dyDescent="0.35">
      <c r="A33" s="129" t="s">
        <v>136</v>
      </c>
      <c r="B33" s="130">
        <f>'Détails des coûts'!H133</f>
        <v>0</v>
      </c>
      <c r="C33" s="131"/>
      <c r="D33" s="131"/>
      <c r="E33" s="132"/>
      <c r="F33" s="131"/>
    </row>
    <row r="34" spans="1:6" ht="23.25" x14ac:dyDescent="0.35">
      <c r="A34" s="133" t="s">
        <v>137</v>
      </c>
      <c r="B34" s="134">
        <f>'Détails des coûts'!H142</f>
        <v>180000</v>
      </c>
      <c r="C34" s="131"/>
      <c r="D34" s="131"/>
      <c r="E34" s="132"/>
      <c r="F34" s="131">
        <f>'Détails des coûts'!H155</f>
        <v>0</v>
      </c>
    </row>
    <row r="35" spans="1:6" ht="23.25" x14ac:dyDescent="0.35">
      <c r="A35" s="135" t="s">
        <v>138</v>
      </c>
      <c r="B35" s="155">
        <f>SUM(B29:B34)</f>
        <v>613490</v>
      </c>
      <c r="C35" s="156"/>
      <c r="D35" s="136"/>
      <c r="E35" s="157"/>
      <c r="F35" s="155">
        <f>SUM(B29:B34)</f>
        <v>613490</v>
      </c>
    </row>
    <row r="36" spans="1:6" ht="23.25" x14ac:dyDescent="0.35">
      <c r="A36" s="137" t="s">
        <v>139</v>
      </c>
      <c r="B36" s="155"/>
      <c r="C36" s="156"/>
      <c r="D36" s="138"/>
      <c r="E36" s="157"/>
      <c r="F36" s="155"/>
    </row>
    <row r="40" spans="1:6" ht="22.5" x14ac:dyDescent="0.3">
      <c r="A40" s="123" t="s">
        <v>148</v>
      </c>
      <c r="F40"/>
    </row>
    <row r="43" spans="1:6" ht="22.5" x14ac:dyDescent="0.3">
      <c r="A43" s="123" t="s">
        <v>149</v>
      </c>
    </row>
    <row r="44" spans="1:6" ht="23.25" x14ac:dyDescent="0.35">
      <c r="A44" s="129" t="s">
        <v>161</v>
      </c>
      <c r="B44" s="114">
        <f>'C. Gains'!E30 *12</f>
        <v>211665</v>
      </c>
      <c r="C44" s="131"/>
      <c r="D44" s="131"/>
      <c r="E44" s="132"/>
      <c r="F44" s="131"/>
    </row>
    <row r="45" spans="1:6" ht="23.25" x14ac:dyDescent="0.35">
      <c r="A45" s="129" t="s">
        <v>150</v>
      </c>
      <c r="B45" s="134">
        <v>1.25</v>
      </c>
      <c r="C45" s="131"/>
      <c r="D45" s="131"/>
      <c r="E45" s="132"/>
      <c r="F45" s="131"/>
    </row>
    <row r="46" spans="1:6" ht="23.25" x14ac:dyDescent="0.35">
      <c r="A46" s="129" t="s">
        <v>151</v>
      </c>
      <c r="B46" s="134" t="s">
        <v>165</v>
      </c>
      <c r="C46" s="131"/>
      <c r="D46" s="131"/>
      <c r="E46" s="132"/>
      <c r="F46" s="131"/>
    </row>
    <row r="47" spans="1:6" ht="25.5" x14ac:dyDescent="0.35">
      <c r="B47" s="147" t="s">
        <v>152</v>
      </c>
    </row>
  </sheetData>
  <sheetProtection selectLockedCells="1" selectUnlockedCells="1"/>
  <mergeCells count="10">
    <mergeCell ref="B35:B36"/>
    <mergeCell ref="C35:C36"/>
    <mergeCell ref="E35:E36"/>
    <mergeCell ref="F35:F36"/>
    <mergeCell ref="A1:H1"/>
    <mergeCell ref="D3:H3"/>
    <mergeCell ref="B21:B22"/>
    <mergeCell ref="C21:C22"/>
    <mergeCell ref="E21:E22"/>
    <mergeCell ref="F21:F22"/>
  </mergeCells>
  <printOptions horizontalCentered="1"/>
  <pageMargins left="0.35416666666666669" right="0.35416666666666669" top="0.2902777777777778" bottom="0.37013888888888891" header="0.51180555555555551" footer="0.51180555555555551"/>
  <pageSetup paperSize="9" firstPageNumber="0" fitToHeight="0" orientation="landscape" horizontalDpi="300" verticalDpi="300"/>
  <headerFooter alignWithMargins="0"/>
  <rowBreaks count="1" manualBreakCount="1">
    <brk id="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Récap</vt:lpstr>
      <vt:lpstr>Détails des coûts</vt:lpstr>
      <vt:lpstr>C. Gains</vt:lpstr>
      <vt:lpstr>Résumé financier</vt:lpstr>
      <vt:lpstr>_pg1</vt:lpstr>
      <vt:lpstr>_pg2</vt:lpstr>
      <vt:lpstr>_pg3</vt:lpstr>
      <vt:lpstr>_pg4</vt:lpstr>
      <vt:lpstr>_pg7</vt:lpstr>
      <vt:lpstr>_pg8</vt:lpstr>
      <vt:lpstr>'Détails des coûts'!Impression_des_titres</vt:lpstr>
      <vt:lpstr>'Détails des coûts'!Zone_d_impression</vt:lpstr>
      <vt:lpstr>'Résumé financier'!Zone_d_impression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Monica</cp:lastModifiedBy>
  <dcterms:created xsi:type="dcterms:W3CDTF">2011-03-07T11:42:38Z</dcterms:created>
  <dcterms:modified xsi:type="dcterms:W3CDTF">2011-03-08T17:02:46Z</dcterms:modified>
</cp:coreProperties>
</file>