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32f524f1a4e77be/Documents/"/>
    </mc:Choice>
  </mc:AlternateContent>
  <xr:revisionPtr revIDLastSave="69" documentId="8_{47BFE059-3232-442B-8B80-2885BFDC5301}" xr6:coauthVersionLast="47" xr6:coauthVersionMax="47" xr10:uidLastSave="{9140EB0E-3DC0-4F3B-9B03-632945A9E79E}"/>
  <bookViews>
    <workbookView xWindow="-108" yWindow="-108" windowWidth="23256" windowHeight="12456" firstSheet="7" activeTab="7" xr2:uid="{00000000-000D-0000-FFFF-FFFF00000000}"/>
  </bookViews>
  <sheets>
    <sheet name="DailyData" sheetId="1" r:id="rId1"/>
    <sheet name="Seasonal Factors" sheetId="4" r:id="rId2"/>
    <sheet name="Last Value with Seasonality" sheetId="5" r:id="rId3"/>
    <sheet name="Averaging with Seasonality" sheetId="6" r:id="rId4"/>
    <sheet name="Moving Average with Seasonality" sheetId="7" r:id="rId5"/>
    <sheet name="Expon Smoothing with Season 0.1" sheetId="9" r:id="rId6"/>
    <sheet name="Expon Smoothing with Season 0.7" sheetId="8" r:id="rId7"/>
    <sheet name="Summary Values" sheetId="10" r:id="rId8"/>
  </sheets>
  <definedNames>
    <definedName name="ActualForecast" localSheetId="3">'Averaging with Seasonality'!$G$6:$G$75</definedName>
    <definedName name="ActualForecast" localSheetId="5">'Expon Smoothing with Season 0.1'!$G$6:$G$75</definedName>
    <definedName name="ActualForecast" localSheetId="6">'Expon Smoothing with Season 0.7'!$G$6:$G$75</definedName>
    <definedName name="ActualForecast" localSheetId="4">'Moving Average with Seasonality'!$G$6:$G$75</definedName>
    <definedName name="ActualForecast">'Last Value with Seasonality'!$G$6:$G$75</definedName>
    <definedName name="Alpha" localSheetId="5">'Expon Smoothing with Season 0.1'!$K$5</definedName>
    <definedName name="Alpha">'Expon Smoothing with Season 0.7'!$K$5</definedName>
    <definedName name="ForecastingError" localSheetId="3">'Averaging with Seasonality'!$H$6:$H$75</definedName>
    <definedName name="ForecastingError" localSheetId="5">'Expon Smoothing with Season 0.1'!$H$6:$H$75</definedName>
    <definedName name="ForecastingError" localSheetId="6">'Expon Smoothing with Season 0.7'!$H$6:$H$75</definedName>
    <definedName name="ForecastingError" localSheetId="4">'Moving Average with Seasonality'!$H$6:$H$75</definedName>
    <definedName name="ForecastingError">'Last Value with Seasonality'!$H$6:$H$75</definedName>
    <definedName name="InitialEstimate" localSheetId="5">'Expon Smoothing with Season 0.1'!$K$8</definedName>
    <definedName name="InitialEstimate">'Expon Smoothing with Season 0.7'!$K$8</definedName>
    <definedName name="MAD" localSheetId="3">'Averaging with Seasonality'!$K$23</definedName>
    <definedName name="MAD" localSheetId="5">'Expon Smoothing with Season 0.1'!$K$28</definedName>
    <definedName name="MAD" localSheetId="6">'Expon Smoothing with Season 0.7'!$K$28</definedName>
    <definedName name="MAD" localSheetId="4">'Moving Average with Seasonality'!$K$26</definedName>
    <definedName name="MAD">'Last Value with Seasonality'!$K$23</definedName>
    <definedName name="MSE" localSheetId="3">'Averaging with Seasonality'!$K$26</definedName>
    <definedName name="MSE" localSheetId="5">'Expon Smoothing with Season 0.1'!$K$31</definedName>
    <definedName name="MSE" localSheetId="6">'Expon Smoothing with Season 0.7'!$K$31</definedName>
    <definedName name="MSE" localSheetId="4">'Moving Average with Seasonality'!$K$29</definedName>
    <definedName name="MSE">'Last Value with Seasonality'!$K$26</definedName>
    <definedName name="NumberOfPeriods">'Moving Average with Seasonality'!$K$6</definedName>
    <definedName name="SeasonalFactor" localSheetId="3">'Averaging with Seasonality'!$K$9:$K$20</definedName>
    <definedName name="SeasonalFactor" localSheetId="5">'Expon Smoothing with Season 0.1'!$K$14:$K$25</definedName>
    <definedName name="SeasonalFactor" localSheetId="6">'Expon Smoothing with Season 0.7'!$K$14:$K$25</definedName>
    <definedName name="SeasonalFactor" localSheetId="2">'Last Value with Seasonality'!$K$9:$K$20</definedName>
    <definedName name="SeasonalFactor" localSheetId="4">'Moving Average with Seasonality'!$K$12:$K$23</definedName>
    <definedName name="SeasonalFactor">'Seasonal Factors'!$G$10:$G$21</definedName>
    <definedName name="SeasonallyAdjustedForecast" localSheetId="3">'Averaging with Seasonality'!$F$6:$F$75</definedName>
    <definedName name="SeasonallyAdjustedForecast" localSheetId="5">'Expon Smoothing with Season 0.1'!$F$6:$F$75</definedName>
    <definedName name="SeasonallyAdjustedForecast" localSheetId="6">'Expon Smoothing with Season 0.7'!$F$6:$F$75</definedName>
    <definedName name="SeasonallyAdjustedForecast" localSheetId="4">'Moving Average with Seasonality'!$F$6:$F$75</definedName>
    <definedName name="SeasonallyAdjustedForecast">'Last Value with Seasonality'!$F$6:$F$75</definedName>
    <definedName name="SeasonallyAdjustedValue" localSheetId="3">'Averaging with Seasonality'!$E$6:$E$75</definedName>
    <definedName name="SeasonallyAdjustedValue" localSheetId="5">'Expon Smoothing with Season 0.1'!$E$6:$E$75</definedName>
    <definedName name="SeasonallyAdjustedValue" localSheetId="6">'Expon Smoothing with Season 0.7'!$E$6:$E$75</definedName>
    <definedName name="SeasonallyAdjustedValue" localSheetId="4">'Moving Average with Seasonality'!$E$6:$E$75</definedName>
    <definedName name="SeasonallyAdjustedValue">'Last Value with Seasonality'!$E$6:$E$75</definedName>
    <definedName name="TrueValue" localSheetId="3">'Averaging with Seasonality'!$D$6:$D$75</definedName>
    <definedName name="TrueValue" localSheetId="5">'Expon Smoothing with Season 0.1'!$D$6:$D$75</definedName>
    <definedName name="TrueValue" localSheetId="6">'Expon Smoothing with Season 0.7'!$D$6:$D$75</definedName>
    <definedName name="TrueValue" localSheetId="2">'Last Value with Seasonality'!$D$6:$D$75</definedName>
    <definedName name="TrueValue" localSheetId="4">'Moving Average with Seasonality'!$D$6:$D$75</definedName>
    <definedName name="TrueValue">'Seasonal Factors'!$D$5:$D$69</definedName>
    <definedName name="TypeOfSeasonality" localSheetId="3">'Averaging with Seasonality'!$K$6</definedName>
    <definedName name="TypeOfSeasonality" localSheetId="5">'Expon Smoothing with Season 0.1'!$K$11</definedName>
    <definedName name="TypeOfSeasonality" localSheetId="6">'Expon Smoothing with Season 0.7'!$K$11</definedName>
    <definedName name="TypeOfSeasonality" localSheetId="2">'Last Value with Seasonality'!$K$6</definedName>
    <definedName name="TypeOfSeasonality" localSheetId="4">'Moving Average with Seasonality'!$K$9</definedName>
    <definedName name="TypeOfSeasonality">'Seasonal Factors'!$F$5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5" l="1"/>
  <c r="C75" i="5"/>
  <c r="J9" i="5"/>
  <c r="J10" i="5"/>
  <c r="J11" i="5"/>
  <c r="C48" i="5" s="1"/>
  <c r="E48" i="5" s="1"/>
  <c r="F49" i="5" s="1"/>
  <c r="G49" i="5" s="1"/>
  <c r="H49" i="5" s="1"/>
  <c r="J12" i="5"/>
  <c r="C39" i="5" s="1"/>
  <c r="E39" i="5" s="1"/>
  <c r="F40" i="5" s="1"/>
  <c r="G40" i="5" s="1"/>
  <c r="H40" i="5" s="1"/>
  <c r="J14" i="5"/>
  <c r="J15" i="5"/>
  <c r="J16" i="5"/>
  <c r="J17" i="5"/>
  <c r="J18" i="5"/>
  <c r="J19" i="5"/>
  <c r="J20" i="5"/>
  <c r="C74" i="5"/>
  <c r="G74" i="5" s="1"/>
  <c r="C72" i="5"/>
  <c r="G72" i="5" s="1"/>
  <c r="E75" i="5"/>
  <c r="E74" i="5"/>
  <c r="E73" i="5"/>
  <c r="E72" i="5"/>
  <c r="E56" i="5"/>
  <c r="E51" i="5"/>
  <c r="F52" i="5" s="1"/>
  <c r="G52" i="5" s="1"/>
  <c r="H52" i="5" s="1"/>
  <c r="E35" i="5"/>
  <c r="F36" i="5" s="1"/>
  <c r="G36" i="5" s="1"/>
  <c r="H36" i="5" s="1"/>
  <c r="E30" i="5"/>
  <c r="E19" i="5"/>
  <c r="F20" i="5" s="1"/>
  <c r="G20" i="5" s="1"/>
  <c r="H20" i="5" s="1"/>
  <c r="J18" i="9"/>
  <c r="C75" i="9"/>
  <c r="J14" i="9"/>
  <c r="J15" i="9"/>
  <c r="C27" i="9"/>
  <c r="J16" i="9"/>
  <c r="J17" i="9"/>
  <c r="J19" i="9"/>
  <c r="J20" i="9"/>
  <c r="J21" i="9"/>
  <c r="J22" i="9"/>
  <c r="J23" i="9"/>
  <c r="J24" i="9"/>
  <c r="J25" i="9"/>
  <c r="E75" i="9"/>
  <c r="B75" i="9"/>
  <c r="B74" i="9"/>
  <c r="B73" i="9"/>
  <c r="B72" i="9"/>
  <c r="B71" i="9"/>
  <c r="B70" i="9"/>
  <c r="B69" i="9"/>
  <c r="C68" i="9"/>
  <c r="E68" i="9"/>
  <c r="B68" i="9"/>
  <c r="B67" i="9"/>
  <c r="B66" i="9"/>
  <c r="B65" i="9"/>
  <c r="B64" i="9"/>
  <c r="B63" i="9"/>
  <c r="C62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C38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C24" i="9"/>
  <c r="E24" i="9"/>
  <c r="B24" i="9"/>
  <c r="B23" i="9"/>
  <c r="B22" i="9"/>
  <c r="B21" i="9"/>
  <c r="B20" i="9"/>
  <c r="B19" i="9"/>
  <c r="B18" i="9"/>
  <c r="C17" i="9"/>
  <c r="B17" i="9"/>
  <c r="B16" i="9"/>
  <c r="C42" i="9"/>
  <c r="E42" i="9"/>
  <c r="B15" i="9"/>
  <c r="B14" i="9"/>
  <c r="J13" i="9"/>
  <c r="C13" i="9"/>
  <c r="E13" i="9"/>
  <c r="B13" i="9"/>
  <c r="C12" i="9"/>
  <c r="E12" i="9"/>
  <c r="B12" i="9"/>
  <c r="B11" i="9"/>
  <c r="B10" i="9"/>
  <c r="C9" i="9"/>
  <c r="E9" i="9"/>
  <c r="B9" i="9"/>
  <c r="C8" i="9"/>
  <c r="B8" i="9"/>
  <c r="C7" i="9"/>
  <c r="B7" i="9"/>
  <c r="F6" i="9"/>
  <c r="B6" i="9"/>
  <c r="C5" i="9"/>
  <c r="B5" i="9"/>
  <c r="J18" i="8"/>
  <c r="C75" i="8"/>
  <c r="E75" i="8"/>
  <c r="J14" i="8"/>
  <c r="C16" i="8"/>
  <c r="E16" i="8"/>
  <c r="J15" i="8"/>
  <c r="J16" i="8"/>
  <c r="C8" i="8"/>
  <c r="E8" i="8"/>
  <c r="J17" i="8"/>
  <c r="J19" i="8"/>
  <c r="J20" i="8"/>
  <c r="J21" i="8"/>
  <c r="J22" i="8"/>
  <c r="J23" i="8"/>
  <c r="J24" i="8"/>
  <c r="J25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C30" i="8"/>
  <c r="E30" i="8"/>
  <c r="B30" i="8"/>
  <c r="B29" i="8"/>
  <c r="B28" i="8"/>
  <c r="B27" i="8"/>
  <c r="B26" i="8"/>
  <c r="C25" i="8"/>
  <c r="B25" i="8"/>
  <c r="B24" i="8"/>
  <c r="B23" i="8"/>
  <c r="B22" i="8"/>
  <c r="B21" i="8"/>
  <c r="B20" i="8"/>
  <c r="B19" i="8"/>
  <c r="B18" i="8"/>
  <c r="C69" i="8"/>
  <c r="E69" i="8"/>
  <c r="B17" i="8"/>
  <c r="B16" i="8"/>
  <c r="C15" i="8"/>
  <c r="E15" i="8"/>
  <c r="B15" i="8"/>
  <c r="B14" i="8"/>
  <c r="J13" i="8"/>
  <c r="B13" i="8"/>
  <c r="B12" i="8"/>
  <c r="B11" i="8"/>
  <c r="C10" i="8"/>
  <c r="E10" i="8"/>
  <c r="B10" i="8"/>
  <c r="B9" i="8"/>
  <c r="B8" i="8"/>
  <c r="B7" i="8"/>
  <c r="F6" i="8"/>
  <c r="C6" i="8"/>
  <c r="G6" i="8"/>
  <c r="E6" i="8"/>
  <c r="F7" i="8" s="1"/>
  <c r="B6" i="8"/>
  <c r="C5" i="8"/>
  <c r="B5" i="8"/>
  <c r="C65" i="9"/>
  <c r="E65" i="9"/>
  <c r="C55" i="9"/>
  <c r="E55" i="9"/>
  <c r="C45" i="9"/>
  <c r="E45" i="9"/>
  <c r="C35" i="9"/>
  <c r="E35" i="9"/>
  <c r="C40" i="9"/>
  <c r="E40" i="9"/>
  <c r="C60" i="9"/>
  <c r="E60" i="9"/>
  <c r="C25" i="9"/>
  <c r="E25" i="9"/>
  <c r="C70" i="9"/>
  <c r="E70" i="9"/>
  <c r="C30" i="9"/>
  <c r="E30" i="9"/>
  <c r="C50" i="9"/>
  <c r="E50" i="9"/>
  <c r="C20" i="9"/>
  <c r="E20" i="9"/>
  <c r="C15" i="9"/>
  <c r="E15" i="9"/>
  <c r="C10" i="9"/>
  <c r="E10" i="9"/>
  <c r="C71" i="9"/>
  <c r="E71" i="9"/>
  <c r="C61" i="9"/>
  <c r="E61" i="9"/>
  <c r="C51" i="9"/>
  <c r="E51" i="9"/>
  <c r="C41" i="9"/>
  <c r="E41" i="9"/>
  <c r="C26" i="9"/>
  <c r="E26" i="9"/>
  <c r="C31" i="9"/>
  <c r="E31" i="9"/>
  <c r="C56" i="9"/>
  <c r="E56" i="9"/>
  <c r="C21" i="9"/>
  <c r="E21" i="9"/>
  <c r="C16" i="9"/>
  <c r="E16" i="9"/>
  <c r="C66" i="9"/>
  <c r="E66" i="9"/>
  <c r="C6" i="9"/>
  <c r="E6" i="9"/>
  <c r="F7" i="9" s="1"/>
  <c r="C36" i="9"/>
  <c r="E36" i="9"/>
  <c r="C46" i="9"/>
  <c r="E46" i="9"/>
  <c r="E17" i="9"/>
  <c r="E8" i="9"/>
  <c r="C11" i="9"/>
  <c r="E11" i="9"/>
  <c r="C69" i="9"/>
  <c r="E69" i="9"/>
  <c r="C59" i="9"/>
  <c r="E59" i="9"/>
  <c r="C49" i="9"/>
  <c r="E49" i="9"/>
  <c r="C39" i="9"/>
  <c r="E39" i="9"/>
  <c r="C29" i="9"/>
  <c r="E29" i="9"/>
  <c r="C19" i="9"/>
  <c r="E19" i="9"/>
  <c r="C64" i="9"/>
  <c r="E64" i="9"/>
  <c r="C14" i="9"/>
  <c r="E14" i="9"/>
  <c r="C74" i="9"/>
  <c r="E74" i="9"/>
  <c r="C34" i="9"/>
  <c r="E34" i="9"/>
  <c r="C44" i="9"/>
  <c r="E44" i="9"/>
  <c r="C54" i="9"/>
  <c r="E54" i="9"/>
  <c r="E7" i="9"/>
  <c r="E38" i="9"/>
  <c r="E62" i="9"/>
  <c r="E27" i="9"/>
  <c r="C14" i="8"/>
  <c r="E14" i="8"/>
  <c r="C73" i="9"/>
  <c r="E73" i="9"/>
  <c r="C63" i="9"/>
  <c r="E63" i="9"/>
  <c r="C53" i="9"/>
  <c r="E53" i="9"/>
  <c r="C43" i="9"/>
  <c r="E43" i="9"/>
  <c r="C33" i="9"/>
  <c r="E33" i="9"/>
  <c r="C28" i="9"/>
  <c r="E28" i="9"/>
  <c r="C18" i="9"/>
  <c r="E18" i="9"/>
  <c r="C23" i="9"/>
  <c r="E23" i="9"/>
  <c r="C58" i="9"/>
  <c r="E58" i="9"/>
  <c r="H6" i="8"/>
  <c r="C9" i="8"/>
  <c r="E9" i="8"/>
  <c r="C67" i="9"/>
  <c r="E67" i="9"/>
  <c r="C57" i="9"/>
  <c r="E57" i="9"/>
  <c r="C47" i="9"/>
  <c r="E47" i="9"/>
  <c r="C37" i="9"/>
  <c r="E37" i="9"/>
  <c r="C22" i="9"/>
  <c r="E22" i="9"/>
  <c r="C32" i="9"/>
  <c r="E32" i="9"/>
  <c r="C48" i="9"/>
  <c r="E48" i="9"/>
  <c r="C72" i="9"/>
  <c r="E72" i="9"/>
  <c r="C71" i="8"/>
  <c r="E71" i="8"/>
  <c r="C61" i="8"/>
  <c r="E61" i="8"/>
  <c r="C51" i="8"/>
  <c r="E51" i="8"/>
  <c r="C26" i="8"/>
  <c r="E26" i="8"/>
  <c r="C31" i="8"/>
  <c r="E31" i="8"/>
  <c r="C66" i="8"/>
  <c r="E66" i="8"/>
  <c r="C46" i="8"/>
  <c r="E46" i="8"/>
  <c r="C36" i="8"/>
  <c r="E36" i="8"/>
  <c r="C65" i="8"/>
  <c r="C55" i="8"/>
  <c r="C45" i="8"/>
  <c r="E45" i="8"/>
  <c r="C35" i="8"/>
  <c r="C70" i="8"/>
  <c r="C60" i="8"/>
  <c r="C50" i="8"/>
  <c r="E50" i="8"/>
  <c r="C40" i="8"/>
  <c r="C20" i="8"/>
  <c r="C21" i="8"/>
  <c r="E21" i="8"/>
  <c r="C67" i="8"/>
  <c r="E67" i="8"/>
  <c r="C22" i="8"/>
  <c r="E22" i="8"/>
  <c r="C42" i="8"/>
  <c r="E42" i="8"/>
  <c r="C73" i="8"/>
  <c r="E73" i="8"/>
  <c r="C63" i="8"/>
  <c r="E63" i="8"/>
  <c r="C53" i="8"/>
  <c r="C43" i="8"/>
  <c r="E43" i="8"/>
  <c r="C33" i="8"/>
  <c r="E33" i="8"/>
  <c r="C28" i="8"/>
  <c r="E28" i="8"/>
  <c r="C18" i="8"/>
  <c r="C23" i="8"/>
  <c r="E23" i="8"/>
  <c r="C68" i="8"/>
  <c r="E68" i="8"/>
  <c r="C58" i="8"/>
  <c r="E58" i="8"/>
  <c r="C48" i="8"/>
  <c r="C38" i="8"/>
  <c r="E38" i="8"/>
  <c r="E25" i="8"/>
  <c r="C24" i="8"/>
  <c r="C34" i="8"/>
  <c r="C44" i="8"/>
  <c r="C54" i="8"/>
  <c r="E54" i="8"/>
  <c r="C64" i="8"/>
  <c r="C74" i="8"/>
  <c r="C19" i="8"/>
  <c r="C29" i="8"/>
  <c r="E29" i="8"/>
  <c r="C39" i="8"/>
  <c r="C49" i="8"/>
  <c r="C59" i="8"/>
  <c r="J16" i="7"/>
  <c r="C75" i="7"/>
  <c r="E75" i="7"/>
  <c r="J12" i="7"/>
  <c r="C46" i="7"/>
  <c r="E46" i="7"/>
  <c r="J13" i="7"/>
  <c r="C57" i="7"/>
  <c r="E57" i="7"/>
  <c r="J14" i="7"/>
  <c r="J15" i="7"/>
  <c r="C69" i="7"/>
  <c r="E69" i="7"/>
  <c r="J17" i="7"/>
  <c r="J18" i="7"/>
  <c r="J19" i="7"/>
  <c r="J20" i="7"/>
  <c r="J21" i="7"/>
  <c r="J22" i="7"/>
  <c r="J23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C50" i="7"/>
  <c r="B16" i="7"/>
  <c r="C34" i="7"/>
  <c r="B15" i="7"/>
  <c r="C38" i="7"/>
  <c r="C14" i="7"/>
  <c r="B14" i="7"/>
  <c r="C52" i="7"/>
  <c r="E52" i="7"/>
  <c r="C13" i="7"/>
  <c r="B13" i="7"/>
  <c r="C12" i="7"/>
  <c r="E12" i="7"/>
  <c r="B12" i="7"/>
  <c r="J11" i="7"/>
  <c r="B11" i="7"/>
  <c r="F10" i="7"/>
  <c r="G10" i="7" s="1"/>
  <c r="H10" i="7" s="1"/>
  <c r="B10" i="7"/>
  <c r="F9" i="7"/>
  <c r="G9" i="7" s="1"/>
  <c r="H9" i="7" s="1"/>
  <c r="B9" i="7"/>
  <c r="F8" i="7"/>
  <c r="G8" i="7" s="1"/>
  <c r="H8" i="7" s="1"/>
  <c r="B8" i="7"/>
  <c r="F7" i="7"/>
  <c r="G7" i="7" s="1"/>
  <c r="H7" i="7" s="1"/>
  <c r="C7" i="7"/>
  <c r="E7" i="7"/>
  <c r="B7" i="7"/>
  <c r="C6" i="7"/>
  <c r="E6" i="7"/>
  <c r="F11" i="7" s="1"/>
  <c r="G11" i="7" s="1"/>
  <c r="H11" i="7" s="1"/>
  <c r="B6" i="7"/>
  <c r="C5" i="7"/>
  <c r="B5" i="7"/>
  <c r="C22" i="7"/>
  <c r="E22" i="7"/>
  <c r="C60" i="7"/>
  <c r="E60" i="7"/>
  <c r="F65" i="7" s="1"/>
  <c r="G65" i="7" s="1"/>
  <c r="H65" i="7" s="1"/>
  <c r="E50" i="7"/>
  <c r="C8" i="7"/>
  <c r="G6" i="9"/>
  <c r="H6" i="9"/>
  <c r="E14" i="7"/>
  <c r="E34" i="7"/>
  <c r="C17" i="7"/>
  <c r="E17" i="7"/>
  <c r="C58" i="7"/>
  <c r="E58" i="7"/>
  <c r="E8" i="7"/>
  <c r="C11" i="7"/>
  <c r="E11" i="7"/>
  <c r="F14" i="7" s="1"/>
  <c r="G14" i="7" s="1"/>
  <c r="H14" i="7" s="1"/>
  <c r="E13" i="7"/>
  <c r="E38" i="7"/>
  <c r="C28" i="7"/>
  <c r="E28" i="7"/>
  <c r="C42" i="7"/>
  <c r="E42" i="7"/>
  <c r="C36" i="7"/>
  <c r="E36" i="7"/>
  <c r="C19" i="7"/>
  <c r="E19" i="7"/>
  <c r="F24" i="7" s="1"/>
  <c r="G24" i="7" s="1"/>
  <c r="H24" i="7" s="1"/>
  <c r="C59" i="7"/>
  <c r="E59" i="7"/>
  <c r="F62" i="7" s="1"/>
  <c r="G62" i="7" s="1"/>
  <c r="H62" i="7" s="1"/>
  <c r="C49" i="7"/>
  <c r="E49" i="7"/>
  <c r="C39" i="7"/>
  <c r="E39" i="7"/>
  <c r="F43" i="7" s="1"/>
  <c r="G43" i="7" s="1"/>
  <c r="H43" i="7" s="1"/>
  <c r="C74" i="7"/>
  <c r="E74" i="7"/>
  <c r="C64" i="7"/>
  <c r="E64" i="7"/>
  <c r="C9" i="7"/>
  <c r="E9" i="7"/>
  <c r="C29" i="7"/>
  <c r="E29" i="7"/>
  <c r="C54" i="7"/>
  <c r="E54" i="7"/>
  <c r="F59" i="7" s="1"/>
  <c r="G59" i="7" s="1"/>
  <c r="H59" i="7" s="1"/>
  <c r="C67" i="7"/>
  <c r="E67" i="7"/>
  <c r="C47" i="7"/>
  <c r="E47" i="7"/>
  <c r="C37" i="7"/>
  <c r="E37" i="7"/>
  <c r="F40" i="7" s="1"/>
  <c r="G40" i="7" s="1"/>
  <c r="H40" i="7" s="1"/>
  <c r="C72" i="7"/>
  <c r="E72" i="7"/>
  <c r="C55" i="7"/>
  <c r="E55" i="7"/>
  <c r="C70" i="7"/>
  <c r="E70" i="7"/>
  <c r="C18" i="7"/>
  <c r="E18" i="7"/>
  <c r="C62" i="7"/>
  <c r="E62" i="7"/>
  <c r="F67" i="7" s="1"/>
  <c r="G67" i="7" s="1"/>
  <c r="H67" i="7" s="1"/>
  <c r="C73" i="7"/>
  <c r="E73" i="7"/>
  <c r="C63" i="7"/>
  <c r="E63" i="7"/>
  <c r="C53" i="7"/>
  <c r="E53" i="7"/>
  <c r="F58" i="7" s="1"/>
  <c r="G58" i="7" s="1"/>
  <c r="H58" i="7" s="1"/>
  <c r="C43" i="7"/>
  <c r="E43" i="7"/>
  <c r="F47" i="7" s="1"/>
  <c r="G47" i="7" s="1"/>
  <c r="H47" i="7" s="1"/>
  <c r="C33" i="7"/>
  <c r="E33" i="7"/>
  <c r="C68" i="7"/>
  <c r="E68" i="7"/>
  <c r="C61" i="7"/>
  <c r="E61" i="7"/>
  <c r="C51" i="7"/>
  <c r="E51" i="7"/>
  <c r="F54" i="7" s="1"/>
  <c r="G54" i="7" s="1"/>
  <c r="H54" i="7" s="1"/>
  <c r="C41" i="7"/>
  <c r="E41" i="7"/>
  <c r="C26" i="7"/>
  <c r="E26" i="7"/>
  <c r="C66" i="7"/>
  <c r="E66" i="7"/>
  <c r="F71" i="7" s="1"/>
  <c r="G71" i="7" s="1"/>
  <c r="C21" i="7"/>
  <c r="E21" i="7"/>
  <c r="C23" i="7"/>
  <c r="E23" i="7"/>
  <c r="C27" i="7"/>
  <c r="E27" i="7"/>
  <c r="C32" i="7"/>
  <c r="E32" i="7"/>
  <c r="F37" i="7" s="1"/>
  <c r="G37" i="7" s="1"/>
  <c r="H37" i="7" s="1"/>
  <c r="C48" i="7"/>
  <c r="E48" i="7"/>
  <c r="F53" i="7" s="1"/>
  <c r="G53" i="7" s="1"/>
  <c r="H53" i="7" s="1"/>
  <c r="C56" i="7"/>
  <c r="E56" i="7"/>
  <c r="J13" i="6"/>
  <c r="J9" i="6"/>
  <c r="J10" i="6"/>
  <c r="J11" i="6"/>
  <c r="J12" i="6"/>
  <c r="J14" i="6"/>
  <c r="J15" i="6"/>
  <c r="J16" i="6"/>
  <c r="J17" i="6"/>
  <c r="J18" i="6"/>
  <c r="J19" i="6"/>
  <c r="J20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C18" i="6"/>
  <c r="E18" i="6"/>
  <c r="B18" i="6"/>
  <c r="B17" i="6"/>
  <c r="B16" i="6"/>
  <c r="B15" i="6"/>
  <c r="B14" i="6"/>
  <c r="B13" i="6"/>
  <c r="C39" i="6"/>
  <c r="E39" i="6"/>
  <c r="B12" i="6"/>
  <c r="C33" i="6"/>
  <c r="E33" i="6"/>
  <c r="B11" i="6"/>
  <c r="C47" i="6"/>
  <c r="B10" i="6"/>
  <c r="C6" i="6"/>
  <c r="E6" i="6"/>
  <c r="F39" i="6" s="1"/>
  <c r="G39" i="6" s="1"/>
  <c r="H39" i="6" s="1"/>
  <c r="B9" i="6"/>
  <c r="J8" i="6"/>
  <c r="C8" i="6"/>
  <c r="E8" i="6"/>
  <c r="B8" i="6"/>
  <c r="B7" i="6"/>
  <c r="B6" i="6"/>
  <c r="C5" i="6"/>
  <c r="B5" i="6"/>
  <c r="C7" i="6"/>
  <c r="C12" i="6"/>
  <c r="E12" i="6"/>
  <c r="C11" i="6"/>
  <c r="E11" i="6"/>
  <c r="E7" i="6"/>
  <c r="F8" i="6"/>
  <c r="G8" i="6" s="1"/>
  <c r="H8" i="6" s="1"/>
  <c r="E47" i="6"/>
  <c r="C41" i="6"/>
  <c r="E41" i="6"/>
  <c r="C73" i="6"/>
  <c r="E73" i="6"/>
  <c r="C63" i="6"/>
  <c r="E63" i="6"/>
  <c r="C53" i="6"/>
  <c r="E53" i="6"/>
  <c r="C68" i="6"/>
  <c r="E68" i="6"/>
  <c r="C58" i="6"/>
  <c r="E58" i="6"/>
  <c r="C48" i="6"/>
  <c r="E48" i="6"/>
  <c r="C38" i="6"/>
  <c r="E38" i="6"/>
  <c r="C28" i="6"/>
  <c r="E28" i="6"/>
  <c r="C23" i="6"/>
  <c r="E23" i="6"/>
  <c r="C14" i="6"/>
  <c r="E14" i="6"/>
  <c r="C19" i="6"/>
  <c r="E19" i="6"/>
  <c r="C22" i="6"/>
  <c r="E22" i="6"/>
  <c r="C31" i="6"/>
  <c r="E31" i="6"/>
  <c r="C69" i="6"/>
  <c r="E69" i="6"/>
  <c r="C59" i="6"/>
  <c r="E59" i="6"/>
  <c r="C74" i="6"/>
  <c r="E74" i="6"/>
  <c r="F75" i="6" s="1"/>
  <c r="G75" i="6" s="1"/>
  <c r="C64" i="6"/>
  <c r="E64" i="6"/>
  <c r="C54" i="6"/>
  <c r="E54" i="6"/>
  <c r="C44" i="6"/>
  <c r="E44" i="6"/>
  <c r="C34" i="6"/>
  <c r="E34" i="6"/>
  <c r="C49" i="6"/>
  <c r="E49" i="6"/>
  <c r="C9" i="6"/>
  <c r="E9" i="6"/>
  <c r="C67" i="6"/>
  <c r="E67" i="6"/>
  <c r="C57" i="6"/>
  <c r="E57" i="6"/>
  <c r="C72" i="6"/>
  <c r="E72" i="6"/>
  <c r="C62" i="6"/>
  <c r="E62" i="6"/>
  <c r="C52" i="6"/>
  <c r="E52" i="6"/>
  <c r="C42" i="6"/>
  <c r="E42" i="6"/>
  <c r="C32" i="6"/>
  <c r="E32" i="6"/>
  <c r="C13" i="6"/>
  <c r="E13" i="6"/>
  <c r="C17" i="6"/>
  <c r="E17" i="6"/>
  <c r="C29" i="6"/>
  <c r="E29" i="6"/>
  <c r="C37" i="6"/>
  <c r="E37" i="6"/>
  <c r="C24" i="6"/>
  <c r="E24" i="6"/>
  <c r="C71" i="6"/>
  <c r="E71" i="6"/>
  <c r="F72" i="6" s="1"/>
  <c r="G72" i="6" s="1"/>
  <c r="C61" i="6"/>
  <c r="E61" i="6"/>
  <c r="C51" i="6"/>
  <c r="E51" i="6"/>
  <c r="C66" i="6"/>
  <c r="E66" i="6"/>
  <c r="C56" i="6"/>
  <c r="E56" i="6"/>
  <c r="C46" i="6"/>
  <c r="E46" i="6"/>
  <c r="C36" i="6"/>
  <c r="E36" i="6"/>
  <c r="C21" i="6"/>
  <c r="E21" i="6"/>
  <c r="C20" i="6"/>
  <c r="E20" i="6"/>
  <c r="C60" i="6"/>
  <c r="E60" i="6"/>
  <c r="C50" i="6"/>
  <c r="E50" i="6"/>
  <c r="C16" i="6"/>
  <c r="E16" i="6"/>
  <c r="C26" i="6"/>
  <c r="E26" i="6"/>
  <c r="C27" i="6"/>
  <c r="E27" i="6"/>
  <c r="F36" i="6" s="1"/>
  <c r="G36" i="6" s="1"/>
  <c r="H36" i="6" s="1"/>
  <c r="C43" i="6"/>
  <c r="E43" i="6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C65" i="5"/>
  <c r="E65" i="5" s="1"/>
  <c r="F66" i="5" s="1"/>
  <c r="G66" i="5" s="1"/>
  <c r="H66" i="5" s="1"/>
  <c r="B13" i="5"/>
  <c r="B12" i="5"/>
  <c r="B11" i="5"/>
  <c r="B10" i="5"/>
  <c r="C6" i="5"/>
  <c r="E6" i="5" s="1"/>
  <c r="F7" i="5" s="1"/>
  <c r="G7" i="5" s="1"/>
  <c r="H7" i="5" s="1"/>
  <c r="B9" i="5"/>
  <c r="J8" i="5"/>
  <c r="B8" i="5"/>
  <c r="B7" i="5"/>
  <c r="B6" i="5"/>
  <c r="C5" i="5"/>
  <c r="B5" i="5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G21" i="4"/>
  <c r="F21" i="4"/>
  <c r="B21" i="4"/>
  <c r="G20" i="4"/>
  <c r="F20" i="4"/>
  <c r="B20" i="4"/>
  <c r="G19" i="4"/>
  <c r="F19" i="4"/>
  <c r="B19" i="4"/>
  <c r="G18" i="4"/>
  <c r="F18" i="4"/>
  <c r="B18" i="4"/>
  <c r="G17" i="4"/>
  <c r="F17" i="4"/>
  <c r="B17" i="4"/>
  <c r="G16" i="4"/>
  <c r="F16" i="4"/>
  <c r="B16" i="4"/>
  <c r="G15" i="4"/>
  <c r="F15" i="4"/>
  <c r="B15" i="4"/>
  <c r="G14" i="4"/>
  <c r="F14" i="4"/>
  <c r="C69" i="4"/>
  <c r="B14" i="4"/>
  <c r="G13" i="4"/>
  <c r="F13" i="4"/>
  <c r="C68" i="4"/>
  <c r="B13" i="4"/>
  <c r="G12" i="4"/>
  <c r="F12" i="4"/>
  <c r="C47" i="4"/>
  <c r="B12" i="4"/>
  <c r="G11" i="4"/>
  <c r="F11" i="4"/>
  <c r="C36" i="4"/>
  <c r="B11" i="4"/>
  <c r="G10" i="4"/>
  <c r="F10" i="4"/>
  <c r="C65" i="4"/>
  <c r="B10" i="4"/>
  <c r="F9" i="4"/>
  <c r="B9" i="4"/>
  <c r="B8" i="4"/>
  <c r="B7" i="4"/>
  <c r="B6" i="4"/>
  <c r="B5" i="4"/>
  <c r="C4" i="4"/>
  <c r="B4" i="4"/>
  <c r="C9" i="5"/>
  <c r="E9" i="5" s="1"/>
  <c r="F10" i="5" s="1"/>
  <c r="G10" i="5" s="1"/>
  <c r="H10" i="5" s="1"/>
  <c r="C10" i="5"/>
  <c r="E10" i="5" s="1"/>
  <c r="F11" i="5" s="1"/>
  <c r="G11" i="5" s="1"/>
  <c r="H11" i="5" s="1"/>
  <c r="C15" i="5"/>
  <c r="E15" i="5" s="1"/>
  <c r="F16" i="5" s="1"/>
  <c r="G16" i="5" s="1"/>
  <c r="H16" i="5" s="1"/>
  <c r="C17" i="5"/>
  <c r="E17" i="5" s="1"/>
  <c r="F18" i="5" s="1"/>
  <c r="G18" i="5" s="1"/>
  <c r="H18" i="5" s="1"/>
  <c r="C58" i="5"/>
  <c r="E58" i="5" s="1"/>
  <c r="F59" i="5" s="1"/>
  <c r="G59" i="5" s="1"/>
  <c r="H59" i="5" s="1"/>
  <c r="C59" i="4"/>
  <c r="C8" i="5"/>
  <c r="E8" i="5" s="1"/>
  <c r="F9" i="5" s="1"/>
  <c r="G9" i="5" s="1"/>
  <c r="H9" i="5" s="1"/>
  <c r="C71" i="5"/>
  <c r="C61" i="5"/>
  <c r="E61" i="5" s="1"/>
  <c r="F62" i="5" s="1"/>
  <c r="G62" i="5" s="1"/>
  <c r="H62" i="5" s="1"/>
  <c r="C51" i="5"/>
  <c r="C41" i="5"/>
  <c r="E41" i="5" s="1"/>
  <c r="F42" i="5" s="1"/>
  <c r="G42" i="5" s="1"/>
  <c r="H42" i="5" s="1"/>
  <c r="C31" i="5"/>
  <c r="E31" i="5" s="1"/>
  <c r="F32" i="5" s="1"/>
  <c r="G32" i="5" s="1"/>
  <c r="H32" i="5" s="1"/>
  <c r="C16" i="5"/>
  <c r="E16" i="5" s="1"/>
  <c r="F17" i="5" s="1"/>
  <c r="G17" i="5" s="1"/>
  <c r="H17" i="5" s="1"/>
  <c r="C66" i="5"/>
  <c r="E66" i="5" s="1"/>
  <c r="F67" i="5" s="1"/>
  <c r="G67" i="5" s="1"/>
  <c r="H67" i="5" s="1"/>
  <c r="C56" i="5"/>
  <c r="C46" i="5"/>
  <c r="E46" i="5" s="1"/>
  <c r="F47" i="5" s="1"/>
  <c r="G47" i="5" s="1"/>
  <c r="H47" i="5" s="1"/>
  <c r="C36" i="5"/>
  <c r="E36" i="5" s="1"/>
  <c r="F37" i="5" s="1"/>
  <c r="G37" i="5" s="1"/>
  <c r="H37" i="5" s="1"/>
  <c r="C21" i="5"/>
  <c r="E21" i="5" s="1"/>
  <c r="F22" i="5" s="1"/>
  <c r="G22" i="5" s="1"/>
  <c r="H22" i="5" s="1"/>
  <c r="C26" i="5"/>
  <c r="E26" i="5" s="1"/>
  <c r="F27" i="5" s="1"/>
  <c r="G27" i="5" s="1"/>
  <c r="H27" i="5" s="1"/>
  <c r="C11" i="5"/>
  <c r="E11" i="5" s="1"/>
  <c r="F12" i="5" s="1"/>
  <c r="G12" i="5" s="1"/>
  <c r="H12" i="5" s="1"/>
  <c r="C69" i="5"/>
  <c r="E69" i="5" s="1"/>
  <c r="F70" i="5" s="1"/>
  <c r="G70" i="5" s="1"/>
  <c r="H70" i="5" s="1"/>
  <c r="C59" i="5"/>
  <c r="E59" i="5" s="1"/>
  <c r="F60" i="5" s="1"/>
  <c r="G60" i="5" s="1"/>
  <c r="H60" i="5" s="1"/>
  <c r="C49" i="5"/>
  <c r="E49" i="5" s="1"/>
  <c r="F50" i="5" s="1"/>
  <c r="G50" i="5" s="1"/>
  <c r="H50" i="5" s="1"/>
  <c r="C19" i="5"/>
  <c r="C54" i="5"/>
  <c r="E54" i="5" s="1"/>
  <c r="F55" i="5" s="1"/>
  <c r="G55" i="5" s="1"/>
  <c r="H55" i="5" s="1"/>
  <c r="C34" i="5"/>
  <c r="E34" i="5" s="1"/>
  <c r="F35" i="5" s="1"/>
  <c r="G35" i="5" s="1"/>
  <c r="H35" i="5" s="1"/>
  <c r="C24" i="5"/>
  <c r="E24" i="5" s="1"/>
  <c r="F25" i="5" s="1"/>
  <c r="G25" i="5" s="1"/>
  <c r="H25" i="5" s="1"/>
  <c r="C30" i="5"/>
  <c r="C40" i="5"/>
  <c r="E40" i="5" s="1"/>
  <c r="F41" i="5" s="1"/>
  <c r="G41" i="5" s="1"/>
  <c r="H41" i="5" s="1"/>
  <c r="C50" i="5"/>
  <c r="E50" i="5" s="1"/>
  <c r="F51" i="5" s="1"/>
  <c r="G51" i="5" s="1"/>
  <c r="H51" i="5" s="1"/>
  <c r="C60" i="5"/>
  <c r="E60" i="5" s="1"/>
  <c r="F61" i="5" s="1"/>
  <c r="G61" i="5" s="1"/>
  <c r="H61" i="5" s="1"/>
  <c r="C70" i="5"/>
  <c r="E70" i="5" s="1"/>
  <c r="F71" i="5" s="1"/>
  <c r="G71" i="5" s="1"/>
  <c r="C20" i="5"/>
  <c r="E20" i="5" s="1"/>
  <c r="F21" i="5" s="1"/>
  <c r="G21" i="5" s="1"/>
  <c r="H21" i="5" s="1"/>
  <c r="C25" i="5"/>
  <c r="E25" i="5" s="1"/>
  <c r="F26" i="5" s="1"/>
  <c r="G26" i="5" s="1"/>
  <c r="H26" i="5" s="1"/>
  <c r="C35" i="5"/>
  <c r="C45" i="5"/>
  <c r="E45" i="5" s="1"/>
  <c r="F46" i="5" s="1"/>
  <c r="G46" i="5" s="1"/>
  <c r="H46" i="5" s="1"/>
  <c r="C55" i="5"/>
  <c r="E55" i="5" s="1"/>
  <c r="F56" i="5" s="1"/>
  <c r="G56" i="5" s="1"/>
  <c r="H56" i="5" s="1"/>
  <c r="C61" i="4"/>
  <c r="C34" i="4"/>
  <c r="C23" i="4"/>
  <c r="C25" i="4"/>
  <c r="C48" i="4"/>
  <c r="C56" i="4"/>
  <c r="C64" i="4"/>
  <c r="C63" i="4"/>
  <c r="C50" i="4"/>
  <c r="C66" i="4"/>
  <c r="C6" i="4"/>
  <c r="C8" i="4"/>
  <c r="C38" i="4"/>
  <c r="C46" i="4"/>
  <c r="C54" i="4"/>
  <c r="C62" i="4"/>
  <c r="C42" i="4"/>
  <c r="C58" i="4"/>
  <c r="C11" i="4"/>
  <c r="C13" i="4"/>
  <c r="C14" i="4"/>
  <c r="C15" i="4"/>
  <c r="C16" i="4"/>
  <c r="C18" i="4"/>
  <c r="C20" i="4"/>
  <c r="C21" i="4"/>
  <c r="C24" i="4"/>
  <c r="C26" i="4"/>
  <c r="C28" i="4"/>
  <c r="C60" i="4"/>
  <c r="C29" i="4"/>
  <c r="C31" i="4"/>
  <c r="C33" i="4"/>
  <c r="C35" i="4"/>
  <c r="C41" i="4"/>
  <c r="C43" i="4"/>
  <c r="C45" i="4"/>
  <c r="C49" i="4"/>
  <c r="C51" i="4"/>
  <c r="C53" i="4"/>
  <c r="F57" i="5"/>
  <c r="G57" i="5" s="1"/>
  <c r="H57" i="5" s="1"/>
  <c r="F31" i="5"/>
  <c r="G31" i="5" s="1"/>
  <c r="H31" i="5" s="1"/>
  <c r="C7" i="5"/>
  <c r="E7" i="5" s="1"/>
  <c r="F8" i="5" s="1"/>
  <c r="G8" i="5" s="1"/>
  <c r="H8" i="5" s="1"/>
  <c r="C22" i="5"/>
  <c r="E22" i="5" s="1"/>
  <c r="F23" i="5" s="1"/>
  <c r="C12" i="5"/>
  <c r="E12" i="5" s="1"/>
  <c r="F13" i="5" s="1"/>
  <c r="C62" i="5"/>
  <c r="E62" i="5" s="1"/>
  <c r="F63" i="5" s="1"/>
  <c r="G63" i="5" s="1"/>
  <c r="H63" i="5" s="1"/>
  <c r="C57" i="5"/>
  <c r="E57" i="5" s="1"/>
  <c r="F58" i="5" s="1"/>
  <c r="G58" i="5" s="1"/>
  <c r="H58" i="5" s="1"/>
  <c r="C47" i="5"/>
  <c r="E47" i="5" s="1"/>
  <c r="F48" i="5" s="1"/>
  <c r="C37" i="5"/>
  <c r="E37" i="5" s="1"/>
  <c r="F38" i="5" s="1"/>
  <c r="C32" i="5"/>
  <c r="E32" i="5" s="1"/>
  <c r="F33" i="5" s="1"/>
  <c r="G33" i="5" s="1"/>
  <c r="H33" i="5" s="1"/>
  <c r="C42" i="5"/>
  <c r="E42" i="5" s="1"/>
  <c r="F43" i="5" s="1"/>
  <c r="C52" i="5"/>
  <c r="E52" i="5" s="1"/>
  <c r="F53" i="5" s="1"/>
  <c r="G53" i="5" s="1"/>
  <c r="H53" i="5" s="1"/>
  <c r="C53" i="5"/>
  <c r="E53" i="5" s="1"/>
  <c r="F54" i="5" s="1"/>
  <c r="G54" i="5" s="1"/>
  <c r="H54" i="5" s="1"/>
  <c r="C28" i="5"/>
  <c r="E28" i="5" s="1"/>
  <c r="F29" i="5" s="1"/>
  <c r="C33" i="5"/>
  <c r="E33" i="5" s="1"/>
  <c r="F34" i="5" s="1"/>
  <c r="G34" i="5" s="1"/>
  <c r="H34" i="5" s="1"/>
  <c r="C63" i="5"/>
  <c r="E63" i="5" s="1"/>
  <c r="F64" i="5" s="1"/>
  <c r="C18" i="5"/>
  <c r="E18" i="5" s="1"/>
  <c r="F19" i="5" s="1"/>
  <c r="G19" i="5" s="1"/>
  <c r="H19" i="5" s="1"/>
  <c r="C68" i="5"/>
  <c r="E68" i="5" s="1"/>
  <c r="F69" i="5" s="1"/>
  <c r="G69" i="5" s="1"/>
  <c r="H69" i="5" s="1"/>
  <c r="C27" i="5"/>
  <c r="E27" i="5" s="1"/>
  <c r="F28" i="5" s="1"/>
  <c r="G28" i="5" s="1"/>
  <c r="H28" i="5" s="1"/>
  <c r="C7" i="4"/>
  <c r="C32" i="4"/>
  <c r="C17" i="4"/>
  <c r="C37" i="4"/>
  <c r="C52" i="4"/>
  <c r="C57" i="4"/>
  <c r="C67" i="4"/>
  <c r="C27" i="4"/>
  <c r="C12" i="4"/>
  <c r="C22" i="4"/>
  <c r="C67" i="5"/>
  <c r="E67" i="5" s="1"/>
  <c r="F68" i="5" s="1"/>
  <c r="G68" i="5" s="1"/>
  <c r="H68" i="5" s="1"/>
  <c r="F38" i="7"/>
  <c r="G38" i="7" s="1"/>
  <c r="H38" i="7" s="1"/>
  <c r="F34" i="7"/>
  <c r="G34" i="7" s="1"/>
  <c r="H34" i="7" s="1"/>
  <c r="C40" i="4"/>
  <c r="C10" i="4"/>
  <c r="C55" i="4"/>
  <c r="C5" i="4"/>
  <c r="C30" i="4"/>
  <c r="F61" i="7"/>
  <c r="G61" i="7" s="1"/>
  <c r="H61" i="7" s="1"/>
  <c r="F10" i="6"/>
  <c r="G10" i="6" s="1"/>
  <c r="H10" i="6" s="1"/>
  <c r="F60" i="7"/>
  <c r="G60" i="7" s="1"/>
  <c r="H60" i="7" s="1"/>
  <c r="C45" i="6"/>
  <c r="E45" i="6"/>
  <c r="C15" i="6"/>
  <c r="E15" i="6"/>
  <c r="C65" i="6"/>
  <c r="E65" i="6"/>
  <c r="C70" i="6"/>
  <c r="E70" i="6"/>
  <c r="C30" i="6"/>
  <c r="E30" i="6"/>
  <c r="C35" i="6"/>
  <c r="E35" i="6"/>
  <c r="C19" i="4"/>
  <c r="C9" i="4"/>
  <c r="C25" i="6"/>
  <c r="E25" i="6"/>
  <c r="C39" i="4"/>
  <c r="C44" i="4"/>
  <c r="C40" i="6"/>
  <c r="E40" i="6"/>
  <c r="C55" i="6"/>
  <c r="E55" i="6"/>
  <c r="C10" i="6"/>
  <c r="E10" i="6"/>
  <c r="F52" i="6" s="1"/>
  <c r="G52" i="6" s="1"/>
  <c r="H52" i="6" s="1"/>
  <c r="C75" i="6"/>
  <c r="E75" i="6"/>
  <c r="C25" i="7"/>
  <c r="E25" i="7"/>
  <c r="F30" i="7"/>
  <c r="G30" i="7" s="1"/>
  <c r="H30" i="7" s="1"/>
  <c r="C35" i="7"/>
  <c r="E35" i="7"/>
  <c r="C30" i="7"/>
  <c r="E30" i="7"/>
  <c r="F35" i="7" s="1"/>
  <c r="G35" i="7" s="1"/>
  <c r="H35" i="7" s="1"/>
  <c r="F32" i="7"/>
  <c r="G32" i="7" s="1"/>
  <c r="H32" i="7" s="1"/>
  <c r="C10" i="7"/>
  <c r="E10" i="7"/>
  <c r="C65" i="7"/>
  <c r="E65" i="7"/>
  <c r="F70" i="7" s="1"/>
  <c r="G70" i="7" s="1"/>
  <c r="H70" i="7" s="1"/>
  <c r="C20" i="7"/>
  <c r="E20" i="7"/>
  <c r="F25" i="7" s="1"/>
  <c r="G25" i="7" s="1"/>
  <c r="H25" i="7" s="1"/>
  <c r="C15" i="7"/>
  <c r="E15" i="7"/>
  <c r="F20" i="7" s="1"/>
  <c r="G20" i="7" s="1"/>
  <c r="H20" i="7" s="1"/>
  <c r="C45" i="7"/>
  <c r="E45" i="7"/>
  <c r="F50" i="7" s="1"/>
  <c r="G50" i="7" s="1"/>
  <c r="H50" i="7" s="1"/>
  <c r="C40" i="7"/>
  <c r="E40" i="7"/>
  <c r="E35" i="8"/>
  <c r="E40" i="8"/>
  <c r="E24" i="8"/>
  <c r="E64" i="8"/>
  <c r="E39" i="8"/>
  <c r="C7" i="8"/>
  <c r="E7" i="8"/>
  <c r="C47" i="8"/>
  <c r="E47" i="8"/>
  <c r="C62" i="8"/>
  <c r="E62" i="8"/>
  <c r="C27" i="8"/>
  <c r="E27" i="8"/>
  <c r="E65" i="8"/>
  <c r="E70" i="8"/>
  <c r="E20" i="8"/>
  <c r="E34" i="8"/>
  <c r="E74" i="8"/>
  <c r="E49" i="8"/>
  <c r="C37" i="8"/>
  <c r="E37" i="8"/>
  <c r="C52" i="8"/>
  <c r="E52" i="8"/>
  <c r="E53" i="8"/>
  <c r="E18" i="8"/>
  <c r="E48" i="8"/>
  <c r="E55" i="8"/>
  <c r="E60" i="8"/>
  <c r="C12" i="8"/>
  <c r="E12" i="8"/>
  <c r="E44" i="8"/>
  <c r="E19" i="8"/>
  <c r="E59" i="8"/>
  <c r="C17" i="8"/>
  <c r="E17" i="8"/>
  <c r="C57" i="8"/>
  <c r="E57" i="8"/>
  <c r="C72" i="8"/>
  <c r="E72" i="8"/>
  <c r="F73" i="8" s="1"/>
  <c r="C32" i="8"/>
  <c r="E32" i="8"/>
  <c r="C13" i="8"/>
  <c r="E13" i="8"/>
  <c r="C52" i="9"/>
  <c r="E52" i="9"/>
  <c r="C11" i="8"/>
  <c r="E11" i="8"/>
  <c r="C31" i="7"/>
  <c r="E31" i="7"/>
  <c r="F36" i="7"/>
  <c r="G36" i="7" s="1"/>
  <c r="H36" i="7" s="1"/>
  <c r="C71" i="7"/>
  <c r="E71" i="7"/>
  <c r="F73" i="7" s="1"/>
  <c r="G73" i="7" s="1"/>
  <c r="C16" i="7"/>
  <c r="E16" i="7"/>
  <c r="F21" i="7" s="1"/>
  <c r="G21" i="7" s="1"/>
  <c r="H21" i="7" s="1"/>
  <c r="C44" i="7"/>
  <c r="E44" i="7"/>
  <c r="F49" i="7" s="1"/>
  <c r="G49" i="7" s="1"/>
  <c r="H49" i="7" s="1"/>
  <c r="C24" i="7"/>
  <c r="E24" i="7"/>
  <c r="F29" i="7" s="1"/>
  <c r="G29" i="7" s="1"/>
  <c r="H29" i="7" s="1"/>
  <c r="C56" i="8"/>
  <c r="E56" i="8"/>
  <c r="C41" i="8"/>
  <c r="E41" i="8"/>
  <c r="F68" i="7"/>
  <c r="G68" i="7" s="1"/>
  <c r="H68" i="7" s="1"/>
  <c r="F16" i="6"/>
  <c r="G16" i="6" s="1"/>
  <c r="H16" i="6" s="1"/>
  <c r="F38" i="6"/>
  <c r="G38" i="6" s="1"/>
  <c r="H38" i="6" s="1"/>
  <c r="F22" i="6"/>
  <c r="G22" i="6" s="1"/>
  <c r="H22" i="6" s="1"/>
  <c r="F54" i="6"/>
  <c r="G54" i="6"/>
  <c r="H54" i="6" s="1"/>
  <c r="F13" i="7"/>
  <c r="G13" i="7" s="1"/>
  <c r="H13" i="7" s="1"/>
  <c r="F74" i="6"/>
  <c r="G74" i="6" s="1"/>
  <c r="F12" i="6"/>
  <c r="G12" i="6" s="1"/>
  <c r="H12" i="6" s="1"/>
  <c r="F33" i="7"/>
  <c r="G33" i="7" s="1"/>
  <c r="H33" i="7" s="1"/>
  <c r="F15" i="6"/>
  <c r="G15" i="6" s="1"/>
  <c r="H15" i="6" s="1"/>
  <c r="F74" i="7"/>
  <c r="G74" i="7" s="1"/>
  <c r="H74" i="7" s="1"/>
  <c r="F28" i="7"/>
  <c r="G28" i="7" s="1"/>
  <c r="H28" i="7" s="1"/>
  <c r="F26" i="7"/>
  <c r="G26" i="7" s="1"/>
  <c r="H26" i="7" s="1"/>
  <c r="F72" i="9"/>
  <c r="F72" i="8"/>
  <c r="G72" i="8" s="1"/>
  <c r="H72" i="8" s="1"/>
  <c r="F73" i="9"/>
  <c r="G73" i="9" s="1"/>
  <c r="G72" i="9"/>
  <c r="H72" i="9" s="1"/>
  <c r="G73" i="8" l="1"/>
  <c r="H73" i="8" s="1"/>
  <c r="F74" i="8"/>
  <c r="F74" i="9"/>
  <c r="F75" i="7"/>
  <c r="G75" i="7" s="1"/>
  <c r="E8" i="10" s="1"/>
  <c r="F72" i="7"/>
  <c r="G72" i="7" s="1"/>
  <c r="H72" i="7" s="1"/>
  <c r="H75" i="6"/>
  <c r="D8" i="10"/>
  <c r="D5" i="10"/>
  <c r="H72" i="6"/>
  <c r="F73" i="6"/>
  <c r="G73" i="6" s="1"/>
  <c r="G48" i="5"/>
  <c r="H48" i="5" s="1"/>
  <c r="H72" i="5"/>
  <c r="C5" i="10"/>
  <c r="C7" i="10"/>
  <c r="H74" i="5"/>
  <c r="G23" i="5"/>
  <c r="H23" i="5" s="1"/>
  <c r="G64" i="5"/>
  <c r="H64" i="5" s="1"/>
  <c r="G75" i="5"/>
  <c r="C44" i="5"/>
  <c r="E44" i="5" s="1"/>
  <c r="F45" i="5" s="1"/>
  <c r="G45" i="5" s="1"/>
  <c r="H45" i="5" s="1"/>
  <c r="C23" i="5"/>
  <c r="E23" i="5" s="1"/>
  <c r="F24" i="5" s="1"/>
  <c r="G24" i="5" s="1"/>
  <c r="H24" i="5" s="1"/>
  <c r="C64" i="5"/>
  <c r="E64" i="5" s="1"/>
  <c r="F65" i="5" s="1"/>
  <c r="G65" i="5" s="1"/>
  <c r="H65" i="5" s="1"/>
  <c r="C43" i="5"/>
  <c r="E43" i="5" s="1"/>
  <c r="F44" i="5" s="1"/>
  <c r="G44" i="5" s="1"/>
  <c r="H44" i="5" s="1"/>
  <c r="C29" i="5"/>
  <c r="E29" i="5" s="1"/>
  <c r="F30" i="5" s="1"/>
  <c r="G30" i="5" s="1"/>
  <c r="H30" i="5" s="1"/>
  <c r="C14" i="5"/>
  <c r="E14" i="5" s="1"/>
  <c r="F15" i="5" s="1"/>
  <c r="G15" i="5" s="1"/>
  <c r="H15" i="5" s="1"/>
  <c r="C73" i="5"/>
  <c r="G73" i="5" s="1"/>
  <c r="C13" i="5"/>
  <c r="E13" i="5" s="1"/>
  <c r="F14" i="5" s="1"/>
  <c r="G14" i="5" s="1"/>
  <c r="H14" i="5" s="1"/>
  <c r="C38" i="5"/>
  <c r="E38" i="5" s="1"/>
  <c r="F39" i="5" s="1"/>
  <c r="G39" i="5" s="1"/>
  <c r="H39" i="5" s="1"/>
  <c r="F8" i="8"/>
  <c r="G7" i="8"/>
  <c r="H7" i="8" s="1"/>
  <c r="G5" i="10"/>
  <c r="F8" i="9"/>
  <c r="G7" i="9"/>
  <c r="H7" i="9" s="1"/>
  <c r="H73" i="9"/>
  <c r="F6" i="10"/>
  <c r="F5" i="10"/>
  <c r="F17" i="7"/>
  <c r="G17" i="7" s="1"/>
  <c r="H17" i="7" s="1"/>
  <c r="F69" i="7"/>
  <c r="G69" i="7" s="1"/>
  <c r="H69" i="7" s="1"/>
  <c r="F42" i="7"/>
  <c r="G42" i="7" s="1"/>
  <c r="H42" i="7" s="1"/>
  <c r="F41" i="7"/>
  <c r="G41" i="7" s="1"/>
  <c r="H41" i="7" s="1"/>
  <c r="F44" i="7"/>
  <c r="G44" i="7" s="1"/>
  <c r="H44" i="7" s="1"/>
  <c r="F18" i="7"/>
  <c r="G18" i="7" s="1"/>
  <c r="H18" i="7" s="1"/>
  <c r="F19" i="7"/>
  <c r="G19" i="7" s="1"/>
  <c r="H19" i="7" s="1"/>
  <c r="F45" i="7"/>
  <c r="G45" i="7" s="1"/>
  <c r="H45" i="7" s="1"/>
  <c r="F46" i="7"/>
  <c r="G46" i="7" s="1"/>
  <c r="H46" i="7" s="1"/>
  <c r="F48" i="7"/>
  <c r="G48" i="7" s="1"/>
  <c r="H48" i="7" s="1"/>
  <c r="F31" i="7"/>
  <c r="G31" i="7" s="1"/>
  <c r="H31" i="7" s="1"/>
  <c r="F23" i="7"/>
  <c r="G23" i="7" s="1"/>
  <c r="H23" i="7" s="1"/>
  <c r="F27" i="7"/>
  <c r="G27" i="7" s="1"/>
  <c r="H27" i="7" s="1"/>
  <c r="F22" i="7"/>
  <c r="G22" i="7" s="1"/>
  <c r="H22" i="7" s="1"/>
  <c r="F55" i="7"/>
  <c r="G55" i="7" s="1"/>
  <c r="H55" i="7" s="1"/>
  <c r="F12" i="7"/>
  <c r="G12" i="7" s="1"/>
  <c r="H12" i="7" s="1"/>
  <c r="F66" i="7"/>
  <c r="G66" i="7" s="1"/>
  <c r="H66" i="7" s="1"/>
  <c r="F16" i="7"/>
  <c r="G16" i="7" s="1"/>
  <c r="H16" i="7" s="1"/>
  <c r="F51" i="7"/>
  <c r="G51" i="7" s="1"/>
  <c r="H51" i="7" s="1"/>
  <c r="F64" i="7"/>
  <c r="G64" i="7" s="1"/>
  <c r="H64" i="7" s="1"/>
  <c r="F63" i="7"/>
  <c r="G63" i="7" s="1"/>
  <c r="H63" i="7" s="1"/>
  <c r="F52" i="7"/>
  <c r="G52" i="7" s="1"/>
  <c r="H52" i="7" s="1"/>
  <c r="F39" i="7"/>
  <c r="G39" i="7" s="1"/>
  <c r="H39" i="7" s="1"/>
  <c r="F15" i="7"/>
  <c r="G15" i="7" s="1"/>
  <c r="H15" i="7" s="1"/>
  <c r="F57" i="7"/>
  <c r="G57" i="7" s="1"/>
  <c r="H57" i="7" s="1"/>
  <c r="F56" i="7"/>
  <c r="G56" i="7" s="1"/>
  <c r="H56" i="7" s="1"/>
  <c r="H74" i="6"/>
  <c r="D7" i="10"/>
  <c r="F21" i="6"/>
  <c r="G21" i="6" s="1"/>
  <c r="H21" i="6" s="1"/>
  <c r="F37" i="6"/>
  <c r="G37" i="6" s="1"/>
  <c r="H37" i="6" s="1"/>
  <c r="F42" i="6"/>
  <c r="G42" i="6" s="1"/>
  <c r="H42" i="6" s="1"/>
  <c r="F23" i="6"/>
  <c r="G23" i="6" s="1"/>
  <c r="H23" i="6" s="1"/>
  <c r="F34" i="6"/>
  <c r="G34" i="6" s="1"/>
  <c r="H34" i="6" s="1"/>
  <c r="F48" i="6"/>
  <c r="G48" i="6" s="1"/>
  <c r="H48" i="6" s="1"/>
  <c r="F28" i="6"/>
  <c r="G28" i="6" s="1"/>
  <c r="H28" i="6" s="1"/>
  <c r="F45" i="6"/>
  <c r="G45" i="6" s="1"/>
  <c r="H45" i="6" s="1"/>
  <c r="F49" i="6"/>
  <c r="G49" i="6" s="1"/>
  <c r="H49" i="6" s="1"/>
  <c r="F20" i="6"/>
  <c r="G20" i="6" s="1"/>
  <c r="H20" i="6" s="1"/>
  <c r="F58" i="6"/>
  <c r="G58" i="6" s="1"/>
  <c r="H58" i="6" s="1"/>
  <c r="F44" i="6"/>
  <c r="G44" i="6" s="1"/>
  <c r="H44" i="6" s="1"/>
  <c r="F7" i="6"/>
  <c r="G7" i="6" s="1"/>
  <c r="H7" i="6" s="1"/>
  <c r="F71" i="6"/>
  <c r="G71" i="6" s="1"/>
  <c r="F56" i="6"/>
  <c r="G56" i="6" s="1"/>
  <c r="H56" i="6" s="1"/>
  <c r="F55" i="6"/>
  <c r="G55" i="6" s="1"/>
  <c r="H55" i="6" s="1"/>
  <c r="F24" i="6"/>
  <c r="G24" i="6" s="1"/>
  <c r="H24" i="6" s="1"/>
  <c r="F64" i="6"/>
  <c r="G64" i="6" s="1"/>
  <c r="H64" i="6" s="1"/>
  <c r="F19" i="6"/>
  <c r="G19" i="6" s="1"/>
  <c r="H19" i="6" s="1"/>
  <c r="F31" i="6"/>
  <c r="G31" i="6" s="1"/>
  <c r="H31" i="6" s="1"/>
  <c r="F32" i="6"/>
  <c r="G32" i="6" s="1"/>
  <c r="H32" i="6" s="1"/>
  <c r="F53" i="6"/>
  <c r="G53" i="6" s="1"/>
  <c r="H53" i="6" s="1"/>
  <c r="F27" i="6"/>
  <c r="G27" i="6" s="1"/>
  <c r="H27" i="6" s="1"/>
  <c r="F41" i="6"/>
  <c r="G41" i="6" s="1"/>
  <c r="H41" i="6" s="1"/>
  <c r="F30" i="6"/>
  <c r="G30" i="6" s="1"/>
  <c r="H30" i="6" s="1"/>
  <c r="F35" i="6"/>
  <c r="G35" i="6" s="1"/>
  <c r="H35" i="6" s="1"/>
  <c r="F14" i="6"/>
  <c r="G14" i="6" s="1"/>
  <c r="H14" i="6" s="1"/>
  <c r="F29" i="6"/>
  <c r="G29" i="6" s="1"/>
  <c r="H29" i="6" s="1"/>
  <c r="F67" i="6"/>
  <c r="G67" i="6" s="1"/>
  <c r="H67" i="6" s="1"/>
  <c r="F61" i="6"/>
  <c r="G61" i="6" s="1"/>
  <c r="H61" i="6" s="1"/>
  <c r="F25" i="6"/>
  <c r="G25" i="6" s="1"/>
  <c r="H25" i="6" s="1"/>
  <c r="F33" i="6"/>
  <c r="G33" i="6" s="1"/>
  <c r="H33" i="6" s="1"/>
  <c r="F57" i="6"/>
  <c r="G57" i="6" s="1"/>
  <c r="H57" i="6" s="1"/>
  <c r="F59" i="6"/>
  <c r="G59" i="6" s="1"/>
  <c r="H59" i="6" s="1"/>
  <c r="F68" i="6"/>
  <c r="G68" i="6" s="1"/>
  <c r="H68" i="6" s="1"/>
  <c r="F17" i="6"/>
  <c r="G17" i="6" s="1"/>
  <c r="H17" i="6" s="1"/>
  <c r="F63" i="6"/>
  <c r="G63" i="6" s="1"/>
  <c r="H63" i="6" s="1"/>
  <c r="F13" i="6"/>
  <c r="G13" i="6" s="1"/>
  <c r="H13" i="6" s="1"/>
  <c r="F65" i="6"/>
  <c r="G65" i="6" s="1"/>
  <c r="H65" i="6" s="1"/>
  <c r="F9" i="6"/>
  <c r="G9" i="6" s="1"/>
  <c r="H9" i="6" s="1"/>
  <c r="F69" i="6"/>
  <c r="G69" i="6" s="1"/>
  <c r="H69" i="6" s="1"/>
  <c r="F26" i="6"/>
  <c r="G26" i="6" s="1"/>
  <c r="H26" i="6" s="1"/>
  <c r="F66" i="6"/>
  <c r="G66" i="6" s="1"/>
  <c r="H66" i="6" s="1"/>
  <c r="F60" i="6"/>
  <c r="G60" i="6" s="1"/>
  <c r="H60" i="6" s="1"/>
  <c r="F46" i="6"/>
  <c r="G46" i="6" s="1"/>
  <c r="H46" i="6" s="1"/>
  <c r="F70" i="6"/>
  <c r="G70" i="6" s="1"/>
  <c r="H70" i="6" s="1"/>
  <c r="F43" i="6"/>
  <c r="G43" i="6" s="1"/>
  <c r="H43" i="6" s="1"/>
  <c r="F47" i="6"/>
  <c r="G47" i="6" s="1"/>
  <c r="H47" i="6" s="1"/>
  <c r="F51" i="6"/>
  <c r="G51" i="6" s="1"/>
  <c r="H51" i="6" s="1"/>
  <c r="F62" i="6"/>
  <c r="G62" i="6" s="1"/>
  <c r="H62" i="6" s="1"/>
  <c r="F40" i="6"/>
  <c r="G40" i="6" s="1"/>
  <c r="H40" i="6" s="1"/>
  <c r="F50" i="6"/>
  <c r="G50" i="6" s="1"/>
  <c r="H50" i="6" s="1"/>
  <c r="F18" i="6"/>
  <c r="G18" i="6" s="1"/>
  <c r="H18" i="6" s="1"/>
  <c r="F11" i="6"/>
  <c r="G11" i="6" s="1"/>
  <c r="H11" i="6" s="1"/>
  <c r="C4" i="10"/>
  <c r="H71" i="7"/>
  <c r="E4" i="10"/>
  <c r="H73" i="7"/>
  <c r="E6" i="10"/>
  <c r="E7" i="10"/>
  <c r="E5" i="10" l="1"/>
  <c r="G6" i="10"/>
  <c r="G74" i="8"/>
  <c r="F75" i="8"/>
  <c r="G75" i="8" s="1"/>
  <c r="G74" i="9"/>
  <c r="F75" i="9"/>
  <c r="G75" i="9" s="1"/>
  <c r="H75" i="7"/>
  <c r="K26" i="7" s="1"/>
  <c r="E9" i="10" s="1"/>
  <c r="H73" i="6"/>
  <c r="D6" i="10"/>
  <c r="G38" i="5"/>
  <c r="H38" i="5" s="1"/>
  <c r="H75" i="5"/>
  <c r="C8" i="10"/>
  <c r="G29" i="5"/>
  <c r="H29" i="5" s="1"/>
  <c r="C6" i="10"/>
  <c r="H73" i="5"/>
  <c r="G43" i="5"/>
  <c r="H43" i="5" s="1"/>
  <c r="G13" i="5"/>
  <c r="H13" i="5" s="1"/>
  <c r="G8" i="8"/>
  <c r="H8" i="8" s="1"/>
  <c r="F9" i="8"/>
  <c r="G8" i="9"/>
  <c r="H8" i="9" s="1"/>
  <c r="F9" i="9"/>
  <c r="H71" i="6"/>
  <c r="K26" i="6" s="1"/>
  <c r="D4" i="10"/>
  <c r="H75" i="8" l="1"/>
  <c r="G8" i="10"/>
  <c r="G7" i="10"/>
  <c r="H74" i="8"/>
  <c r="H74" i="9"/>
  <c r="F7" i="10"/>
  <c r="H75" i="9"/>
  <c r="F8" i="10"/>
  <c r="K29" i="7"/>
  <c r="K23" i="6"/>
  <c r="D9" i="10" s="1"/>
  <c r="G9" i="8"/>
  <c r="H9" i="8" s="1"/>
  <c r="F10" i="8"/>
  <c r="G9" i="9"/>
  <c r="H9" i="9" s="1"/>
  <c r="F10" i="9"/>
  <c r="G10" i="8" l="1"/>
  <c r="H10" i="8" s="1"/>
  <c r="F11" i="8"/>
  <c r="F11" i="9"/>
  <c r="G10" i="9"/>
  <c r="H10" i="9" s="1"/>
  <c r="G11" i="8" l="1"/>
  <c r="H11" i="8" s="1"/>
  <c r="F12" i="8"/>
  <c r="G11" i="9"/>
  <c r="H11" i="9" s="1"/>
  <c r="F12" i="9"/>
  <c r="G12" i="8" l="1"/>
  <c r="H12" i="8" s="1"/>
  <c r="F13" i="8"/>
  <c r="G12" i="9"/>
  <c r="H12" i="9" s="1"/>
  <c r="F13" i="9"/>
  <c r="G13" i="8" l="1"/>
  <c r="H13" i="8" s="1"/>
  <c r="F14" i="8"/>
  <c r="G13" i="9"/>
  <c r="H13" i="9" s="1"/>
  <c r="F14" i="9"/>
  <c r="G14" i="8" l="1"/>
  <c r="H14" i="8" s="1"/>
  <c r="F15" i="8"/>
  <c r="F15" i="9"/>
  <c r="G14" i="9"/>
  <c r="H14" i="9" s="1"/>
  <c r="F16" i="8" l="1"/>
  <c r="G15" i="8"/>
  <c r="H15" i="8" s="1"/>
  <c r="G15" i="9"/>
  <c r="H15" i="9" s="1"/>
  <c r="F16" i="9"/>
  <c r="G16" i="8" l="1"/>
  <c r="H16" i="8" s="1"/>
  <c r="F17" i="8"/>
  <c r="G16" i="9"/>
  <c r="H16" i="9" s="1"/>
  <c r="F17" i="9"/>
  <c r="G17" i="8" l="1"/>
  <c r="H17" i="8" s="1"/>
  <c r="F18" i="8"/>
  <c r="G17" i="9"/>
  <c r="H17" i="9" s="1"/>
  <c r="F18" i="9"/>
  <c r="G18" i="8" l="1"/>
  <c r="H18" i="8" s="1"/>
  <c r="F19" i="8"/>
  <c r="F19" i="9"/>
  <c r="G18" i="9"/>
  <c r="H18" i="9" s="1"/>
  <c r="G19" i="8" l="1"/>
  <c r="H19" i="8" s="1"/>
  <c r="F20" i="8"/>
  <c r="G19" i="9"/>
  <c r="H19" i="9" s="1"/>
  <c r="F20" i="9"/>
  <c r="F21" i="8" l="1"/>
  <c r="G20" i="8"/>
  <c r="H20" i="8" s="1"/>
  <c r="F21" i="9"/>
  <c r="G20" i="9"/>
  <c r="H20" i="9" s="1"/>
  <c r="G21" i="8" l="1"/>
  <c r="H21" i="8" s="1"/>
  <c r="F22" i="8"/>
  <c r="F22" i="9"/>
  <c r="G21" i="9"/>
  <c r="H21" i="9" s="1"/>
  <c r="G22" i="8" l="1"/>
  <c r="H22" i="8" s="1"/>
  <c r="F23" i="8"/>
  <c r="F23" i="9"/>
  <c r="G22" i="9"/>
  <c r="H22" i="9" s="1"/>
  <c r="G23" i="8" l="1"/>
  <c r="H23" i="8" s="1"/>
  <c r="F24" i="8"/>
  <c r="F24" i="9"/>
  <c r="G23" i="9"/>
  <c r="H23" i="9" s="1"/>
  <c r="G24" i="8" l="1"/>
  <c r="H24" i="8" s="1"/>
  <c r="F25" i="8"/>
  <c r="F25" i="9"/>
  <c r="G24" i="9"/>
  <c r="H24" i="9" s="1"/>
  <c r="F26" i="8" l="1"/>
  <c r="G25" i="8"/>
  <c r="H25" i="8" s="1"/>
  <c r="G25" i="9"/>
  <c r="H25" i="9" s="1"/>
  <c r="F26" i="9"/>
  <c r="G26" i="8" l="1"/>
  <c r="H26" i="8" s="1"/>
  <c r="F27" i="8"/>
  <c r="G26" i="9"/>
  <c r="H26" i="9" s="1"/>
  <c r="F27" i="9"/>
  <c r="G27" i="8" l="1"/>
  <c r="H27" i="8" s="1"/>
  <c r="F28" i="8"/>
  <c r="G27" i="9"/>
  <c r="H27" i="9" s="1"/>
  <c r="F28" i="9"/>
  <c r="G28" i="8" l="1"/>
  <c r="H28" i="8" s="1"/>
  <c r="F29" i="8"/>
  <c r="G28" i="9"/>
  <c r="H28" i="9" s="1"/>
  <c r="F29" i="9"/>
  <c r="G29" i="8" l="1"/>
  <c r="H29" i="8" s="1"/>
  <c r="F30" i="8"/>
  <c r="G29" i="9"/>
  <c r="H29" i="9" s="1"/>
  <c r="F30" i="9"/>
  <c r="G30" i="8" l="1"/>
  <c r="H30" i="8" s="1"/>
  <c r="F31" i="8"/>
  <c r="G30" i="9"/>
  <c r="H30" i="9" s="1"/>
  <c r="F31" i="9"/>
  <c r="F32" i="8" l="1"/>
  <c r="G31" i="8"/>
  <c r="H31" i="8" s="1"/>
  <c r="F32" i="9"/>
  <c r="G31" i="9"/>
  <c r="H31" i="9" s="1"/>
  <c r="G32" i="8" l="1"/>
  <c r="H32" i="8" s="1"/>
  <c r="F33" i="8"/>
  <c r="F33" i="9"/>
  <c r="G32" i="9"/>
  <c r="H32" i="9" s="1"/>
  <c r="F34" i="8" l="1"/>
  <c r="G33" i="8"/>
  <c r="H33" i="8" s="1"/>
  <c r="G33" i="9"/>
  <c r="H33" i="9" s="1"/>
  <c r="F34" i="9"/>
  <c r="G34" i="8" l="1"/>
  <c r="H34" i="8" s="1"/>
  <c r="F35" i="8"/>
  <c r="F35" i="9"/>
  <c r="G34" i="9"/>
  <c r="H34" i="9" s="1"/>
  <c r="G35" i="8" l="1"/>
  <c r="H35" i="8" s="1"/>
  <c r="F36" i="8"/>
  <c r="G35" i="9"/>
  <c r="H35" i="9" s="1"/>
  <c r="F36" i="9"/>
  <c r="F37" i="8" l="1"/>
  <c r="G36" i="8"/>
  <c r="H36" i="8" s="1"/>
  <c r="F37" i="9"/>
  <c r="G36" i="9"/>
  <c r="H36" i="9" s="1"/>
  <c r="G37" i="8" l="1"/>
  <c r="H37" i="8" s="1"/>
  <c r="F38" i="8"/>
  <c r="F38" i="9"/>
  <c r="G37" i="9"/>
  <c r="H37" i="9" s="1"/>
  <c r="G38" i="8" l="1"/>
  <c r="H38" i="8" s="1"/>
  <c r="F39" i="8"/>
  <c r="F39" i="9"/>
  <c r="G38" i="9"/>
  <c r="H38" i="9" s="1"/>
  <c r="G39" i="8" l="1"/>
  <c r="H39" i="8" s="1"/>
  <c r="F40" i="8"/>
  <c r="G39" i="9"/>
  <c r="H39" i="9" s="1"/>
  <c r="F40" i="9"/>
  <c r="G40" i="8" l="1"/>
  <c r="H40" i="8" s="1"/>
  <c r="F41" i="8"/>
  <c r="F41" i="9"/>
  <c r="G40" i="9"/>
  <c r="H40" i="9" s="1"/>
  <c r="G41" i="8" l="1"/>
  <c r="H41" i="8" s="1"/>
  <c r="F42" i="8"/>
  <c r="G41" i="9"/>
  <c r="H41" i="9" s="1"/>
  <c r="F42" i="9"/>
  <c r="F43" i="8" l="1"/>
  <c r="G42" i="8"/>
  <c r="H42" i="8" s="1"/>
  <c r="G42" i="9"/>
  <c r="H42" i="9" s="1"/>
  <c r="F43" i="9"/>
  <c r="G43" i="8" l="1"/>
  <c r="H43" i="8" s="1"/>
  <c r="F44" i="8"/>
  <c r="G43" i="9"/>
  <c r="H43" i="9" s="1"/>
  <c r="F44" i="9"/>
  <c r="G44" i="8" l="1"/>
  <c r="H44" i="8" s="1"/>
  <c r="F45" i="8"/>
  <c r="G44" i="9"/>
  <c r="H44" i="9" s="1"/>
  <c r="F45" i="9"/>
  <c r="F46" i="8" l="1"/>
  <c r="G45" i="8"/>
  <c r="H45" i="8" s="1"/>
  <c r="F46" i="9"/>
  <c r="G45" i="9"/>
  <c r="H45" i="9" s="1"/>
  <c r="G46" i="8" l="1"/>
  <c r="H46" i="8" s="1"/>
  <c r="F47" i="8"/>
  <c r="G46" i="9"/>
  <c r="H46" i="9" s="1"/>
  <c r="F47" i="9"/>
  <c r="F48" i="8" l="1"/>
  <c r="G47" i="8"/>
  <c r="H47" i="8" s="1"/>
  <c r="G47" i="9"/>
  <c r="H47" i="9" s="1"/>
  <c r="F48" i="9"/>
  <c r="G48" i="8" l="1"/>
  <c r="H48" i="8" s="1"/>
  <c r="F49" i="8"/>
  <c r="F49" i="9"/>
  <c r="G48" i="9"/>
  <c r="H48" i="9" s="1"/>
  <c r="G49" i="8" l="1"/>
  <c r="H49" i="8" s="1"/>
  <c r="F50" i="8"/>
  <c r="G49" i="9"/>
  <c r="H49" i="9" s="1"/>
  <c r="F50" i="9"/>
  <c r="G50" i="8" l="1"/>
  <c r="H50" i="8" s="1"/>
  <c r="F51" i="8"/>
  <c r="G50" i="9"/>
  <c r="H50" i="9" s="1"/>
  <c r="F51" i="9"/>
  <c r="G51" i="8" l="1"/>
  <c r="H51" i="8" s="1"/>
  <c r="F52" i="8"/>
  <c r="G51" i="9"/>
  <c r="H51" i="9" s="1"/>
  <c r="F52" i="9"/>
  <c r="F53" i="8" l="1"/>
  <c r="G52" i="8"/>
  <c r="H52" i="8" s="1"/>
  <c r="G52" i="9"/>
  <c r="H52" i="9" s="1"/>
  <c r="F53" i="9"/>
  <c r="G53" i="8" l="1"/>
  <c r="H53" i="8" s="1"/>
  <c r="F54" i="8"/>
  <c r="G53" i="9"/>
  <c r="H53" i="9" s="1"/>
  <c r="F54" i="9"/>
  <c r="G54" i="8" l="1"/>
  <c r="H54" i="8" s="1"/>
  <c r="F55" i="8"/>
  <c r="F55" i="9"/>
  <c r="G54" i="9"/>
  <c r="H54" i="9" s="1"/>
  <c r="G55" i="8" l="1"/>
  <c r="H55" i="8" s="1"/>
  <c r="F56" i="8"/>
  <c r="G55" i="9"/>
  <c r="H55" i="9" s="1"/>
  <c r="F56" i="9"/>
  <c r="G56" i="8" l="1"/>
  <c r="H56" i="8" s="1"/>
  <c r="F57" i="8"/>
  <c r="F57" i="9"/>
  <c r="G56" i="9"/>
  <c r="H56" i="9" s="1"/>
  <c r="F58" i="8" l="1"/>
  <c r="G57" i="8"/>
  <c r="H57" i="8" s="1"/>
  <c r="G57" i="9"/>
  <c r="H57" i="9" s="1"/>
  <c r="F58" i="9"/>
  <c r="G58" i="8" l="1"/>
  <c r="H58" i="8" s="1"/>
  <c r="F59" i="8"/>
  <c r="G58" i="9"/>
  <c r="H58" i="9" s="1"/>
  <c r="F59" i="9"/>
  <c r="G59" i="8" l="1"/>
  <c r="H59" i="8" s="1"/>
  <c r="F60" i="8"/>
  <c r="G59" i="9"/>
  <c r="H59" i="9" s="1"/>
  <c r="F60" i="9"/>
  <c r="G60" i="8" l="1"/>
  <c r="H60" i="8" s="1"/>
  <c r="F61" i="8"/>
  <c r="G60" i="9"/>
  <c r="H60" i="9" s="1"/>
  <c r="F61" i="9"/>
  <c r="F62" i="8" l="1"/>
  <c r="G61" i="8"/>
  <c r="H61" i="8" s="1"/>
  <c r="F62" i="9"/>
  <c r="G61" i="9"/>
  <c r="H61" i="9" s="1"/>
  <c r="G62" i="8" l="1"/>
  <c r="H62" i="8" s="1"/>
  <c r="F63" i="8"/>
  <c r="F63" i="9"/>
  <c r="G62" i="9"/>
  <c r="H62" i="9" s="1"/>
  <c r="F64" i="8" l="1"/>
  <c r="G63" i="8"/>
  <c r="H63" i="8" s="1"/>
  <c r="G63" i="9"/>
  <c r="H63" i="9" s="1"/>
  <c r="F64" i="9"/>
  <c r="G64" i="8" l="1"/>
  <c r="H64" i="8" s="1"/>
  <c r="F65" i="8"/>
  <c r="F65" i="9"/>
  <c r="G64" i="9"/>
  <c r="H64" i="9" s="1"/>
  <c r="G65" i="8" l="1"/>
  <c r="H65" i="8" s="1"/>
  <c r="F66" i="8"/>
  <c r="G65" i="9"/>
  <c r="H65" i="9" s="1"/>
  <c r="F66" i="9"/>
  <c r="G66" i="8" l="1"/>
  <c r="H66" i="8" s="1"/>
  <c r="F67" i="8"/>
  <c r="F67" i="9"/>
  <c r="G66" i="9"/>
  <c r="H66" i="9" s="1"/>
  <c r="G67" i="8" l="1"/>
  <c r="H67" i="8" s="1"/>
  <c r="F68" i="8"/>
  <c r="F68" i="9"/>
  <c r="G67" i="9"/>
  <c r="H67" i="9" s="1"/>
  <c r="F69" i="8" l="1"/>
  <c r="G68" i="8"/>
  <c r="H68" i="8" s="1"/>
  <c r="G68" i="9"/>
  <c r="H68" i="9" s="1"/>
  <c r="F69" i="9"/>
  <c r="G69" i="8" l="1"/>
  <c r="H69" i="8" s="1"/>
  <c r="F70" i="8"/>
  <c r="F70" i="9"/>
  <c r="G69" i="9"/>
  <c r="H69" i="9" s="1"/>
  <c r="G70" i="8" l="1"/>
  <c r="H70" i="8" s="1"/>
  <c r="F71" i="8"/>
  <c r="G71" i="8" s="1"/>
  <c r="G70" i="9"/>
  <c r="H70" i="9" s="1"/>
  <c r="F71" i="9"/>
  <c r="G71" i="9" s="1"/>
  <c r="H71" i="8" l="1"/>
  <c r="G4" i="10"/>
  <c r="H71" i="9"/>
  <c r="F4" i="10"/>
  <c r="K28" i="8" l="1"/>
  <c r="G9" i="10" s="1"/>
  <c r="K31" i="8"/>
  <c r="K28" i="9"/>
  <c r="F9" i="10" s="1"/>
  <c r="K31" i="9"/>
  <c r="H71" i="5"/>
  <c r="K26" i="5" s="1"/>
  <c r="E71" i="5"/>
  <c r="K23" i="5" l="1"/>
  <c r="C9" i="10" s="1"/>
</calcChain>
</file>

<file path=xl/sharedStrings.xml><?xml version="1.0" encoding="utf-8"?>
<sst xmlns="http://schemas.openxmlformats.org/spreadsheetml/2006/main" count="334" uniqueCount="87">
  <si>
    <t>Cutting Edge Team Case Assignment</t>
  </si>
  <si>
    <t>Daily data for weeks 1 through 14</t>
  </si>
  <si>
    <t>Actual (True Value)</t>
  </si>
  <si>
    <t>Call</t>
  </si>
  <si>
    <t>Week</t>
  </si>
  <si>
    <t>Day</t>
  </si>
  <si>
    <t>Volume</t>
  </si>
  <si>
    <t>Mon</t>
  </si>
  <si>
    <t>Tue</t>
  </si>
  <si>
    <t>Wed</t>
  </si>
  <si>
    <t>Thurs</t>
  </si>
  <si>
    <t>Fri</t>
  </si>
  <si>
    <t>Wee</t>
  </si>
  <si>
    <t xml:space="preserve"> </t>
  </si>
  <si>
    <t>Template for Seasonal Factors</t>
  </si>
  <si>
    <t xml:space="preserve"> True </t>
  </si>
  <si>
    <t>Range Name</t>
  </si>
  <si>
    <t>Cells</t>
  </si>
  <si>
    <t>Value</t>
  </si>
  <si>
    <t>Type of Seasonality</t>
  </si>
  <si>
    <t>SeasonalFactor</t>
  </si>
  <si>
    <t>G10:G21</t>
  </si>
  <si>
    <t>Daily</t>
  </si>
  <si>
    <t>TrueValue</t>
  </si>
  <si>
    <t>D5:D69</t>
  </si>
  <si>
    <t>TypeOfSeasonality</t>
  </si>
  <si>
    <t>F5</t>
  </si>
  <si>
    <t>Estimate for</t>
  </si>
  <si>
    <t>Seasonal Factor</t>
  </si>
  <si>
    <t>Thur</t>
  </si>
  <si>
    <t>Template for Last-Value Forecasting Method with Seasonality</t>
  </si>
  <si>
    <t>Seasonally</t>
  </si>
  <si>
    <t>Adjusted</t>
  </si>
  <si>
    <t>Actual</t>
  </si>
  <si>
    <t>Forecasting</t>
  </si>
  <si>
    <t>ActualForecast</t>
  </si>
  <si>
    <t>G6:G75</t>
  </si>
  <si>
    <t>Forecast</t>
  </si>
  <si>
    <t>Error</t>
  </si>
  <si>
    <t>ForecastingError</t>
  </si>
  <si>
    <t>H6:H75</t>
  </si>
  <si>
    <t>MAD</t>
  </si>
  <si>
    <t>K23</t>
  </si>
  <si>
    <t>MSE</t>
  </si>
  <si>
    <t>K26</t>
  </si>
  <si>
    <t>K9:K20</t>
  </si>
  <si>
    <t>SeasonallyAdjustedForecast</t>
  </si>
  <si>
    <t>F6:F75</t>
  </si>
  <si>
    <t>SeasonallyAdjustedValue</t>
  </si>
  <si>
    <t>E6:E75</t>
  </si>
  <si>
    <t>D6:D75</t>
  </si>
  <si>
    <t>K6</t>
  </si>
  <si>
    <t>Mean Absolute Deviation</t>
  </si>
  <si>
    <t>MAD =</t>
  </si>
  <si>
    <t>Mean Square Error</t>
  </si>
  <si>
    <t>MSE =</t>
  </si>
  <si>
    <t>Template for Averaging Forecasting Method with Seasonality</t>
  </si>
  <si>
    <t>Template for Moving-Average Forecasting Method with Seasonality</t>
  </si>
  <si>
    <t>Number of previous</t>
  </si>
  <si>
    <t>periods to consider</t>
  </si>
  <si>
    <t>n =</t>
  </si>
  <si>
    <t>K29</t>
  </si>
  <si>
    <t>NumberOfPeriods</t>
  </si>
  <si>
    <t>K12:K23</t>
  </si>
  <si>
    <t>K9</t>
  </si>
  <si>
    <t>Template for Exponential Smoothing Forecasting Method with Seasonality</t>
  </si>
  <si>
    <t>Smoothing Constant</t>
  </si>
  <si>
    <t>a =</t>
  </si>
  <si>
    <t>Alpha</t>
  </si>
  <si>
    <t>K5</t>
  </si>
  <si>
    <t>Initial Estimate</t>
  </si>
  <si>
    <t>InitialEstimate</t>
  </si>
  <si>
    <t>K8</t>
  </si>
  <si>
    <t>Average =</t>
  </si>
  <si>
    <t>K28</t>
  </si>
  <si>
    <t>K31</t>
  </si>
  <si>
    <t>K14:K25</t>
  </si>
  <si>
    <t>K11</t>
  </si>
  <si>
    <t>Cutting Edge Forecast vs. Actual Daily Call Volume</t>
  </si>
  <si>
    <t>Actual Call Volume</t>
  </si>
  <si>
    <t>Last Value</t>
  </si>
  <si>
    <t>Averaging</t>
  </si>
  <si>
    <t>Moving Average</t>
  </si>
  <si>
    <t>Exponential Smoothing (Alpha =0.1)</t>
  </si>
  <si>
    <t>Exponential Smoothing (Alpha =0.7)</t>
  </si>
  <si>
    <t>Mean Absolute Deviation (MAD)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</si>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</sst>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3" fontId="3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left"/>
    </xf>
    <xf numFmtId="0" fontId="4" fillId="3" borderId="1" xfId="1" applyFont="1" applyFill="1" applyBorder="1" applyAlignment="1">
      <alignment horizontal="left"/>
    </xf>
    <xf numFmtId="0" fontId="4" fillId="3" borderId="2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3" fillId="3" borderId="3" xfId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6" xfId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165" fontId="3" fillId="0" borderId="9" xfId="1" applyNumberFormat="1" applyFont="1" applyBorder="1" applyAlignment="1">
      <alignment horizontal="center"/>
    </xf>
    <xf numFmtId="0" fontId="3" fillId="0" borderId="0" xfId="1" applyFont="1" applyAlignment="1">
      <alignment horizontal="left"/>
    </xf>
    <xf numFmtId="3" fontId="3" fillId="0" borderId="0" xfId="1" applyNumberFormat="1" applyFont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65" fontId="3" fillId="2" borderId="0" xfId="1" applyNumberFormat="1" applyFont="1" applyFill="1" applyAlignment="1">
      <alignment horizontal="center"/>
    </xf>
    <xf numFmtId="0" fontId="3" fillId="0" borderId="0" xfId="1" applyFont="1" applyAlignment="1">
      <alignment horizontal="right"/>
    </xf>
    <xf numFmtId="3" fontId="3" fillId="4" borderId="10" xfId="1" applyNumberFormat="1" applyFont="1" applyFill="1" applyBorder="1" applyAlignment="1">
      <alignment horizontal="center"/>
    </xf>
    <xf numFmtId="3" fontId="3" fillId="4" borderId="9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" fontId="3" fillId="4" borderId="10" xfId="1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" fillId="0" borderId="15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9" fillId="5" borderId="11" xfId="0" applyFont="1" applyFill="1" applyBorder="1" applyAlignment="1">
      <alignment horizontal="center" wrapText="1"/>
    </xf>
    <xf numFmtId="0" fontId="9" fillId="5" borderId="12" xfId="0" applyFont="1" applyFill="1" applyBorder="1" applyAlignment="1">
      <alignment horizontal="center" wrapText="1"/>
    </xf>
    <xf numFmtId="0" fontId="9" fillId="5" borderId="13" xfId="0" applyFont="1" applyFill="1" applyBorder="1" applyAlignment="1">
      <alignment horizontal="center" wrapText="1"/>
    </xf>
    <xf numFmtId="0" fontId="9" fillId="0" borderId="0" xfId="0" applyFont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2" borderId="0" xfId="1" applyFont="1" applyFill="1" applyAlignment="1">
      <alignment horizontal="center"/>
    </xf>
    <xf numFmtId="3" fontId="10" fillId="0" borderId="15" xfId="0" applyNumberFormat="1" applyFont="1" applyBorder="1" applyAlignment="1">
      <alignment wrapText="1"/>
    </xf>
    <xf numFmtId="1" fontId="10" fillId="0" borderId="18" xfId="0" applyNumberFormat="1" applyFont="1" applyBorder="1" applyAlignment="1">
      <alignment wrapText="1"/>
    </xf>
    <xf numFmtId="1" fontId="10" fillId="0" borderId="19" xfId="0" applyNumberFormat="1" applyFont="1" applyBorder="1" applyAlignment="1">
      <alignment wrapText="1"/>
    </xf>
    <xf numFmtId="3" fontId="10" fillId="0" borderId="16" xfId="0" applyNumberFormat="1" applyFont="1" applyBorder="1" applyAlignment="1">
      <alignment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6"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Data for Weeks 1 - 14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DailyData!$B$7:$C$76</c:f>
              <c:multiLvlStrCache>
                <c:ptCount val="70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Thurs</c:v>
                  </c:pt>
                  <c:pt idx="4">
                    <c:v>Fri</c:v>
                  </c:pt>
                  <c:pt idx="5">
                    <c:v>Mon</c:v>
                  </c:pt>
                  <c:pt idx="6">
                    <c:v>Tue</c:v>
                  </c:pt>
                  <c:pt idx="7">
                    <c:v>Wee</c:v>
                  </c:pt>
                  <c:pt idx="8">
                    <c:v>Thurs</c:v>
                  </c:pt>
                  <c:pt idx="9">
                    <c:v>Fri</c:v>
                  </c:pt>
                  <c:pt idx="10">
                    <c:v>Mon</c:v>
                  </c:pt>
                  <c:pt idx="11">
                    <c:v>Tue</c:v>
                  </c:pt>
                  <c:pt idx="12">
                    <c:v>Wee</c:v>
                  </c:pt>
                  <c:pt idx="13">
                    <c:v>Thurs</c:v>
                  </c:pt>
                  <c:pt idx="14">
                    <c:v>Fri</c:v>
                  </c:pt>
                  <c:pt idx="15">
                    <c:v>Mon</c:v>
                  </c:pt>
                  <c:pt idx="16">
                    <c:v>Tue</c:v>
                  </c:pt>
                  <c:pt idx="17">
                    <c:v>Wee</c:v>
                  </c:pt>
                  <c:pt idx="18">
                    <c:v>Thurs</c:v>
                  </c:pt>
                  <c:pt idx="19">
                    <c:v>Fri</c:v>
                  </c:pt>
                  <c:pt idx="20">
                    <c:v>Mon</c:v>
                  </c:pt>
                  <c:pt idx="21">
                    <c:v>Tue</c:v>
                  </c:pt>
                  <c:pt idx="22">
                    <c:v>Wee</c:v>
                  </c:pt>
                  <c:pt idx="23">
                    <c:v>Thurs</c:v>
                  </c:pt>
                  <c:pt idx="24">
                    <c:v>Fri</c:v>
                  </c:pt>
                  <c:pt idx="25">
                    <c:v>Mon</c:v>
                  </c:pt>
                  <c:pt idx="26">
                    <c:v>Tue</c:v>
                  </c:pt>
                  <c:pt idx="27">
                    <c:v>Wee</c:v>
                  </c:pt>
                  <c:pt idx="28">
                    <c:v>Thurs</c:v>
                  </c:pt>
                  <c:pt idx="29">
                    <c:v>Fri</c:v>
                  </c:pt>
                  <c:pt idx="30">
                    <c:v>Mon</c:v>
                  </c:pt>
                  <c:pt idx="31">
                    <c:v>Tue</c:v>
                  </c:pt>
                  <c:pt idx="32">
                    <c:v>Wee</c:v>
                  </c:pt>
                  <c:pt idx="33">
                    <c:v>Thurs</c:v>
                  </c:pt>
                  <c:pt idx="34">
                    <c:v>Fri</c:v>
                  </c:pt>
                  <c:pt idx="35">
                    <c:v>Mon</c:v>
                  </c:pt>
                  <c:pt idx="36">
                    <c:v>Tue</c:v>
                  </c:pt>
                  <c:pt idx="37">
                    <c:v>Wee</c:v>
                  </c:pt>
                  <c:pt idx="38">
                    <c:v>Thurs</c:v>
                  </c:pt>
                  <c:pt idx="39">
                    <c:v>Fri</c:v>
                  </c:pt>
                  <c:pt idx="40">
                    <c:v>Mon</c:v>
                  </c:pt>
                  <c:pt idx="41">
                    <c:v>Tue</c:v>
                  </c:pt>
                  <c:pt idx="42">
                    <c:v>Wee</c:v>
                  </c:pt>
                  <c:pt idx="43">
                    <c:v>Thurs</c:v>
                  </c:pt>
                  <c:pt idx="44">
                    <c:v>Fri</c:v>
                  </c:pt>
                  <c:pt idx="45">
                    <c:v>Mon</c:v>
                  </c:pt>
                  <c:pt idx="46">
                    <c:v>Tue</c:v>
                  </c:pt>
                  <c:pt idx="47">
                    <c:v>Wee</c:v>
                  </c:pt>
                  <c:pt idx="48">
                    <c:v>Thurs</c:v>
                  </c:pt>
                  <c:pt idx="49">
                    <c:v>Fri</c:v>
                  </c:pt>
                  <c:pt idx="50">
                    <c:v>Mon</c:v>
                  </c:pt>
                  <c:pt idx="51">
                    <c:v>Tue</c:v>
                  </c:pt>
                  <c:pt idx="52">
                    <c:v>Wee</c:v>
                  </c:pt>
                  <c:pt idx="53">
                    <c:v>Thurs</c:v>
                  </c:pt>
                  <c:pt idx="54">
                    <c:v>Fri</c:v>
                  </c:pt>
                  <c:pt idx="55">
                    <c:v>Mon</c:v>
                  </c:pt>
                  <c:pt idx="56">
                    <c:v>Tue</c:v>
                  </c:pt>
                  <c:pt idx="57">
                    <c:v>Wee</c:v>
                  </c:pt>
                  <c:pt idx="58">
                    <c:v>Thurs</c:v>
                  </c:pt>
                  <c:pt idx="59">
                    <c:v>Fri</c:v>
                  </c:pt>
                  <c:pt idx="60">
                    <c:v>Mon</c:v>
                  </c:pt>
                  <c:pt idx="61">
                    <c:v>Tue</c:v>
                  </c:pt>
                  <c:pt idx="62">
                    <c:v>Wee</c:v>
                  </c:pt>
                  <c:pt idx="63">
                    <c:v>Thurs</c:v>
                  </c:pt>
                  <c:pt idx="64">
                    <c:v>Fri</c:v>
                  </c:pt>
                  <c:pt idx="65">
                    <c:v>Mon</c:v>
                  </c:pt>
                  <c:pt idx="66">
                    <c:v>Tue</c:v>
                  </c:pt>
                  <c:pt idx="67">
                    <c:v>Wee</c:v>
                  </c:pt>
                  <c:pt idx="68">
                    <c:v>Thurs</c:v>
                  </c:pt>
                  <c:pt idx="69">
                    <c:v>Fri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8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11</c:v>
                  </c:pt>
                  <c:pt idx="54">
                    <c:v>11</c:v>
                  </c:pt>
                  <c:pt idx="55">
                    <c:v>12</c:v>
                  </c:pt>
                  <c:pt idx="56">
                    <c:v>12</c:v>
                  </c:pt>
                  <c:pt idx="57">
                    <c:v>12</c:v>
                  </c:pt>
                  <c:pt idx="58">
                    <c:v>12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13</c:v>
                  </c:pt>
                  <c:pt idx="62">
                    <c:v>13</c:v>
                  </c:pt>
                  <c:pt idx="63">
                    <c:v>13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14</c:v>
                  </c:pt>
                  <c:pt idx="67">
                    <c:v>14</c:v>
                  </c:pt>
                  <c:pt idx="68">
                    <c:v>14</c:v>
                  </c:pt>
                  <c:pt idx="69">
                    <c:v>14</c:v>
                  </c:pt>
                </c:lvl>
              </c:multiLvlStrCache>
            </c:multiLvlStrRef>
          </c:cat>
          <c:val>
            <c:numRef>
              <c:f>DailyData!$D$7:$D$76</c:f>
              <c:numCache>
                <c:formatCode>#,##0</c:formatCode>
                <c:ptCount val="70"/>
                <c:pt idx="0">
                  <c:v>1130</c:v>
                </c:pt>
                <c:pt idx="1">
                  <c:v>851</c:v>
                </c:pt>
                <c:pt idx="2">
                  <c:v>589</c:v>
                </c:pt>
                <c:pt idx="3">
                  <c:v>828</c:v>
                </c:pt>
                <c:pt idx="4">
                  <c:v>726</c:v>
                </c:pt>
                <c:pt idx="5">
                  <c:v>1085</c:v>
                </c:pt>
                <c:pt idx="6">
                  <c:v>1042</c:v>
                </c:pt>
                <c:pt idx="7">
                  <c:v>892</c:v>
                </c:pt>
                <c:pt idx="8">
                  <c:v>840</c:v>
                </c:pt>
                <c:pt idx="9">
                  <c:v>799</c:v>
                </c:pt>
                <c:pt idx="10">
                  <c:v>1303</c:v>
                </c:pt>
                <c:pt idx="11">
                  <c:v>1121</c:v>
                </c:pt>
                <c:pt idx="12">
                  <c:v>1003</c:v>
                </c:pt>
                <c:pt idx="13">
                  <c:v>1113</c:v>
                </c:pt>
                <c:pt idx="14">
                  <c:v>1005</c:v>
                </c:pt>
                <c:pt idx="15">
                  <c:v>2652</c:v>
                </c:pt>
                <c:pt idx="16">
                  <c:v>2825</c:v>
                </c:pt>
                <c:pt idx="17">
                  <c:v>1841</c:v>
                </c:pt>
                <c:pt idx="18">
                  <c:v>1841</c:v>
                </c:pt>
                <c:pt idx="19">
                  <c:v>1841</c:v>
                </c:pt>
                <c:pt idx="20">
                  <c:v>1949</c:v>
                </c:pt>
                <c:pt idx="21">
                  <c:v>1507</c:v>
                </c:pt>
                <c:pt idx="22">
                  <c:v>989</c:v>
                </c:pt>
                <c:pt idx="23">
                  <c:v>990</c:v>
                </c:pt>
                <c:pt idx="24">
                  <c:v>1084</c:v>
                </c:pt>
                <c:pt idx="25">
                  <c:v>1260</c:v>
                </c:pt>
                <c:pt idx="26">
                  <c:v>1134</c:v>
                </c:pt>
                <c:pt idx="27">
                  <c:v>941</c:v>
                </c:pt>
                <c:pt idx="28">
                  <c:v>847</c:v>
                </c:pt>
                <c:pt idx="29">
                  <c:v>714</c:v>
                </c:pt>
                <c:pt idx="30">
                  <c:v>1002</c:v>
                </c:pt>
                <c:pt idx="31">
                  <c:v>847</c:v>
                </c:pt>
                <c:pt idx="32">
                  <c:v>922</c:v>
                </c:pt>
                <c:pt idx="33">
                  <c:v>842</c:v>
                </c:pt>
                <c:pt idx="34">
                  <c:v>784</c:v>
                </c:pt>
                <c:pt idx="35">
                  <c:v>823</c:v>
                </c:pt>
                <c:pt idx="36">
                  <c:v>823</c:v>
                </c:pt>
                <c:pt idx="37">
                  <c:v>823</c:v>
                </c:pt>
                <c:pt idx="38">
                  <c:v>401</c:v>
                </c:pt>
                <c:pt idx="39">
                  <c:v>429</c:v>
                </c:pt>
                <c:pt idx="40">
                  <c:v>1209</c:v>
                </c:pt>
                <c:pt idx="41">
                  <c:v>830</c:v>
                </c:pt>
                <c:pt idx="42">
                  <c:v>830</c:v>
                </c:pt>
                <c:pt idx="43">
                  <c:v>1082</c:v>
                </c:pt>
                <c:pt idx="44">
                  <c:v>841</c:v>
                </c:pt>
                <c:pt idx="45">
                  <c:v>1362</c:v>
                </c:pt>
                <c:pt idx="46">
                  <c:v>1174</c:v>
                </c:pt>
                <c:pt idx="47">
                  <c:v>967</c:v>
                </c:pt>
                <c:pt idx="48">
                  <c:v>930</c:v>
                </c:pt>
                <c:pt idx="49">
                  <c:v>853</c:v>
                </c:pt>
                <c:pt idx="50">
                  <c:v>924</c:v>
                </c:pt>
                <c:pt idx="51">
                  <c:v>954</c:v>
                </c:pt>
                <c:pt idx="52">
                  <c:v>1346</c:v>
                </c:pt>
                <c:pt idx="53">
                  <c:v>904</c:v>
                </c:pt>
                <c:pt idx="54">
                  <c:v>758</c:v>
                </c:pt>
                <c:pt idx="55">
                  <c:v>886</c:v>
                </c:pt>
                <c:pt idx="56">
                  <c:v>878</c:v>
                </c:pt>
                <c:pt idx="57">
                  <c:v>802</c:v>
                </c:pt>
                <c:pt idx="58">
                  <c:v>945</c:v>
                </c:pt>
                <c:pt idx="59">
                  <c:v>610</c:v>
                </c:pt>
                <c:pt idx="60">
                  <c:v>910</c:v>
                </c:pt>
                <c:pt idx="61">
                  <c:v>754</c:v>
                </c:pt>
                <c:pt idx="62">
                  <c:v>705</c:v>
                </c:pt>
                <c:pt idx="63">
                  <c:v>729</c:v>
                </c:pt>
                <c:pt idx="64">
                  <c:v>772</c:v>
                </c:pt>
                <c:pt idx="65" formatCode="General">
                  <c:v>723</c:v>
                </c:pt>
                <c:pt idx="66" formatCode="General">
                  <c:v>677</c:v>
                </c:pt>
                <c:pt idx="67" formatCode="General">
                  <c:v>521</c:v>
                </c:pt>
                <c:pt idx="68" formatCode="General">
                  <c:v>571</c:v>
                </c:pt>
                <c:pt idx="69" formatCode="General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E-B449-8870-4CDF90E2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485424"/>
        <c:axId val="629487072"/>
      </c:barChart>
      <c:catAx>
        <c:axId val="6294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7072"/>
        <c:crosses val="autoZero"/>
        <c:auto val="1"/>
        <c:lblAlgn val="ctr"/>
        <c:lblOffset val="100"/>
        <c:noMultiLvlLbl val="0"/>
      </c:catAx>
      <c:valAx>
        <c:axId val="6294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'Last Value with Seasonality'!$E$3:$E$5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'Last Value with Seasonality'!$E$6:$E$35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4A7F-A19F-E1A3D55A4843}"/>
            </c:ext>
          </c:extLst>
        </c:ser>
        <c:ser>
          <c:idx val="1"/>
          <c:order val="1"/>
          <c:tx>
            <c:strRef>
              <c:f>'Last Value with Seasonality'!$F$3:$F$5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'Last Value with Seasonality'!$F$6:$F$35</c:f>
              <c:numCache>
                <c:formatCode>#,##0</c:formatCode>
                <c:ptCount val="30"/>
                <c:pt idx="1">
                  <c:v>923.35968475295545</c:v>
                </c:pt>
                <c:pt idx="2">
                  <c:v>778.17426051560369</c:v>
                </c:pt>
                <c:pt idx="3">
                  <c:v>627.58066403162047</c:v>
                </c:pt>
                <c:pt idx="4">
                  <c:v>907.93042629352431</c:v>
                </c:pt>
                <c:pt idx="5">
                  <c:v>872.45574179743232</c:v>
                </c:pt>
                <c:pt idx="6">
                  <c:v>886.58872385571385</c:v>
                </c:pt>
                <c:pt idx="7">
                  <c:v>952.82911804613286</c:v>
                </c:pt>
                <c:pt idx="8">
                  <c:v>950.42776284584977</c:v>
                </c:pt>
                <c:pt idx="9">
                  <c:v>921.08883826879276</c:v>
                </c:pt>
                <c:pt idx="10">
                  <c:v>960.18200784593444</c:v>
                </c:pt>
                <c:pt idx="11">
                  <c:v>1064.7236010912397</c:v>
                </c:pt>
                <c:pt idx="12">
                  <c:v>1025.0685617367706</c:v>
                </c:pt>
                <c:pt idx="13">
                  <c:v>1068.6984822134386</c:v>
                </c:pt>
                <c:pt idx="14">
                  <c:v>1220.4427107061504</c:v>
                </c:pt>
                <c:pt idx="15">
                  <c:v>1207.738320256776</c:v>
                </c:pt>
                <c:pt idx="16">
                  <c:v>2167.035295544104</c:v>
                </c:pt>
                <c:pt idx="17">
                  <c:v>2583.2459294436903</c:v>
                </c:pt>
                <c:pt idx="18">
                  <c:v>1961.5891383399207</c:v>
                </c:pt>
                <c:pt idx="19">
                  <c:v>2018.7197038724373</c:v>
                </c:pt>
                <c:pt idx="20">
                  <c:v>2212.3843259629102</c:v>
                </c:pt>
                <c:pt idx="21">
                  <c:v>1592.5911730827522</c:v>
                </c:pt>
                <c:pt idx="22">
                  <c:v>1378.0359701492537</c:v>
                </c:pt>
                <c:pt idx="23">
                  <c:v>1053.7814545454544</c:v>
                </c:pt>
                <c:pt idx="24">
                  <c:v>1085.5689879596487</c:v>
                </c:pt>
                <c:pt idx="25">
                  <c:v>1302.674964336662</c:v>
                </c:pt>
                <c:pt idx="26">
                  <c:v>1029.5869051227644</c:v>
                </c:pt>
                <c:pt idx="27">
                  <c:v>1036.9560651289009</c:v>
                </c:pt>
                <c:pt idx="28">
                  <c:v>1002.6373596837943</c:v>
                </c:pt>
                <c:pt idx="29">
                  <c:v>928.76457858769936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F-4A7F-A19F-E1A3D55A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79224"/>
        <c:axId val="-2110573368"/>
      </c:lineChart>
      <c:catAx>
        <c:axId val="-211057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573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1057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579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'Averaging with Seasonality'!$E$3:$E$5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'Averaging with Seasonality'!$E$6:$E$35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6-44D6-B8A4-6A44993BA2CC}"/>
            </c:ext>
          </c:extLst>
        </c:ser>
        <c:ser>
          <c:idx val="1"/>
          <c:order val="1"/>
          <c:tx>
            <c:strRef>
              <c:f>'Averaging with Seasonality'!$F$3:$F$5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'Averaging with Seasonality'!$F$6:$F$35</c:f>
              <c:numCache>
                <c:formatCode>#,##0</c:formatCode>
                <c:ptCount val="30"/>
                <c:pt idx="1">
                  <c:v>923.35968475295545</c:v>
                </c:pt>
                <c:pt idx="2">
                  <c:v>850.76697263427957</c:v>
                </c:pt>
                <c:pt idx="3">
                  <c:v>776.37153643339332</c:v>
                </c:pt>
                <c:pt idx="4">
                  <c:v>809.26125889842604</c:v>
                </c:pt>
                <c:pt idx="5">
                  <c:v>821.90015547822736</c:v>
                </c:pt>
                <c:pt idx="6">
                  <c:v>832.68158354114166</c:v>
                </c:pt>
                <c:pt idx="7">
                  <c:v>849.84551704185469</c:v>
                </c:pt>
                <c:pt idx="8">
                  <c:v>862.41829776735403</c:v>
                </c:pt>
                <c:pt idx="9">
                  <c:v>868.93724671195832</c:v>
                </c:pt>
                <c:pt idx="10">
                  <c:v>878.0617228253559</c:v>
                </c:pt>
                <c:pt idx="11">
                  <c:v>895.03098448589083</c:v>
                </c:pt>
                <c:pt idx="12">
                  <c:v>905.8674492567975</c:v>
                </c:pt>
                <c:pt idx="13">
                  <c:v>918.39291333038523</c:v>
                </c:pt>
                <c:pt idx="14">
                  <c:v>939.96789885722569</c:v>
                </c:pt>
                <c:pt idx="15">
                  <c:v>957.81926028386238</c:v>
                </c:pt>
                <c:pt idx="16">
                  <c:v>1033.3952624876274</c:v>
                </c:pt>
                <c:pt idx="17">
                  <c:v>1124.5629487791607</c:v>
                </c:pt>
                <c:pt idx="18">
                  <c:v>1171.0644037547584</c:v>
                </c:pt>
                <c:pt idx="19">
                  <c:v>1215.6778406030573</c:v>
                </c:pt>
                <c:pt idx="20">
                  <c:v>1265.5131648710499</c:v>
                </c:pt>
                <c:pt idx="21">
                  <c:v>1281.0883081192264</c:v>
                </c:pt>
                <c:pt idx="22">
                  <c:v>1285.4950200296821</c:v>
                </c:pt>
                <c:pt idx="23">
                  <c:v>1275.4205171825417</c:v>
                </c:pt>
                <c:pt idx="24">
                  <c:v>1267.5100367982545</c:v>
                </c:pt>
                <c:pt idx="25">
                  <c:v>1268.9166338997907</c:v>
                </c:pt>
                <c:pt idx="26">
                  <c:v>1259.7116443314435</c:v>
                </c:pt>
                <c:pt idx="27">
                  <c:v>1251.4614376943123</c:v>
                </c:pt>
                <c:pt idx="28">
                  <c:v>1242.574863479651</c:v>
                </c:pt>
                <c:pt idx="29">
                  <c:v>1231.7538191730318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6-44D6-B8A4-6A44993B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10424"/>
        <c:axId val="-2109754184"/>
      </c:lineChart>
      <c:catAx>
        <c:axId val="-211001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754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0975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01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0573664784101"/>
          <c:y val="7.3654390934844202E-2"/>
          <c:w val="0.53734157513229897"/>
          <c:h val="0.73654390934844205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 with Seasonality'!$E$3:$E$5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'Moving Average with Seasonality'!$E$6:$E$35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C-4F8B-AF2D-3AE0FAB9A548}"/>
            </c:ext>
          </c:extLst>
        </c:ser>
        <c:ser>
          <c:idx val="1"/>
          <c:order val="1"/>
          <c:tx>
            <c:strRef>
              <c:f>'Moving Average with Seasonality'!$F$3:$F$5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'Moving Average with Seasonality'!$F$6:$F$35</c:f>
              <c:numCache>
                <c:formatCode>#,##0</c:formatCode>
                <c:ptCount val="30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821.90015547822736</c:v>
                </c:pt>
                <c:pt idx="6">
                  <c:v>814.54596329877893</c:v>
                </c:pt>
                <c:pt idx="7">
                  <c:v>849.47693480488488</c:v>
                </c:pt>
                <c:pt idx="8">
                  <c:v>914.04635456773065</c:v>
                </c:pt>
                <c:pt idx="9">
                  <c:v>916.6780369627844</c:v>
                </c:pt>
                <c:pt idx="10">
                  <c:v>934.22329017248467</c:v>
                </c:pt>
                <c:pt idx="11">
                  <c:v>969.85026561958989</c:v>
                </c:pt>
                <c:pt idx="12">
                  <c:v>984.29815435771741</c:v>
                </c:pt>
                <c:pt idx="13">
                  <c:v>1007.9522982312352</c:v>
                </c:pt>
                <c:pt idx="14">
                  <c:v>1067.823072718707</c:v>
                </c:pt>
                <c:pt idx="15">
                  <c:v>1117.3343352008751</c:v>
                </c:pt>
                <c:pt idx="16">
                  <c:v>1337.7966740914478</c:v>
                </c:pt>
                <c:pt idx="17">
                  <c:v>1649.4321476328319</c:v>
                </c:pt>
                <c:pt idx="18">
                  <c:v>1828.0102788581285</c:v>
                </c:pt>
                <c:pt idx="19">
                  <c:v>1987.6656774913856</c:v>
                </c:pt>
                <c:pt idx="20">
                  <c:v>2188.5948786326126</c:v>
                </c:pt>
                <c:pt idx="21">
                  <c:v>2073.7060541403421</c:v>
                </c:pt>
                <c:pt idx="22">
                  <c:v>1832.664062281455</c:v>
                </c:pt>
                <c:pt idx="23">
                  <c:v>1651.1025255225613</c:v>
                </c:pt>
                <c:pt idx="24">
                  <c:v>1464.4723823400036</c:v>
                </c:pt>
                <c:pt idx="25">
                  <c:v>1282.5305100147541</c:v>
                </c:pt>
                <c:pt idx="26">
                  <c:v>1169.9296564227566</c:v>
                </c:pt>
                <c:pt idx="27">
                  <c:v>1101.7136754186863</c:v>
                </c:pt>
                <c:pt idx="28">
                  <c:v>1091.4848564463541</c:v>
                </c:pt>
                <c:pt idx="29">
                  <c:v>1060.1239745719643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C-4F8B-AF2D-3AE0FAB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14392"/>
        <c:axId val="-2112971688"/>
      </c:lineChart>
      <c:catAx>
        <c:axId val="207871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701332415415299"/>
              <c:y val="0.89518413597733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971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1297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143897996356999E-2"/>
              <c:y val="0.263456090651558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14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8385229168799"/>
          <c:y val="0.342776203966006"/>
          <c:w val="0.27504611103939902"/>
          <c:h val="0.20113314447592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0573664784101"/>
          <c:y val="7.6696386132196398E-2"/>
          <c:w val="0.53734157513229897"/>
          <c:h val="0.725665807250782"/>
        </c:manualLayout>
      </c:layout>
      <c:lineChart>
        <c:grouping val="standard"/>
        <c:varyColors val="0"/>
        <c:ser>
          <c:idx val="0"/>
          <c:order val="0"/>
          <c:tx>
            <c:strRef>
              <c:f>'Expon Smoothing with Season 0.1'!$E$3:$E$5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'Expon Smoothing with Season 0.1'!$E$6:$E$35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3-4F29-A86E-47A8D11BA131}"/>
            </c:ext>
          </c:extLst>
        </c:ser>
        <c:ser>
          <c:idx val="1"/>
          <c:order val="1"/>
          <c:tx>
            <c:strRef>
              <c:f>'Expon Smoothing with Season 0.1'!$F$3:$F$5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'Expon Smoothing with Season 0.1'!$F$6:$F$35</c:f>
              <c:numCache>
                <c:formatCode>#,##0</c:formatCode>
                <c:ptCount val="30"/>
                <c:pt idx="0">
                  <c:v>900</c:v>
                </c:pt>
                <c:pt idx="1">
                  <c:v>902.33596847529554</c:v>
                </c:pt>
                <c:pt idx="2">
                  <c:v>889.91979767932639</c:v>
                </c:pt>
                <c:pt idx="3">
                  <c:v>863.68588431455578</c:v>
                </c:pt>
                <c:pt idx="4">
                  <c:v>868.1103385124527</c:v>
                </c:pt>
                <c:pt idx="5">
                  <c:v>868.54487884095067</c:v>
                </c:pt>
                <c:pt idx="6">
                  <c:v>870.34926334242698</c:v>
                </c:pt>
                <c:pt idx="7">
                  <c:v>878.5972488127976</c:v>
                </c:pt>
                <c:pt idx="8">
                  <c:v>885.78030021610289</c:v>
                </c:pt>
                <c:pt idx="9">
                  <c:v>889.31115402137186</c:v>
                </c:pt>
                <c:pt idx="10">
                  <c:v>896.39823940382814</c:v>
                </c:pt>
                <c:pt idx="11">
                  <c:v>913.23077557256931</c:v>
                </c:pt>
                <c:pt idx="12">
                  <c:v>924.41455418898943</c:v>
                </c:pt>
                <c:pt idx="13">
                  <c:v>938.84294699143436</c:v>
                </c:pt>
                <c:pt idx="14">
                  <c:v>967.00292336290602</c:v>
                </c:pt>
                <c:pt idx="15">
                  <c:v>991.07646305229309</c:v>
                </c:pt>
                <c:pt idx="16">
                  <c:v>1108.6723463014741</c:v>
                </c:pt>
                <c:pt idx="17">
                  <c:v>1256.1297046156958</c:v>
                </c:pt>
                <c:pt idx="18">
                  <c:v>1326.6756479881183</c:v>
                </c:pt>
                <c:pt idx="19">
                  <c:v>1395.8800535765502</c:v>
                </c:pt>
                <c:pt idx="20">
                  <c:v>1477.5304808151861</c:v>
                </c:pt>
                <c:pt idx="21">
                  <c:v>1489.036550041943</c:v>
                </c:pt>
                <c:pt idx="22">
                  <c:v>1477.9364920526741</c:v>
                </c:pt>
                <c:pt idx="23">
                  <c:v>1435.520988301952</c:v>
                </c:pt>
                <c:pt idx="24">
                  <c:v>1400.5257882677217</c:v>
                </c:pt>
                <c:pt idx="25">
                  <c:v>1390.7407058746157</c:v>
                </c:pt>
                <c:pt idx="26">
                  <c:v>1354.6253257994306</c:v>
                </c:pt>
                <c:pt idx="27">
                  <c:v>1322.8583997323776</c:v>
                </c:pt>
                <c:pt idx="28">
                  <c:v>1290.8362957275194</c:v>
                </c:pt>
                <c:pt idx="29">
                  <c:v>1254.6291240135374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3-4F29-A86E-47A8D11B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353896"/>
        <c:axId val="-2112963528"/>
      </c:lineChart>
      <c:catAx>
        <c:axId val="-211135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701332415415299"/>
              <c:y val="0.8908579347935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963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1296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143897996356999E-2"/>
              <c:y val="0.253687935025820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353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8385229168799"/>
          <c:y val="0.336284114928112"/>
          <c:w val="0.27504611103939902"/>
          <c:h val="0.20944014741520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0573664784101"/>
          <c:y val="7.6696386132196398E-2"/>
          <c:w val="0.53734157513229897"/>
          <c:h val="0.725665807250782"/>
        </c:manualLayout>
      </c:layout>
      <c:lineChart>
        <c:grouping val="standard"/>
        <c:varyColors val="0"/>
        <c:ser>
          <c:idx val="0"/>
          <c:order val="0"/>
          <c:tx>
            <c:strRef>
              <c:f>'Expon Smoothing with Season 0.7'!$E$3:$E$5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'Expon Smoothing with Season 0.7'!$E$6:$E$35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A-4516-9487-9208E4FECAF6}"/>
            </c:ext>
          </c:extLst>
        </c:ser>
        <c:ser>
          <c:idx val="1"/>
          <c:order val="1"/>
          <c:tx>
            <c:strRef>
              <c:f>'Expon Smoothing with Season 0.7'!$F$3:$F$5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'Expon Smoothing with Season 0.7'!$F$6:$F$35</c:f>
              <c:numCache>
                <c:formatCode>#,##0</c:formatCode>
                <c:ptCount val="30"/>
                <c:pt idx="0">
                  <c:v>900</c:v>
                </c:pt>
                <c:pt idx="1">
                  <c:v>916.35177932706893</c:v>
                </c:pt>
                <c:pt idx="2">
                  <c:v>819.62751615904324</c:v>
                </c:pt>
                <c:pt idx="3">
                  <c:v>685.19471966984736</c:v>
                </c:pt>
                <c:pt idx="4">
                  <c:v>841.10971430642121</c:v>
                </c:pt>
                <c:pt idx="5">
                  <c:v>863.05193355012898</c:v>
                </c:pt>
                <c:pt idx="6">
                  <c:v>879.52768676403844</c:v>
                </c:pt>
                <c:pt idx="7">
                  <c:v>930.83868866150453</c:v>
                </c:pt>
                <c:pt idx="8">
                  <c:v>944.55104059054622</c:v>
                </c:pt>
                <c:pt idx="9">
                  <c:v>928.12749896531875</c:v>
                </c:pt>
                <c:pt idx="10">
                  <c:v>950.56565518174966</c:v>
                </c:pt>
                <c:pt idx="11">
                  <c:v>1030.4762173183926</c:v>
                </c:pt>
                <c:pt idx="12">
                  <c:v>1026.6908584112571</c:v>
                </c:pt>
                <c:pt idx="13">
                  <c:v>1056.0961950727842</c:v>
                </c:pt>
                <c:pt idx="14">
                  <c:v>1171.1387560161406</c:v>
                </c:pt>
                <c:pt idx="15">
                  <c:v>1196.7584509845854</c:v>
                </c:pt>
                <c:pt idx="16">
                  <c:v>1875.9522421762483</c:v>
                </c:pt>
                <c:pt idx="17">
                  <c:v>2371.057823263458</c:v>
                </c:pt>
                <c:pt idx="18">
                  <c:v>2084.429743816982</c:v>
                </c:pt>
                <c:pt idx="19">
                  <c:v>2038.4327158558008</c:v>
                </c:pt>
                <c:pt idx="20">
                  <c:v>2160.1988429307776</c:v>
                </c:pt>
                <c:pt idx="21">
                  <c:v>1762.8734740371597</c:v>
                </c:pt>
                <c:pt idx="22">
                  <c:v>1493.4872213156254</c:v>
                </c:pt>
                <c:pt idx="23">
                  <c:v>1185.6931845765057</c:v>
                </c:pt>
                <c:pt idx="24">
                  <c:v>1115.6062469447058</c:v>
                </c:pt>
                <c:pt idx="25">
                  <c:v>1246.5543491190751</c:v>
                </c:pt>
                <c:pt idx="26">
                  <c:v>1094.6771383216576</c:v>
                </c:pt>
                <c:pt idx="27">
                  <c:v>1054.272387086728</c:v>
                </c:pt>
                <c:pt idx="28">
                  <c:v>1018.1278679046745</c:v>
                </c:pt>
                <c:pt idx="29">
                  <c:v>955.57356538279191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A-4516-9487-9208E4FE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03544"/>
        <c:axId val="2078697160"/>
      </c:lineChart>
      <c:catAx>
        <c:axId val="-213300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701332415415299"/>
              <c:y val="0.8908579347935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97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7869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143897996356999E-2"/>
              <c:y val="0.253687935025820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03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8385229168799"/>
          <c:y val="0.336284114928112"/>
          <c:w val="0.27504611103939902"/>
          <c:h val="0.20944014741520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14 Forecast with Exp Smoothing (Alpha=0.7)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Values'!$B$3</c:f>
              <c:strCache>
                <c:ptCount val="1"/>
                <c:pt idx="0">
                  <c:v>Actual Call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Values'!$A$4:$A$8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'Summary Values'!$B$4:$B$8</c:f>
              <c:numCache>
                <c:formatCode>General</c:formatCode>
                <c:ptCount val="5"/>
                <c:pt idx="0">
                  <c:v>723</c:v>
                </c:pt>
                <c:pt idx="1">
                  <c:v>677</c:v>
                </c:pt>
                <c:pt idx="2">
                  <c:v>521</c:v>
                </c:pt>
                <c:pt idx="3">
                  <c:v>571</c:v>
                </c:pt>
                <c:pt idx="4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D-457B-83DA-9E6C497A9C1F}"/>
            </c:ext>
          </c:extLst>
        </c:ser>
        <c:ser>
          <c:idx val="1"/>
          <c:order val="1"/>
          <c:tx>
            <c:strRef>
              <c:f>'Summary Values'!$G$3</c:f>
              <c:strCache>
                <c:ptCount val="1"/>
                <c:pt idx="0">
                  <c:v>Exponential Smoothing (Alpha 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Values'!$A$4:$A$8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'Summary Values'!$G$4:$G$8</c:f>
              <c:numCache>
                <c:formatCode>#,##0</c:formatCode>
                <c:ptCount val="5"/>
                <c:pt idx="0">
                  <c:v>1081.6039626549984</c:v>
                </c:pt>
                <c:pt idx="1">
                  <c:v>742.21077434740243</c:v>
                </c:pt>
                <c:pt idx="2">
                  <c:v>597.79680384317453</c:v>
                </c:pt>
                <c:pt idx="3">
                  <c:v>528.64252125312976</c:v>
                </c:pt>
                <c:pt idx="4">
                  <c:v>509.4217015548756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D-457B-83DA-9E6C497A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187544"/>
        <c:axId val="2093477912"/>
      </c:lineChart>
      <c:catAx>
        <c:axId val="115018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77912"/>
        <c:crosses val="autoZero"/>
        <c:auto val="1"/>
        <c:lblAlgn val="ctr"/>
        <c:lblOffset val="100"/>
        <c:noMultiLvlLbl val="0"/>
      </c:catAx>
      <c:valAx>
        <c:axId val="20934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14 Forecast with Averaging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Values'!$B$3</c:f>
              <c:strCache>
                <c:ptCount val="1"/>
                <c:pt idx="0">
                  <c:v>Actual Call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Values'!$A$4:$A$8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'Summary Values'!$B$4:$B$8</c:f>
              <c:numCache>
                <c:formatCode>General</c:formatCode>
                <c:ptCount val="5"/>
                <c:pt idx="0">
                  <c:v>723</c:v>
                </c:pt>
                <c:pt idx="1">
                  <c:v>677</c:v>
                </c:pt>
                <c:pt idx="2">
                  <c:v>521</c:v>
                </c:pt>
                <c:pt idx="3">
                  <c:v>571</c:v>
                </c:pt>
                <c:pt idx="4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B-4D0C-B13A-6370612FD400}"/>
            </c:ext>
          </c:extLst>
        </c:ser>
        <c:ser>
          <c:idx val="1"/>
          <c:order val="1"/>
          <c:tx>
            <c:strRef>
              <c:f>'Summary Values'!$D$3</c:f>
              <c:strCache>
                <c:ptCount val="1"/>
                <c:pt idx="0">
                  <c:v>Averaging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Values'!$A$4:$A$8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'Summary Values'!$D$4:$D$8</c:f>
              <c:numCache>
                <c:formatCode>#,##0</c:formatCode>
                <c:ptCount val="5"/>
                <c:pt idx="0">
                  <c:v>1268.8461538461545</c:v>
                </c:pt>
                <c:pt idx="1">
                  <c:v>1126.4556936445392</c:v>
                </c:pt>
                <c:pt idx="2">
                  <c:v>960.97724601938671</c:v>
                </c:pt>
                <c:pt idx="3">
                  <c:v>927.49406724100231</c:v>
                </c:pt>
                <c:pt idx="4">
                  <c:v>841.59006583273845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B-4D0C-B13A-6370612F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83719"/>
        <c:axId val="1267900167"/>
      </c:lineChart>
      <c:catAx>
        <c:axId val="477883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00167"/>
        <c:crosses val="autoZero"/>
        <c:auto val="1"/>
        <c:lblAlgn val="ctr"/>
        <c:lblOffset val="100"/>
        <c:noMultiLvlLbl val="0"/>
      </c:catAx>
      <c:valAx>
        <c:axId val="126790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450128</xdr:colOff>
      <xdr:row>6</xdr:row>
      <xdr:rowOff>80380</xdr:rowOff>
    </xdr:from>
    <xdr:to>
      <xdr:col>28</xdr:col>
      <xdr:colOff>8282</xdr:colOff>
      <xdr:row>48</xdr:row>
      <xdr:rowOff>157866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C6D62-19DE-2939-6D20-C1BC54AE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14</xdr:row>
      <xdr:rowOff>66675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5</xdr:row>
      <xdr:rowOff>114300</xdr:rowOff>
    </xdr:from>
    <xdr:to>
      <xdr:col>15</xdr:col>
      <xdr:colOff>276225</xdr:colOff>
      <xdr:row>16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49C1CB-A3D0-D04E-9DDE-6E13B4B96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771525</xdr:colOff>
      <xdr:row>11</xdr:row>
      <xdr:rowOff>76200</xdr:rowOff>
    </xdr:from>
    <xdr:to>
      <xdr:col>6</xdr:col>
      <xdr:colOff>800100</xdr:colOff>
      <xdr:row>22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DB059D-5676-C1F1-AD8F-CBD179100576}"/>
            </a:ext>
            <a:ext uri="{147F2762-F138-4A5C-976F-8EAC2B608ADB}">
              <a16:predDERef xmlns:a16="http://schemas.microsoft.com/office/drawing/2014/main" pred="{6749C1CB-A3D0-D04E-9DDE-6E13B4B96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opLeftCell="L21" zoomScale="115" zoomScaleNormal="115" workbookViewId="0">
      <selection activeCell="Z43" sqref="Z43"/>
    </sheetView>
  </sheetViews>
  <sheetFormatPr defaultColWidth="8.88671875" defaultRowHeight="14.4"/>
  <cols>
    <col min="1" max="1" width="4.6640625" customWidth="1"/>
    <col min="4" max="4" width="18.109375" customWidth="1"/>
  </cols>
  <sheetData>
    <row r="1" spans="1:6">
      <c r="A1" s="29" t="s">
        <v>0</v>
      </c>
    </row>
    <row r="2" spans="1:6" ht="18">
      <c r="A2" s="30" t="s">
        <v>1</v>
      </c>
    </row>
    <row r="4" spans="1:6">
      <c r="D4" s="3" t="s">
        <v>2</v>
      </c>
    </row>
    <row r="5" spans="1:6">
      <c r="B5" s="1"/>
      <c r="C5" s="3"/>
      <c r="D5" s="3" t="s">
        <v>3</v>
      </c>
    </row>
    <row r="6" spans="1:6">
      <c r="B6" s="3" t="s">
        <v>4</v>
      </c>
      <c r="C6" s="3" t="s">
        <v>5</v>
      </c>
      <c r="D6" s="3" t="s">
        <v>6</v>
      </c>
    </row>
    <row r="7" spans="1:6">
      <c r="B7" s="2">
        <v>1</v>
      </c>
      <c r="C7" s="2" t="s">
        <v>7</v>
      </c>
      <c r="D7" s="4">
        <v>1130</v>
      </c>
    </row>
    <row r="8" spans="1:6">
      <c r="B8" s="2">
        <v>1</v>
      </c>
      <c r="C8" s="2" t="s">
        <v>8</v>
      </c>
      <c r="D8" s="4">
        <v>851</v>
      </c>
    </row>
    <row r="9" spans="1:6">
      <c r="B9" s="2">
        <v>1</v>
      </c>
      <c r="C9" s="2" t="s">
        <v>9</v>
      </c>
      <c r="D9" s="4">
        <v>589</v>
      </c>
    </row>
    <row r="10" spans="1:6">
      <c r="B10" s="2">
        <v>1</v>
      </c>
      <c r="C10" s="2" t="s">
        <v>10</v>
      </c>
      <c r="D10" s="4">
        <v>828</v>
      </c>
    </row>
    <row r="11" spans="1:6">
      <c r="B11" s="2">
        <v>1</v>
      </c>
      <c r="C11" s="2" t="s">
        <v>11</v>
      </c>
      <c r="D11" s="4">
        <v>726</v>
      </c>
    </row>
    <row r="12" spans="1:6">
      <c r="B12" s="2">
        <v>2</v>
      </c>
      <c r="C12" s="2" t="s">
        <v>7</v>
      </c>
      <c r="D12" s="4">
        <v>1085</v>
      </c>
    </row>
    <row r="13" spans="1:6">
      <c r="B13" s="2">
        <v>2</v>
      </c>
      <c r="C13" s="2" t="s">
        <v>8</v>
      </c>
      <c r="D13" s="4">
        <v>1042</v>
      </c>
    </row>
    <row r="14" spans="1:6">
      <c r="B14" s="2">
        <v>2</v>
      </c>
      <c r="C14" s="2" t="s">
        <v>12</v>
      </c>
      <c r="D14" s="4">
        <v>892</v>
      </c>
      <c r="F14" t="s">
        <v>13</v>
      </c>
    </row>
    <row r="15" spans="1:6">
      <c r="B15" s="2">
        <v>2</v>
      </c>
      <c r="C15" s="2" t="s">
        <v>10</v>
      </c>
      <c r="D15" s="4">
        <v>840</v>
      </c>
    </row>
    <row r="16" spans="1:6">
      <c r="B16" s="2">
        <v>2</v>
      </c>
      <c r="C16" s="2" t="s">
        <v>11</v>
      </c>
      <c r="D16" s="4">
        <v>799</v>
      </c>
    </row>
    <row r="17" spans="2:4">
      <c r="B17" s="2">
        <v>3</v>
      </c>
      <c r="C17" s="2" t="s">
        <v>7</v>
      </c>
      <c r="D17" s="4">
        <v>1303</v>
      </c>
    </row>
    <row r="18" spans="2:4">
      <c r="B18" s="2">
        <v>3</v>
      </c>
      <c r="C18" s="2" t="s">
        <v>8</v>
      </c>
      <c r="D18" s="4">
        <v>1121</v>
      </c>
    </row>
    <row r="19" spans="2:4">
      <c r="B19" s="2">
        <v>3</v>
      </c>
      <c r="C19" s="2" t="s">
        <v>12</v>
      </c>
      <c r="D19" s="4">
        <v>1003</v>
      </c>
    </row>
    <row r="20" spans="2:4">
      <c r="B20" s="2">
        <v>3</v>
      </c>
      <c r="C20" s="2" t="s">
        <v>10</v>
      </c>
      <c r="D20" s="4">
        <v>1113</v>
      </c>
    </row>
    <row r="21" spans="2:4">
      <c r="B21" s="2">
        <v>3</v>
      </c>
      <c r="C21" s="2" t="s">
        <v>11</v>
      </c>
      <c r="D21" s="4">
        <v>1005</v>
      </c>
    </row>
    <row r="22" spans="2:4">
      <c r="B22" s="2">
        <v>4</v>
      </c>
      <c r="C22" s="2" t="s">
        <v>7</v>
      </c>
      <c r="D22" s="4">
        <v>2652</v>
      </c>
    </row>
    <row r="23" spans="2:4">
      <c r="B23" s="2">
        <v>4</v>
      </c>
      <c r="C23" s="2" t="s">
        <v>8</v>
      </c>
      <c r="D23" s="4">
        <v>2825</v>
      </c>
    </row>
    <row r="24" spans="2:4">
      <c r="B24" s="2">
        <v>4</v>
      </c>
      <c r="C24" s="2" t="s">
        <v>12</v>
      </c>
      <c r="D24" s="4">
        <v>1841</v>
      </c>
    </row>
    <row r="25" spans="2:4">
      <c r="B25" s="2">
        <v>4</v>
      </c>
      <c r="C25" s="2" t="s">
        <v>10</v>
      </c>
      <c r="D25" s="4">
        <v>1841</v>
      </c>
    </row>
    <row r="26" spans="2:4">
      <c r="B26" s="2">
        <v>4</v>
      </c>
      <c r="C26" s="2" t="s">
        <v>11</v>
      </c>
      <c r="D26" s="4">
        <v>1841</v>
      </c>
    </row>
    <row r="27" spans="2:4">
      <c r="B27" s="2">
        <v>5</v>
      </c>
      <c r="C27" s="2" t="s">
        <v>7</v>
      </c>
      <c r="D27" s="4">
        <v>1949</v>
      </c>
    </row>
    <row r="28" spans="2:4">
      <c r="B28" s="2">
        <v>5</v>
      </c>
      <c r="C28" s="2" t="s">
        <v>8</v>
      </c>
      <c r="D28" s="4">
        <v>1507</v>
      </c>
    </row>
    <row r="29" spans="2:4">
      <c r="B29" s="2">
        <v>5</v>
      </c>
      <c r="C29" s="2" t="s">
        <v>12</v>
      </c>
      <c r="D29" s="4">
        <v>989</v>
      </c>
    </row>
    <row r="30" spans="2:4">
      <c r="B30" s="2">
        <v>5</v>
      </c>
      <c r="C30" s="2" t="s">
        <v>10</v>
      </c>
      <c r="D30" s="4">
        <v>990</v>
      </c>
    </row>
    <row r="31" spans="2:4">
      <c r="B31" s="2">
        <v>5</v>
      </c>
      <c r="C31" s="2" t="s">
        <v>11</v>
      </c>
      <c r="D31" s="4">
        <v>1084</v>
      </c>
    </row>
    <row r="32" spans="2:4">
      <c r="B32" s="2">
        <v>6</v>
      </c>
      <c r="C32" s="2" t="s">
        <v>7</v>
      </c>
      <c r="D32" s="4">
        <v>1260</v>
      </c>
    </row>
    <row r="33" spans="2:4">
      <c r="B33" s="2">
        <v>6</v>
      </c>
      <c r="C33" s="2" t="s">
        <v>8</v>
      </c>
      <c r="D33" s="4">
        <v>1134</v>
      </c>
    </row>
    <row r="34" spans="2:4">
      <c r="B34" s="2">
        <v>6</v>
      </c>
      <c r="C34" s="2" t="s">
        <v>12</v>
      </c>
      <c r="D34" s="4">
        <v>941</v>
      </c>
    </row>
    <row r="35" spans="2:4">
      <c r="B35" s="2">
        <v>6</v>
      </c>
      <c r="C35" s="2" t="s">
        <v>10</v>
      </c>
      <c r="D35" s="4">
        <v>847</v>
      </c>
    </row>
    <row r="36" spans="2:4">
      <c r="B36" s="2">
        <v>6</v>
      </c>
      <c r="C36" s="2" t="s">
        <v>11</v>
      </c>
      <c r="D36" s="4">
        <v>714</v>
      </c>
    </row>
    <row r="37" spans="2:4">
      <c r="B37" s="2">
        <v>7</v>
      </c>
      <c r="C37" s="2" t="s">
        <v>7</v>
      </c>
      <c r="D37" s="4">
        <v>1002</v>
      </c>
    </row>
    <row r="38" spans="2:4">
      <c r="B38" s="2">
        <v>7</v>
      </c>
      <c r="C38" s="2" t="s">
        <v>8</v>
      </c>
      <c r="D38" s="4">
        <v>847</v>
      </c>
    </row>
    <row r="39" spans="2:4">
      <c r="B39" s="2">
        <v>7</v>
      </c>
      <c r="C39" s="2" t="s">
        <v>12</v>
      </c>
      <c r="D39" s="4">
        <v>922</v>
      </c>
    </row>
    <row r="40" spans="2:4">
      <c r="B40" s="2">
        <v>7</v>
      </c>
      <c r="C40" s="2" t="s">
        <v>10</v>
      </c>
      <c r="D40" s="4">
        <v>842</v>
      </c>
    </row>
    <row r="41" spans="2:4">
      <c r="B41" s="2">
        <v>7</v>
      </c>
      <c r="C41" s="2" t="s">
        <v>11</v>
      </c>
      <c r="D41" s="4">
        <v>784</v>
      </c>
    </row>
    <row r="42" spans="2:4">
      <c r="B42" s="2">
        <v>8</v>
      </c>
      <c r="C42" s="2" t="s">
        <v>7</v>
      </c>
      <c r="D42" s="4">
        <v>823</v>
      </c>
    </row>
    <row r="43" spans="2:4">
      <c r="B43" s="2">
        <v>8</v>
      </c>
      <c r="C43" s="2" t="s">
        <v>8</v>
      </c>
      <c r="D43" s="4">
        <v>823</v>
      </c>
    </row>
    <row r="44" spans="2:4">
      <c r="B44" s="2">
        <v>8</v>
      </c>
      <c r="C44" s="2" t="s">
        <v>12</v>
      </c>
      <c r="D44" s="4">
        <v>823</v>
      </c>
    </row>
    <row r="45" spans="2:4">
      <c r="B45" s="2">
        <v>8</v>
      </c>
      <c r="C45" s="2" t="s">
        <v>10</v>
      </c>
      <c r="D45" s="4">
        <v>401</v>
      </c>
    </row>
    <row r="46" spans="2:4">
      <c r="B46" s="2">
        <v>8</v>
      </c>
      <c r="C46" s="2" t="s">
        <v>11</v>
      </c>
      <c r="D46" s="4">
        <v>429</v>
      </c>
    </row>
    <row r="47" spans="2:4">
      <c r="B47" s="2">
        <v>9</v>
      </c>
      <c r="C47" s="2" t="s">
        <v>7</v>
      </c>
      <c r="D47" s="4">
        <v>1209</v>
      </c>
    </row>
    <row r="48" spans="2:4">
      <c r="B48" s="2">
        <v>9</v>
      </c>
      <c r="C48" s="2" t="s">
        <v>8</v>
      </c>
      <c r="D48" s="4">
        <v>830</v>
      </c>
    </row>
    <row r="49" spans="2:4">
      <c r="B49" s="2">
        <v>9</v>
      </c>
      <c r="C49" s="2" t="s">
        <v>12</v>
      </c>
      <c r="D49" s="4">
        <v>830</v>
      </c>
    </row>
    <row r="50" spans="2:4">
      <c r="B50" s="2">
        <v>9</v>
      </c>
      <c r="C50" s="2" t="s">
        <v>10</v>
      </c>
      <c r="D50" s="4">
        <v>1082</v>
      </c>
    </row>
    <row r="51" spans="2:4">
      <c r="B51" s="2">
        <v>9</v>
      </c>
      <c r="C51" s="2" t="s">
        <v>11</v>
      </c>
      <c r="D51" s="4">
        <v>841</v>
      </c>
    </row>
    <row r="52" spans="2:4">
      <c r="B52" s="2">
        <v>10</v>
      </c>
      <c r="C52" s="2" t="s">
        <v>7</v>
      </c>
      <c r="D52" s="4">
        <v>1362</v>
      </c>
    </row>
    <row r="53" spans="2:4">
      <c r="B53" s="2">
        <v>10</v>
      </c>
      <c r="C53" s="2" t="s">
        <v>8</v>
      </c>
      <c r="D53" s="4">
        <v>1174</v>
      </c>
    </row>
    <row r="54" spans="2:4">
      <c r="B54" s="2">
        <v>10</v>
      </c>
      <c r="C54" s="2" t="s">
        <v>12</v>
      </c>
      <c r="D54" s="4">
        <v>967</v>
      </c>
    </row>
    <row r="55" spans="2:4">
      <c r="B55" s="2">
        <v>10</v>
      </c>
      <c r="C55" s="2" t="s">
        <v>10</v>
      </c>
      <c r="D55" s="4">
        <v>930</v>
      </c>
    </row>
    <row r="56" spans="2:4">
      <c r="B56" s="2">
        <v>10</v>
      </c>
      <c r="C56" s="2" t="s">
        <v>11</v>
      </c>
      <c r="D56" s="4">
        <v>853</v>
      </c>
    </row>
    <row r="57" spans="2:4">
      <c r="B57" s="2">
        <v>11</v>
      </c>
      <c r="C57" s="2" t="s">
        <v>7</v>
      </c>
      <c r="D57" s="4">
        <v>924</v>
      </c>
    </row>
    <row r="58" spans="2:4">
      <c r="B58" s="2">
        <v>11</v>
      </c>
      <c r="C58" s="2" t="s">
        <v>8</v>
      </c>
      <c r="D58" s="4">
        <v>954</v>
      </c>
    </row>
    <row r="59" spans="2:4">
      <c r="B59" s="2">
        <v>11</v>
      </c>
      <c r="C59" s="2" t="s">
        <v>12</v>
      </c>
      <c r="D59" s="4">
        <v>1346</v>
      </c>
    </row>
    <row r="60" spans="2:4">
      <c r="B60" s="2">
        <v>11</v>
      </c>
      <c r="C60" s="2" t="s">
        <v>10</v>
      </c>
      <c r="D60" s="4">
        <v>904</v>
      </c>
    </row>
    <row r="61" spans="2:4">
      <c r="B61" s="2">
        <v>11</v>
      </c>
      <c r="C61" s="2" t="s">
        <v>11</v>
      </c>
      <c r="D61" s="4">
        <v>758</v>
      </c>
    </row>
    <row r="62" spans="2:4">
      <c r="B62" s="2">
        <v>12</v>
      </c>
      <c r="C62" s="2" t="s">
        <v>7</v>
      </c>
      <c r="D62" s="4">
        <v>886</v>
      </c>
    </row>
    <row r="63" spans="2:4">
      <c r="B63" s="2">
        <v>12</v>
      </c>
      <c r="C63" s="2" t="s">
        <v>8</v>
      </c>
      <c r="D63" s="4">
        <v>878</v>
      </c>
    </row>
    <row r="64" spans="2:4">
      <c r="B64" s="2">
        <v>12</v>
      </c>
      <c r="C64" s="2" t="s">
        <v>12</v>
      </c>
      <c r="D64" s="4">
        <v>802</v>
      </c>
    </row>
    <row r="65" spans="2:4">
      <c r="B65" s="2">
        <v>12</v>
      </c>
      <c r="C65" s="2" t="s">
        <v>10</v>
      </c>
      <c r="D65" s="4">
        <v>945</v>
      </c>
    </row>
    <row r="66" spans="2:4">
      <c r="B66" s="2">
        <v>12</v>
      </c>
      <c r="C66" s="2" t="s">
        <v>11</v>
      </c>
      <c r="D66" s="4">
        <v>610</v>
      </c>
    </row>
    <row r="67" spans="2:4">
      <c r="B67" s="2">
        <v>13</v>
      </c>
      <c r="C67" s="2" t="s">
        <v>7</v>
      </c>
      <c r="D67" s="4">
        <v>910</v>
      </c>
    </row>
    <row r="68" spans="2:4">
      <c r="B68" s="2">
        <v>13</v>
      </c>
      <c r="C68" s="2" t="s">
        <v>8</v>
      </c>
      <c r="D68" s="4">
        <v>754</v>
      </c>
    </row>
    <row r="69" spans="2:4">
      <c r="B69" s="2">
        <v>13</v>
      </c>
      <c r="C69" s="2" t="s">
        <v>12</v>
      </c>
      <c r="D69" s="4">
        <v>705</v>
      </c>
    </row>
    <row r="70" spans="2:4">
      <c r="B70" s="2">
        <v>13</v>
      </c>
      <c r="C70" s="2" t="s">
        <v>10</v>
      </c>
      <c r="D70" s="4">
        <v>729</v>
      </c>
    </row>
    <row r="71" spans="2:4">
      <c r="B71" s="2">
        <v>13</v>
      </c>
      <c r="C71" s="2" t="s">
        <v>11</v>
      </c>
      <c r="D71" s="4">
        <v>772</v>
      </c>
    </row>
    <row r="72" spans="2:4">
      <c r="B72" s="2">
        <v>14</v>
      </c>
      <c r="C72" s="2" t="s">
        <v>7</v>
      </c>
      <c r="D72" s="5">
        <v>723</v>
      </c>
    </row>
    <row r="73" spans="2:4">
      <c r="B73" s="2">
        <v>14</v>
      </c>
      <c r="C73" s="2" t="s">
        <v>8</v>
      </c>
      <c r="D73" s="5">
        <v>677</v>
      </c>
    </row>
    <row r="74" spans="2:4">
      <c r="B74" s="2">
        <v>14</v>
      </c>
      <c r="C74" s="2" t="s">
        <v>12</v>
      </c>
      <c r="D74" s="5">
        <v>521</v>
      </c>
    </row>
    <row r="75" spans="2:4">
      <c r="B75" s="2">
        <v>14</v>
      </c>
      <c r="C75" s="2" t="s">
        <v>10</v>
      </c>
      <c r="D75" s="5">
        <v>571</v>
      </c>
    </row>
    <row r="76" spans="2:4">
      <c r="B76" s="2">
        <v>14</v>
      </c>
      <c r="C76" s="2" t="s">
        <v>11</v>
      </c>
      <c r="D76" s="5">
        <v>498</v>
      </c>
    </row>
    <row r="77" spans="2:4">
      <c r="C77" s="2"/>
    </row>
    <row r="78" spans="2:4">
      <c r="C78" s="2"/>
    </row>
    <row r="79" spans="2:4">
      <c r="C79" s="2"/>
    </row>
    <row r="80" spans="2:4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workbookViewId="0">
      <selection activeCell="E71" sqref="E71"/>
    </sheetView>
  </sheetViews>
  <sheetFormatPr defaultColWidth="9.88671875" defaultRowHeight="13.2"/>
  <cols>
    <col min="1" max="1" width="2.6640625" style="2" customWidth="1"/>
    <col min="2" max="2" width="5.109375" style="2" customWidth="1"/>
    <col min="3" max="3" width="8.109375" style="2" customWidth="1"/>
    <col min="4" max="4" width="7.88671875" style="2" customWidth="1"/>
    <col min="5" max="5" width="5.44140625" style="2" customWidth="1"/>
    <col min="6" max="6" width="10.88671875" style="2" customWidth="1"/>
    <col min="7" max="7" width="15.44140625" style="2" customWidth="1"/>
    <col min="8" max="8" width="5.44140625" style="2" customWidth="1"/>
    <col min="9" max="9" width="16.6640625" style="2" bestFit="1" customWidth="1"/>
    <col min="10" max="10" width="8.44140625" style="2" bestFit="1" customWidth="1"/>
    <col min="11" max="11" width="13.109375" style="2" customWidth="1"/>
    <col min="12" max="12" width="9.6640625" style="2" customWidth="1"/>
    <col min="13" max="16384" width="9.88671875" style="2"/>
  </cols>
  <sheetData>
    <row r="1" spans="1:10" ht="17.399999999999999">
      <c r="A1" s="6" t="s">
        <v>14</v>
      </c>
    </row>
    <row r="2" spans="1:10" ht="13.8" thickBot="1"/>
    <row r="3" spans="1:10" ht="13.8" thickBot="1">
      <c r="B3" s="3"/>
      <c r="C3" s="3"/>
      <c r="D3" s="3" t="s">
        <v>15</v>
      </c>
      <c r="E3" s="3"/>
      <c r="F3" s="3"/>
      <c r="G3" s="3"/>
      <c r="H3" s="3"/>
      <c r="I3" s="7" t="s">
        <v>16</v>
      </c>
      <c r="J3" s="8" t="s">
        <v>17</v>
      </c>
    </row>
    <row r="4" spans="1:10">
      <c r="B4" s="3" t="str">
        <f>IF(TypeOfSeasonality="Daily","Week","Year")</f>
        <v>Week</v>
      </c>
      <c r="C4" s="3" t="str">
        <f>IF(TypeOfSeasonality="Quarterly","Quarter",IF(TypeOfSeasonality="Monthly","Month","Day"))</f>
        <v>Day</v>
      </c>
      <c r="D4" s="3" t="s">
        <v>18</v>
      </c>
      <c r="E4" s="3"/>
      <c r="F4" s="9" t="s">
        <v>19</v>
      </c>
      <c r="I4" s="10" t="s">
        <v>20</v>
      </c>
      <c r="J4" s="11" t="s">
        <v>21</v>
      </c>
    </row>
    <row r="5" spans="1:10">
      <c r="B5" s="2">
        <f>IF(TypeOfSeasonality="Quarterly",TRUNC((ROW(B5)-1)/4),IF(TypeOfSeasonality="Monthly",TRUNC((ROW(B5)+7)/12),TRUNC((ROW(B5))/5)))</f>
        <v>1</v>
      </c>
      <c r="C5" s="2" t="str">
        <f>IF(TypeOfSeasonality="Quarterly",INDEX($F$10:$F$13,MOD(ROW(B5)+3,4)+1,1),IF(TypeOfSeasonality="Monthly",INDEX($F$10:$F$21,MOD(ROW(B5)-5,12)+1,1),INDEX($F$10:$F$14,MOD(ROW(B5),5)+1,1)))</f>
        <v>Mon</v>
      </c>
      <c r="D5" s="4">
        <v>1130</v>
      </c>
      <c r="F5" s="44" t="s">
        <v>22</v>
      </c>
      <c r="I5" s="10" t="s">
        <v>23</v>
      </c>
      <c r="J5" s="11" t="s">
        <v>24</v>
      </c>
    </row>
    <row r="6" spans="1:10" ht="13.8" thickBot="1">
      <c r="B6" s="2">
        <f t="shared" ref="B6:B69" si="0">IF(TypeOfSeasonality="Quarterly",TRUNC((ROW(B6)-1)/4),IF(TypeOfSeasonality="Monthly",TRUNC((ROW(B6)+7)/12),TRUNC((ROW(B6))/5)))</f>
        <v>1</v>
      </c>
      <c r="C6" s="2" t="str">
        <f t="shared" ref="C6:C69" si="1">IF(TypeOfSeasonality="Quarterly",INDEX($F$10:$F$13,MOD(ROW(B6)+3,4)+1,1),IF(TypeOfSeasonality="Monthly",INDEX($F$10:$F$21,MOD(ROW(B6)-5,12)+1,1),INDEX($F$10:$F$14,MOD(ROW(B6),5)+1,1)))</f>
        <v>Tue</v>
      </c>
      <c r="D6" s="4">
        <v>851</v>
      </c>
      <c r="I6" s="12" t="s">
        <v>25</v>
      </c>
      <c r="J6" s="13" t="s">
        <v>26</v>
      </c>
    </row>
    <row r="7" spans="1:10">
      <c r="B7" s="2">
        <f t="shared" si="0"/>
        <v>1</v>
      </c>
      <c r="C7" s="2" t="str">
        <f t="shared" si="1"/>
        <v>Wed</v>
      </c>
      <c r="D7" s="4">
        <v>589</v>
      </c>
    </row>
    <row r="8" spans="1:10">
      <c r="B8" s="2">
        <f t="shared" si="0"/>
        <v>1</v>
      </c>
      <c r="C8" s="2" t="str">
        <f t="shared" si="1"/>
        <v>Thur</v>
      </c>
      <c r="D8" s="4">
        <v>828</v>
      </c>
      <c r="G8" s="3" t="s">
        <v>27</v>
      </c>
    </row>
    <row r="9" spans="1:10" ht="13.8" thickBot="1">
      <c r="B9" s="2">
        <f t="shared" si="0"/>
        <v>1</v>
      </c>
      <c r="C9" s="2" t="str">
        <f t="shared" si="1"/>
        <v>Fri</v>
      </c>
      <c r="D9" s="4">
        <v>726</v>
      </c>
      <c r="F9" s="3" t="str">
        <f>IF(TypeOfSeasonality="Quarterly","Quarter",IF(TypeOfSeasonality="Monthly","Month","Day"))</f>
        <v>Day</v>
      </c>
      <c r="G9" s="3" t="s">
        <v>28</v>
      </c>
    </row>
    <row r="10" spans="1:10">
      <c r="B10" s="2">
        <f t="shared" si="0"/>
        <v>2</v>
      </c>
      <c r="C10" s="2" t="str">
        <f t="shared" si="1"/>
        <v>Mon</v>
      </c>
      <c r="D10" s="4">
        <v>1085</v>
      </c>
      <c r="F10" s="2" t="str">
        <f>IF(TypeOfSeasonality="Quarterly",1,IF(TypeOfSeasonality="Monthly","Jan","Mon"))</f>
        <v>Mon</v>
      </c>
      <c r="G10" s="14">
        <f>IF(TypeOfSeasonality="Quarterly",AVERAGE(D5,D9,D13,D17,D21,D25,D29,D33,D37,D41,D45,D49,D53,D57,D61,D65)/AVERAGE(TrueValue),IF(TypeOfSeasonality="Monthly",AVERAGE(D5,D17,D29,D41,D53,D65)/AVERAGE(TrueValue),AVERAGE(D5,D10,D15,D20,D25,D30,D35,D40,D45,D50,D55,D60,D65)/AVERAGE(TrueValue)))</f>
        <v>1.2237917884646774</v>
      </c>
    </row>
    <row r="11" spans="1:10">
      <c r="B11" s="2">
        <f t="shared" si="0"/>
        <v>2</v>
      </c>
      <c r="C11" s="2" t="str">
        <f t="shared" si="1"/>
        <v>Tue</v>
      </c>
      <c r="D11" s="4">
        <v>1042</v>
      </c>
      <c r="F11" s="2" t="str">
        <f>IF(TypeOfSeasonality="Quarterly",2,IF(TypeOfSeasonality="Monthly","Feb","Tue"))</f>
        <v>Tue</v>
      </c>
      <c r="G11" s="15">
        <f>IF(TypeOfSeasonality="Quarterly",AVERAGE(D6,D10,D14,D18,D22,D26,D30,D34,D38,D42,D46,D50,D54,D58,D62,D66)/AVERAGE(TrueValue),IF(TypeOfSeasonality="Monthly",AVERAGE(D6,D18,D30,D42,D54,D66)/AVERAGE(TrueValue),AVERAGE(D6,D11,D16,D21,D26,D31,D36,D41,D46,D51,D56,D61,D66)/AVERAGE(TrueValue)))</f>
        <v>1.0935853872063865</v>
      </c>
    </row>
    <row r="12" spans="1:10">
      <c r="B12" s="2">
        <f t="shared" si="0"/>
        <v>2</v>
      </c>
      <c r="C12" s="2" t="str">
        <f t="shared" si="1"/>
        <v>Wed</v>
      </c>
      <c r="D12" s="4">
        <v>892</v>
      </c>
      <c r="F12" s="2" t="str">
        <f>IF(TypeOfSeasonality="Quarterly",3,IF(TypeOfSeasonality="Monthly","Mar","Wed"))</f>
        <v>Wed</v>
      </c>
      <c r="G12" s="15">
        <f>IF(TypeOfSeasonality="Quarterly",AVERAGE(D7,D11,D15,D19,D23,D27,D31,D35,D39,D43,D47,D51,D55,D59,D63,D67)/AVERAGE(TrueValue),IF(TypeOfSeasonality="Monthly",AVERAGE(D7,D19,D31,D43,D55,D67)/AVERAGE(TrueValue),AVERAGE(D7,D12,D17,D22,D27,D32,D37,D42,D47,D52,D57,D62,D67)/AVERAGE(TrueValue)))</f>
        <v>0.93852477260249589</v>
      </c>
    </row>
    <row r="13" spans="1:10">
      <c r="B13" s="2">
        <f t="shared" si="0"/>
        <v>2</v>
      </c>
      <c r="C13" s="2" t="str">
        <f t="shared" si="1"/>
        <v>Thur</v>
      </c>
      <c r="D13" s="4">
        <v>840</v>
      </c>
      <c r="F13" s="2" t="str">
        <f>IF(TypeOfSeasonality="Quarterly",4,IF(TypeOfSeasonality="Monthly","Apr","Thur"))</f>
        <v>Thur</v>
      </c>
      <c r="G13" s="15">
        <f>IF(TypeOfSeasonality="Quarterly",AVERAGE(D8,D12,D16,D20,D24,D28,D32,D36,D40,D44,D48,D52,D56,D60,D64,D68)/AVERAGE(TrueValue),IF(TypeOfSeasonality="Monthly",AVERAGE(D8,D20,D32,D44,D56,D68)/AVERAGE(TrueValue),AVERAGE(D8,D13,D18,D23,D28,D33,D38,D43,D48,D53,D58,D63,D68)/AVERAGE(TrueValue)))</f>
        <v>0.91196415057943703</v>
      </c>
    </row>
    <row r="14" spans="1:10">
      <c r="B14" s="2">
        <f t="shared" si="0"/>
        <v>2</v>
      </c>
      <c r="C14" s="2" t="str">
        <f t="shared" si="1"/>
        <v>Fri</v>
      </c>
      <c r="D14" s="4">
        <v>799</v>
      </c>
      <c r="F14" s="2" t="str">
        <f>IF(TypeOfSeasonality="Quarterly","",IF(TypeOfSeasonality="Monthly","May","Fri"))</f>
        <v>Fri</v>
      </c>
      <c r="G14" s="16">
        <f>IF(TypeOfSeasonality="Quarterly","",IF(TypeOfSeasonality="Monthly",AVERAGE(D9,D21,D33,D45,D57,D69)/AVERAGE(TrueValue),AVERAGE(D9,D14,D19,D24,D29,D34,D39,D44,D49,D54,D59,D64,D69)/AVERAGE(TrueValue)))</f>
        <v>0.83213390114700336</v>
      </c>
    </row>
    <row r="15" spans="1:10">
      <c r="B15" s="2">
        <f t="shared" si="0"/>
        <v>3</v>
      </c>
      <c r="C15" s="2" t="str">
        <f t="shared" si="1"/>
        <v>Mon</v>
      </c>
      <c r="D15" s="4">
        <v>1303</v>
      </c>
      <c r="F15" s="2" t="str">
        <f>IF(TypeOfSeasonality="Monthly","June","")</f>
        <v/>
      </c>
      <c r="G15" s="16" t="str">
        <f t="shared" ref="G15:G21" si="2">IF(TypeOfSeasonality="Monthly",AVERAGE(D10,D22,D34,D46,D58)/AVERAGE(TrueValue),"")</f>
        <v/>
      </c>
    </row>
    <row r="16" spans="1:10">
      <c r="B16" s="2">
        <f t="shared" si="0"/>
        <v>3</v>
      </c>
      <c r="C16" s="2" t="str">
        <f t="shared" si="1"/>
        <v>Tue</v>
      </c>
      <c r="D16" s="4">
        <v>1121</v>
      </c>
      <c r="F16" s="2" t="str">
        <f>IF(TypeOfSeasonality="Monthly","July","")</f>
        <v/>
      </c>
      <c r="G16" s="16" t="str">
        <f t="shared" si="2"/>
        <v/>
      </c>
    </row>
    <row r="17" spans="2:10">
      <c r="B17" s="2">
        <f t="shared" si="0"/>
        <v>3</v>
      </c>
      <c r="C17" s="2" t="str">
        <f t="shared" si="1"/>
        <v>Wed</v>
      </c>
      <c r="D17" s="4">
        <v>1003</v>
      </c>
      <c r="F17" s="2" t="str">
        <f>IF(TypeOfSeasonality="Monthly","Aug","")</f>
        <v/>
      </c>
      <c r="G17" s="16" t="str">
        <f t="shared" si="2"/>
        <v/>
      </c>
    </row>
    <row r="18" spans="2:10">
      <c r="B18" s="2">
        <f t="shared" si="0"/>
        <v>3</v>
      </c>
      <c r="C18" s="2" t="str">
        <f t="shared" si="1"/>
        <v>Thur</v>
      </c>
      <c r="D18" s="4">
        <v>1113</v>
      </c>
      <c r="F18" s="2" t="str">
        <f>IF(TypeOfSeasonality="Monthly","Sep","")</f>
        <v/>
      </c>
      <c r="G18" s="16" t="str">
        <f t="shared" si="2"/>
        <v/>
      </c>
    </row>
    <row r="19" spans="2:10">
      <c r="B19" s="2">
        <f t="shared" si="0"/>
        <v>3</v>
      </c>
      <c r="C19" s="2" t="str">
        <f t="shared" si="1"/>
        <v>Fri</v>
      </c>
      <c r="D19" s="4">
        <v>1005</v>
      </c>
      <c r="F19" s="2" t="str">
        <f>IF(TypeOfSeasonality="Monthly","Oct","")</f>
        <v/>
      </c>
      <c r="G19" s="16" t="str">
        <f t="shared" si="2"/>
        <v/>
      </c>
    </row>
    <row r="20" spans="2:10">
      <c r="B20" s="2">
        <f t="shared" si="0"/>
        <v>4</v>
      </c>
      <c r="C20" s="2" t="str">
        <f t="shared" si="1"/>
        <v>Mon</v>
      </c>
      <c r="D20" s="4">
        <v>2652</v>
      </c>
      <c r="F20" s="2" t="str">
        <f>IF(TypeOfSeasonality="Monthly","Nov","")</f>
        <v/>
      </c>
      <c r="G20" s="16" t="str">
        <f t="shared" si="2"/>
        <v/>
      </c>
    </row>
    <row r="21" spans="2:10" ht="13.8" thickBot="1">
      <c r="B21" s="2">
        <f t="shared" si="0"/>
        <v>4</v>
      </c>
      <c r="C21" s="2" t="str">
        <f t="shared" si="1"/>
        <v>Tue</v>
      </c>
      <c r="D21" s="4">
        <v>2825</v>
      </c>
      <c r="F21" s="2" t="str">
        <f>IF(TypeOfSeasonality="Monthly","Dec","")</f>
        <v/>
      </c>
      <c r="G21" s="17" t="str">
        <f t="shared" si="2"/>
        <v/>
      </c>
      <c r="J21" s="9"/>
    </row>
    <row r="22" spans="2:10">
      <c r="B22" s="2">
        <f t="shared" si="0"/>
        <v>4</v>
      </c>
      <c r="C22" s="2" t="str">
        <f t="shared" si="1"/>
        <v>Wed</v>
      </c>
      <c r="D22" s="4">
        <v>1841</v>
      </c>
      <c r="J22" s="18"/>
    </row>
    <row r="23" spans="2:10">
      <c r="B23" s="2">
        <f t="shared" si="0"/>
        <v>4</v>
      </c>
      <c r="C23" s="2" t="str">
        <f t="shared" si="1"/>
        <v>Thur</v>
      </c>
      <c r="D23" s="4">
        <v>1841</v>
      </c>
    </row>
    <row r="24" spans="2:10">
      <c r="B24" s="2">
        <f t="shared" si="0"/>
        <v>4</v>
      </c>
      <c r="C24" s="2" t="str">
        <f t="shared" si="1"/>
        <v>Fri</v>
      </c>
      <c r="D24" s="4">
        <v>1841</v>
      </c>
    </row>
    <row r="25" spans="2:10">
      <c r="B25" s="2">
        <f t="shared" si="0"/>
        <v>5</v>
      </c>
      <c r="C25" s="2" t="str">
        <f t="shared" si="1"/>
        <v>Mon</v>
      </c>
      <c r="D25" s="4">
        <v>1949</v>
      </c>
    </row>
    <row r="26" spans="2:10">
      <c r="B26" s="2">
        <f t="shared" si="0"/>
        <v>5</v>
      </c>
      <c r="C26" s="2" t="str">
        <f t="shared" si="1"/>
        <v>Tue</v>
      </c>
      <c r="D26" s="4">
        <v>1507</v>
      </c>
    </row>
    <row r="27" spans="2:10">
      <c r="B27" s="2">
        <f t="shared" si="0"/>
        <v>5</v>
      </c>
      <c r="C27" s="2" t="str">
        <f t="shared" si="1"/>
        <v>Wed</v>
      </c>
      <c r="D27" s="4">
        <v>989</v>
      </c>
    </row>
    <row r="28" spans="2:10">
      <c r="B28" s="2">
        <f t="shared" si="0"/>
        <v>5</v>
      </c>
      <c r="C28" s="2" t="str">
        <f t="shared" si="1"/>
        <v>Thur</v>
      </c>
      <c r="D28" s="4">
        <v>990</v>
      </c>
    </row>
    <row r="29" spans="2:10">
      <c r="B29" s="2">
        <f t="shared" si="0"/>
        <v>5</v>
      </c>
      <c r="C29" s="2" t="str">
        <f t="shared" si="1"/>
        <v>Fri</v>
      </c>
      <c r="D29" s="4">
        <v>1084</v>
      </c>
    </row>
    <row r="30" spans="2:10">
      <c r="B30" s="2">
        <f t="shared" si="0"/>
        <v>6</v>
      </c>
      <c r="C30" s="2" t="str">
        <f t="shared" si="1"/>
        <v>Mon</v>
      </c>
      <c r="D30" s="4">
        <v>1260</v>
      </c>
    </row>
    <row r="31" spans="2:10">
      <c r="B31" s="2">
        <f t="shared" si="0"/>
        <v>6</v>
      </c>
      <c r="C31" s="2" t="str">
        <f t="shared" si="1"/>
        <v>Tue</v>
      </c>
      <c r="D31" s="4">
        <v>1134</v>
      </c>
    </row>
    <row r="32" spans="2:10">
      <c r="B32" s="2">
        <f t="shared" si="0"/>
        <v>6</v>
      </c>
      <c r="C32" s="2" t="str">
        <f t="shared" si="1"/>
        <v>Wed</v>
      </c>
      <c r="D32" s="4">
        <v>941</v>
      </c>
    </row>
    <row r="33" spans="2:4">
      <c r="B33" s="2">
        <f t="shared" si="0"/>
        <v>6</v>
      </c>
      <c r="C33" s="2" t="str">
        <f t="shared" si="1"/>
        <v>Thur</v>
      </c>
      <c r="D33" s="4">
        <v>847</v>
      </c>
    </row>
    <row r="34" spans="2:4">
      <c r="B34" s="2">
        <f t="shared" si="0"/>
        <v>6</v>
      </c>
      <c r="C34" s="2" t="str">
        <f t="shared" si="1"/>
        <v>Fri</v>
      </c>
      <c r="D34" s="4">
        <v>714</v>
      </c>
    </row>
    <row r="35" spans="2:4">
      <c r="B35" s="2">
        <f t="shared" si="0"/>
        <v>7</v>
      </c>
      <c r="C35" s="2" t="str">
        <f t="shared" si="1"/>
        <v>Mon</v>
      </c>
      <c r="D35" s="4">
        <v>1002</v>
      </c>
    </row>
    <row r="36" spans="2:4">
      <c r="B36" s="2">
        <f t="shared" si="0"/>
        <v>7</v>
      </c>
      <c r="C36" s="2" t="str">
        <f t="shared" si="1"/>
        <v>Tue</v>
      </c>
      <c r="D36" s="4">
        <v>847</v>
      </c>
    </row>
    <row r="37" spans="2:4">
      <c r="B37" s="2">
        <f t="shared" si="0"/>
        <v>7</v>
      </c>
      <c r="C37" s="2" t="str">
        <f t="shared" si="1"/>
        <v>Wed</v>
      </c>
      <c r="D37" s="4">
        <v>922</v>
      </c>
    </row>
    <row r="38" spans="2:4">
      <c r="B38" s="2">
        <f t="shared" si="0"/>
        <v>7</v>
      </c>
      <c r="C38" s="2" t="str">
        <f t="shared" si="1"/>
        <v>Thur</v>
      </c>
      <c r="D38" s="4">
        <v>842</v>
      </c>
    </row>
    <row r="39" spans="2:4">
      <c r="B39" s="2">
        <f t="shared" si="0"/>
        <v>7</v>
      </c>
      <c r="C39" s="2" t="str">
        <f t="shared" si="1"/>
        <v>Fri</v>
      </c>
      <c r="D39" s="4">
        <v>784</v>
      </c>
    </row>
    <row r="40" spans="2:4">
      <c r="B40" s="2">
        <f t="shared" si="0"/>
        <v>8</v>
      </c>
      <c r="C40" s="2" t="str">
        <f t="shared" si="1"/>
        <v>Mon</v>
      </c>
      <c r="D40" s="4">
        <v>823</v>
      </c>
    </row>
    <row r="41" spans="2:4">
      <c r="B41" s="2">
        <f t="shared" si="0"/>
        <v>8</v>
      </c>
      <c r="C41" s="2" t="str">
        <f t="shared" si="1"/>
        <v>Tue</v>
      </c>
      <c r="D41" s="4">
        <v>823</v>
      </c>
    </row>
    <row r="42" spans="2:4">
      <c r="B42" s="2">
        <f t="shared" si="0"/>
        <v>8</v>
      </c>
      <c r="C42" s="2" t="str">
        <f t="shared" si="1"/>
        <v>Wed</v>
      </c>
      <c r="D42" s="4">
        <v>823</v>
      </c>
    </row>
    <row r="43" spans="2:4">
      <c r="B43" s="2">
        <f t="shared" si="0"/>
        <v>8</v>
      </c>
      <c r="C43" s="2" t="str">
        <f t="shared" si="1"/>
        <v>Thur</v>
      </c>
      <c r="D43" s="4">
        <v>401</v>
      </c>
    </row>
    <row r="44" spans="2:4">
      <c r="B44" s="2">
        <f t="shared" si="0"/>
        <v>8</v>
      </c>
      <c r="C44" s="2" t="str">
        <f t="shared" si="1"/>
        <v>Fri</v>
      </c>
      <c r="D44" s="4">
        <v>429</v>
      </c>
    </row>
    <row r="45" spans="2:4">
      <c r="B45" s="2">
        <f t="shared" si="0"/>
        <v>9</v>
      </c>
      <c r="C45" s="2" t="str">
        <f t="shared" si="1"/>
        <v>Mon</v>
      </c>
      <c r="D45" s="4">
        <v>1209</v>
      </c>
    </row>
    <row r="46" spans="2:4">
      <c r="B46" s="2">
        <f t="shared" si="0"/>
        <v>9</v>
      </c>
      <c r="C46" s="2" t="str">
        <f t="shared" si="1"/>
        <v>Tue</v>
      </c>
      <c r="D46" s="4">
        <v>830</v>
      </c>
    </row>
    <row r="47" spans="2:4">
      <c r="B47" s="2">
        <f t="shared" si="0"/>
        <v>9</v>
      </c>
      <c r="C47" s="2" t="str">
        <f t="shared" si="1"/>
        <v>Wed</v>
      </c>
      <c r="D47" s="4">
        <v>830</v>
      </c>
    </row>
    <row r="48" spans="2:4">
      <c r="B48" s="2">
        <f t="shared" si="0"/>
        <v>9</v>
      </c>
      <c r="C48" s="2" t="str">
        <f t="shared" si="1"/>
        <v>Thur</v>
      </c>
      <c r="D48" s="4">
        <v>1082</v>
      </c>
    </row>
    <row r="49" spans="2:4">
      <c r="B49" s="2">
        <f t="shared" si="0"/>
        <v>9</v>
      </c>
      <c r="C49" s="2" t="str">
        <f t="shared" si="1"/>
        <v>Fri</v>
      </c>
      <c r="D49" s="4">
        <v>841</v>
      </c>
    </row>
    <row r="50" spans="2:4">
      <c r="B50" s="2">
        <f t="shared" si="0"/>
        <v>10</v>
      </c>
      <c r="C50" s="2" t="str">
        <f t="shared" si="1"/>
        <v>Mon</v>
      </c>
      <c r="D50" s="4">
        <v>1362</v>
      </c>
    </row>
    <row r="51" spans="2:4">
      <c r="B51" s="2">
        <f t="shared" si="0"/>
        <v>10</v>
      </c>
      <c r="C51" s="2" t="str">
        <f t="shared" si="1"/>
        <v>Tue</v>
      </c>
      <c r="D51" s="4">
        <v>1174</v>
      </c>
    </row>
    <row r="52" spans="2:4">
      <c r="B52" s="2">
        <f t="shared" si="0"/>
        <v>10</v>
      </c>
      <c r="C52" s="2" t="str">
        <f t="shared" si="1"/>
        <v>Wed</v>
      </c>
      <c r="D52" s="4">
        <v>967</v>
      </c>
    </row>
    <row r="53" spans="2:4">
      <c r="B53" s="2">
        <f t="shared" si="0"/>
        <v>10</v>
      </c>
      <c r="C53" s="2" t="str">
        <f t="shared" si="1"/>
        <v>Thur</v>
      </c>
      <c r="D53" s="4">
        <v>930</v>
      </c>
    </row>
    <row r="54" spans="2:4">
      <c r="B54" s="2">
        <f t="shared" si="0"/>
        <v>10</v>
      </c>
      <c r="C54" s="2" t="str">
        <f t="shared" si="1"/>
        <v>Fri</v>
      </c>
      <c r="D54" s="4">
        <v>853</v>
      </c>
    </row>
    <row r="55" spans="2:4">
      <c r="B55" s="2">
        <f t="shared" si="0"/>
        <v>11</v>
      </c>
      <c r="C55" s="2" t="str">
        <f t="shared" si="1"/>
        <v>Mon</v>
      </c>
      <c r="D55" s="4">
        <v>924</v>
      </c>
    </row>
    <row r="56" spans="2:4">
      <c r="B56" s="2">
        <f t="shared" si="0"/>
        <v>11</v>
      </c>
      <c r="C56" s="2" t="str">
        <f t="shared" si="1"/>
        <v>Tue</v>
      </c>
      <c r="D56" s="4">
        <v>954</v>
      </c>
    </row>
    <row r="57" spans="2:4">
      <c r="B57" s="2">
        <f t="shared" si="0"/>
        <v>11</v>
      </c>
      <c r="C57" s="2" t="str">
        <f t="shared" si="1"/>
        <v>Wed</v>
      </c>
      <c r="D57" s="4">
        <v>1346</v>
      </c>
    </row>
    <row r="58" spans="2:4">
      <c r="B58" s="2">
        <f t="shared" si="0"/>
        <v>11</v>
      </c>
      <c r="C58" s="2" t="str">
        <f t="shared" si="1"/>
        <v>Thur</v>
      </c>
      <c r="D58" s="4">
        <v>904</v>
      </c>
    </row>
    <row r="59" spans="2:4">
      <c r="B59" s="2">
        <f t="shared" si="0"/>
        <v>11</v>
      </c>
      <c r="C59" s="2" t="str">
        <f t="shared" si="1"/>
        <v>Fri</v>
      </c>
      <c r="D59" s="4">
        <v>758</v>
      </c>
    </row>
    <row r="60" spans="2:4">
      <c r="B60" s="2">
        <f t="shared" si="0"/>
        <v>12</v>
      </c>
      <c r="C60" s="2" t="str">
        <f t="shared" si="1"/>
        <v>Mon</v>
      </c>
      <c r="D60" s="4">
        <v>886</v>
      </c>
    </row>
    <row r="61" spans="2:4">
      <c r="B61" s="2">
        <f t="shared" si="0"/>
        <v>12</v>
      </c>
      <c r="C61" s="2" t="str">
        <f t="shared" si="1"/>
        <v>Tue</v>
      </c>
      <c r="D61" s="4">
        <v>878</v>
      </c>
    </row>
    <row r="62" spans="2:4">
      <c r="B62" s="2">
        <f t="shared" si="0"/>
        <v>12</v>
      </c>
      <c r="C62" s="2" t="str">
        <f t="shared" si="1"/>
        <v>Wed</v>
      </c>
      <c r="D62" s="4">
        <v>802</v>
      </c>
    </row>
    <row r="63" spans="2:4">
      <c r="B63" s="2">
        <f t="shared" si="0"/>
        <v>12</v>
      </c>
      <c r="C63" s="2" t="str">
        <f t="shared" si="1"/>
        <v>Thur</v>
      </c>
      <c r="D63" s="4">
        <v>945</v>
      </c>
    </row>
    <row r="64" spans="2:4">
      <c r="B64" s="2">
        <f t="shared" si="0"/>
        <v>12</v>
      </c>
      <c r="C64" s="2" t="str">
        <f t="shared" si="1"/>
        <v>Fri</v>
      </c>
      <c r="D64" s="4">
        <v>610</v>
      </c>
    </row>
    <row r="65" spans="2:4">
      <c r="B65" s="2">
        <f t="shared" si="0"/>
        <v>13</v>
      </c>
      <c r="C65" s="2" t="str">
        <f t="shared" si="1"/>
        <v>Mon</v>
      </c>
      <c r="D65" s="4">
        <v>910</v>
      </c>
    </row>
    <row r="66" spans="2:4">
      <c r="B66" s="2">
        <f t="shared" si="0"/>
        <v>13</v>
      </c>
      <c r="C66" s="2" t="str">
        <f t="shared" si="1"/>
        <v>Tue</v>
      </c>
      <c r="D66" s="4">
        <v>754</v>
      </c>
    </row>
    <row r="67" spans="2:4">
      <c r="B67" s="2">
        <f t="shared" si="0"/>
        <v>13</v>
      </c>
      <c r="C67" s="2" t="str">
        <f t="shared" si="1"/>
        <v>Wed</v>
      </c>
      <c r="D67" s="4">
        <v>705</v>
      </c>
    </row>
    <row r="68" spans="2:4">
      <c r="B68" s="2">
        <f t="shared" si="0"/>
        <v>13</v>
      </c>
      <c r="C68" s="2" t="str">
        <f t="shared" si="1"/>
        <v>Thur</v>
      </c>
      <c r="D68" s="4">
        <v>729</v>
      </c>
    </row>
    <row r="69" spans="2:4">
      <c r="B69" s="2">
        <f t="shared" si="0"/>
        <v>13</v>
      </c>
      <c r="C69" s="2" t="str">
        <f t="shared" si="1"/>
        <v>Fri</v>
      </c>
      <c r="D69" s="4">
        <v>772</v>
      </c>
    </row>
    <row r="70" spans="2:4">
      <c r="B70" s="2">
        <v>14</v>
      </c>
      <c r="C70" s="2" t="s">
        <v>7</v>
      </c>
      <c r="D70" s="2">
        <v>723</v>
      </c>
    </row>
    <row r="71" spans="2:4">
      <c r="B71" s="2">
        <v>14</v>
      </c>
      <c r="C71" s="2" t="s">
        <v>8</v>
      </c>
      <c r="D71" s="2">
        <v>677</v>
      </c>
    </row>
    <row r="72" spans="2:4">
      <c r="B72" s="2">
        <v>14</v>
      </c>
      <c r="C72" s="2" t="s">
        <v>9</v>
      </c>
      <c r="D72" s="2">
        <v>521</v>
      </c>
    </row>
    <row r="73" spans="2:4">
      <c r="B73" s="2">
        <v>14</v>
      </c>
      <c r="C73" s="2" t="s">
        <v>29</v>
      </c>
      <c r="D73" s="2">
        <v>571</v>
      </c>
    </row>
    <row r="74" spans="2:4">
      <c r="B74" s="2">
        <v>14</v>
      </c>
      <c r="C74" s="2" t="s">
        <v>11</v>
      </c>
      <c r="D74" s="2">
        <v>498</v>
      </c>
    </row>
  </sheetData>
  <conditionalFormatting sqref="G15:G21">
    <cfRule type="expression" dxfId="25" priority="1" stopIfTrue="1">
      <formula>($F$5="Monthly")</formula>
    </cfRule>
  </conditionalFormatting>
  <conditionalFormatting sqref="G14">
    <cfRule type="expression" dxfId="24" priority="2" stopIfTrue="1">
      <formula>($F$5&lt;&gt;"Quarterly")</formula>
    </cfRule>
  </conditionalFormatting>
  <dataValidations count="1">
    <dataValidation type="list" allowBlank="1" showInputMessage="1" showErrorMessage="1" sqref="F5" xr:uid="{00000000-0002-0000-0100-000000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5"/>
  <sheetViews>
    <sheetView zoomScale="88" zoomScaleNormal="88" workbookViewId="0">
      <selection activeCell="C76" sqref="C76"/>
    </sheetView>
  </sheetViews>
  <sheetFormatPr defaultColWidth="9.88671875" defaultRowHeight="13.2"/>
  <cols>
    <col min="1" max="1" width="2.6640625" style="2" customWidth="1"/>
    <col min="2" max="2" width="5.109375" style="2" bestFit="1" customWidth="1"/>
    <col min="3" max="3" width="8.109375" style="2" customWidth="1"/>
    <col min="4" max="4" width="7.88671875" style="2" customWidth="1"/>
    <col min="5" max="6" width="10.5546875" style="2" customWidth="1"/>
    <col min="7" max="7" width="9.109375" style="2" customWidth="1"/>
    <col min="8" max="8" width="11.44140625" style="2" customWidth="1"/>
    <col min="9" max="9" width="3.6640625" style="2" customWidth="1"/>
    <col min="10" max="10" width="8.44140625" style="2" customWidth="1"/>
    <col min="11" max="11" width="18.109375" style="2" customWidth="1"/>
    <col min="12" max="12" width="5.44140625" style="2" customWidth="1"/>
    <col min="13" max="13" width="24.44140625" style="2" bestFit="1" customWidth="1"/>
    <col min="14" max="14" width="7.33203125" style="2" bestFit="1" customWidth="1"/>
    <col min="15" max="16384" width="9.88671875" style="2"/>
  </cols>
  <sheetData>
    <row r="1" spans="1:14" ht="17.399999999999999">
      <c r="A1" s="6" t="s">
        <v>30</v>
      </c>
    </row>
    <row r="2" spans="1:14" ht="13.8" thickBot="1"/>
    <row r="3" spans="1:14" ht="13.8" thickBot="1">
      <c r="E3" s="3" t="s">
        <v>31</v>
      </c>
      <c r="F3" s="3" t="s">
        <v>31</v>
      </c>
      <c r="M3" s="7" t="s">
        <v>16</v>
      </c>
      <c r="N3" s="8" t="s">
        <v>17</v>
      </c>
    </row>
    <row r="4" spans="1:14">
      <c r="B4" s="3"/>
      <c r="C4" s="3"/>
      <c r="D4" s="3" t="s">
        <v>15</v>
      </c>
      <c r="E4" s="3" t="s">
        <v>32</v>
      </c>
      <c r="F4" s="3" t="s">
        <v>32</v>
      </c>
      <c r="G4" s="3" t="s">
        <v>33</v>
      </c>
      <c r="H4" s="3" t="s">
        <v>34</v>
      </c>
      <c r="M4" s="10" t="s">
        <v>35</v>
      </c>
      <c r="N4" s="11" t="s">
        <v>36</v>
      </c>
    </row>
    <row r="5" spans="1:14" ht="13.8" thickBot="1">
      <c r="B5" s="3" t="str">
        <f>IF(TypeOfSeasonality="Daily","Week","Year")</f>
        <v>Week</v>
      </c>
      <c r="C5" s="3" t="str">
        <f>IF(TypeOfSeasonality="Quarterly","Quarter",IF(TypeOfSeasonality="Monthly","Month","Day"))</f>
        <v>Day</v>
      </c>
      <c r="D5" s="3" t="s">
        <v>18</v>
      </c>
      <c r="E5" s="3" t="s">
        <v>18</v>
      </c>
      <c r="F5" s="3" t="s">
        <v>37</v>
      </c>
      <c r="G5" s="3" t="s">
        <v>37</v>
      </c>
      <c r="H5" s="3" t="s">
        <v>38</v>
      </c>
      <c r="K5" s="3" t="s">
        <v>19</v>
      </c>
      <c r="M5" s="10" t="s">
        <v>39</v>
      </c>
      <c r="N5" s="11" t="s">
        <v>40</v>
      </c>
    </row>
    <row r="6" spans="1:14">
      <c r="B6" s="2">
        <f>IF(TypeOfSeasonality="Quarterly",TRUNC((ROW(B6)-2)/4),IF(TypeOfSeasonality="Monthly",TRUNC((ROW(B6)+6)/12),TRUNC((ROW(B6)-1)/5)))</f>
        <v>1</v>
      </c>
      <c r="C6" s="2" t="str">
        <f>IF(TypeOfSeasonality="Quarterly",INDEX($J$9:$J$12,MOD(ROW(B6)+2,4)+1,1),IF(TypeOfSeasonality="Monthly",INDEX($J$9:$J$20,MOD(ROW(B6)-6,12)+1,1),INDEX($J$9:$J$13,MOD(ROW(B6)-1,5)+1,1)))</f>
        <v>Mon</v>
      </c>
      <c r="D6" s="4">
        <v>1130</v>
      </c>
      <c r="E6" s="19">
        <f t="shared" ref="E6:E32" si="0">IF(ISNUMBER(TrueValue),TrueValue/VLOOKUP(C6,$J$9:$K$20,2,FALSE),NA())</f>
        <v>923.35968475295545</v>
      </c>
      <c r="F6" s="19"/>
      <c r="G6" s="20"/>
      <c r="H6" s="19"/>
      <c r="K6" s="44" t="s">
        <v>22</v>
      </c>
      <c r="M6" s="10" t="s">
        <v>41</v>
      </c>
      <c r="N6" s="11" t="s">
        <v>42</v>
      </c>
    </row>
    <row r="7" spans="1:14">
      <c r="B7" s="2">
        <f t="shared" ref="B7:B75" si="1">IF(TypeOfSeasonality="Quarterly",TRUNC((ROW(B7)-2)/4),IF(TypeOfSeasonality="Monthly",TRUNC((ROW(B7)+6)/12),TRUNC((ROW(B7)-1)/5)))</f>
        <v>1</v>
      </c>
      <c r="C7" s="2" t="str">
        <f t="shared" ref="C7:C75" si="2">IF(TypeOfSeasonality="Quarterly",INDEX($J$9:$J$12,MOD(ROW(B7)+2,4)+1,1),IF(TypeOfSeasonality="Monthly",INDEX($J$9:$J$20,MOD(ROW(B7)-6,12)+1,1),INDEX($J$9:$J$13,MOD(ROW(B7)-1,5)+1,1)))</f>
        <v>Tue</v>
      </c>
      <c r="D7" s="4">
        <v>851</v>
      </c>
      <c r="E7" s="19">
        <f t="shared" si="0"/>
        <v>778.17426051560369</v>
      </c>
      <c r="F7" s="19">
        <f>IF(ISNUMBER(D6),E6,NA())</f>
        <v>923.35968475295545</v>
      </c>
      <c r="G7" s="22">
        <f t="shared" ref="G7:G32" si="3">IF(ISNUMBER(SeasonallyAdjustedForecast),SeasonallyAdjustedForecast*VLOOKUP(C7,$J$9:$K$20,2,FALSE),"")</f>
        <v>1009.7726583813278</v>
      </c>
      <c r="H7" s="19">
        <f t="shared" ref="H7:H75" si="4">IF(AND(ISNUMBER(TrueValue),ISNUMBER(ActualForecast)),ABS(TrueValue-ActualForecast),"")</f>
        <v>158.7726583813278</v>
      </c>
      <c r="M7" s="10" t="s">
        <v>43</v>
      </c>
      <c r="N7" s="11" t="s">
        <v>44</v>
      </c>
    </row>
    <row r="8" spans="1:14" ht="13.8" thickBot="1">
      <c r="B8" s="2">
        <f t="shared" si="1"/>
        <v>1</v>
      </c>
      <c r="C8" s="2" t="str">
        <f t="shared" si="2"/>
        <v>Wed</v>
      </c>
      <c r="D8" s="4">
        <v>589</v>
      </c>
      <c r="E8" s="19">
        <f t="shared" si="0"/>
        <v>627.58066403162047</v>
      </c>
      <c r="F8" s="19">
        <f t="shared" ref="F8:F30" si="5">IF(ISNUMBER(D7),E7,NA())</f>
        <v>778.17426051560369</v>
      </c>
      <c r="G8" s="22">
        <f t="shared" si="3"/>
        <v>730.33582089552237</v>
      </c>
      <c r="H8" s="19">
        <f t="shared" si="4"/>
        <v>141.33582089552237</v>
      </c>
      <c r="J8" s="3" t="str">
        <f>IF(TypeOfSeasonality="Quarterly","Quarter",IF(TypeOfSeasonality="Monthly","Month","Day"))</f>
        <v>Day</v>
      </c>
      <c r="K8" s="3" t="s">
        <v>28</v>
      </c>
      <c r="M8" s="10" t="s">
        <v>20</v>
      </c>
      <c r="N8" s="11" t="s">
        <v>45</v>
      </c>
    </row>
    <row r="9" spans="1:14">
      <c r="B9" s="2">
        <f t="shared" si="1"/>
        <v>1</v>
      </c>
      <c r="C9" s="2" t="str">
        <f t="shared" si="2"/>
        <v>Thur</v>
      </c>
      <c r="D9" s="4">
        <v>828</v>
      </c>
      <c r="E9" s="19">
        <f t="shared" si="0"/>
        <v>907.93042629352431</v>
      </c>
      <c r="F9" s="19">
        <f t="shared" si="5"/>
        <v>627.58066403162047</v>
      </c>
      <c r="G9" s="22">
        <f t="shared" si="3"/>
        <v>572.33106719367584</v>
      </c>
      <c r="H9" s="19">
        <f t="shared" si="4"/>
        <v>255.66893280632416</v>
      </c>
      <c r="J9" s="2" t="str">
        <f>IF(TypeOfSeasonality="Quarterly",1,IF(TypeOfSeasonality="Monthly","Jan","Mon"))</f>
        <v>Mon</v>
      </c>
      <c r="K9" s="14">
        <v>1.2237917884646774</v>
      </c>
      <c r="M9" s="10" t="s">
        <v>46</v>
      </c>
      <c r="N9" s="11" t="s">
        <v>47</v>
      </c>
    </row>
    <row r="10" spans="1:14">
      <c r="B10" s="2">
        <f t="shared" si="1"/>
        <v>1</v>
      </c>
      <c r="C10" s="2" t="str">
        <f t="shared" si="2"/>
        <v>Fri</v>
      </c>
      <c r="D10" s="4">
        <v>726</v>
      </c>
      <c r="E10" s="19">
        <f t="shared" si="0"/>
        <v>872.45574179743232</v>
      </c>
      <c r="F10" s="19">
        <f t="shared" si="5"/>
        <v>907.93042629352431</v>
      </c>
      <c r="G10" s="22">
        <f t="shared" si="3"/>
        <v>755.51968760169223</v>
      </c>
      <c r="H10" s="19">
        <f t="shared" si="4"/>
        <v>29.519687601692226</v>
      </c>
      <c r="J10" s="2" t="str">
        <f>IF(TypeOfSeasonality="Quarterly",2,IF(TypeOfSeasonality="Monthly","Feb","Tue"))</f>
        <v>Tue</v>
      </c>
      <c r="K10" s="15">
        <v>1.0935853872063865</v>
      </c>
      <c r="M10" s="10" t="s">
        <v>48</v>
      </c>
      <c r="N10" s="11" t="s">
        <v>49</v>
      </c>
    </row>
    <row r="11" spans="1:14">
      <c r="B11" s="2">
        <f t="shared" si="1"/>
        <v>2</v>
      </c>
      <c r="C11" s="2" t="str">
        <f t="shared" si="2"/>
        <v>Mon</v>
      </c>
      <c r="D11" s="4">
        <v>1085</v>
      </c>
      <c r="E11" s="19">
        <f t="shared" si="0"/>
        <v>886.58872385571385</v>
      </c>
      <c r="F11" s="19">
        <f t="shared" si="5"/>
        <v>872.45574179743232</v>
      </c>
      <c r="G11" s="22">
        <f t="shared" si="3"/>
        <v>1067.7041726105565</v>
      </c>
      <c r="H11" s="19">
        <f t="shared" si="4"/>
        <v>17.295827389443502</v>
      </c>
      <c r="J11" s="2" t="str">
        <f>IF(TypeOfSeasonality="Quarterly",3,IF(TypeOfSeasonality="Monthly","Mar","Wed"))</f>
        <v>Wed</v>
      </c>
      <c r="K11" s="15">
        <v>0.93852477260249589</v>
      </c>
      <c r="M11" s="10" t="s">
        <v>23</v>
      </c>
      <c r="N11" s="11" t="s">
        <v>50</v>
      </c>
    </row>
    <row r="12" spans="1:14" ht="13.8" thickBot="1">
      <c r="B12" s="2">
        <f t="shared" si="1"/>
        <v>2</v>
      </c>
      <c r="C12" s="2" t="str">
        <f t="shared" si="2"/>
        <v>Tue</v>
      </c>
      <c r="D12" s="4">
        <v>1042</v>
      </c>
      <c r="E12" s="19">
        <f t="shared" si="0"/>
        <v>952.82911804613286</v>
      </c>
      <c r="F12" s="19">
        <f t="shared" si="5"/>
        <v>886.58872385571385</v>
      </c>
      <c r="G12" s="22">
        <f t="shared" si="3"/>
        <v>969.56047287056697</v>
      </c>
      <c r="H12" s="19">
        <f t="shared" si="4"/>
        <v>72.439527129433031</v>
      </c>
      <c r="J12" s="2" t="str">
        <f>IF(TypeOfSeasonality="Quarterly",4,IF(TypeOfSeasonality="Monthly","Apr","Thur"))</f>
        <v>Thur</v>
      </c>
      <c r="K12" s="15">
        <v>0.91196415057943703</v>
      </c>
      <c r="M12" s="12" t="s">
        <v>25</v>
      </c>
      <c r="N12" s="13" t="s">
        <v>51</v>
      </c>
    </row>
    <row r="13" spans="1:14">
      <c r="B13" s="2">
        <f t="shared" si="1"/>
        <v>2</v>
      </c>
      <c r="C13" s="2" t="str">
        <f t="shared" si="2"/>
        <v>Wed</v>
      </c>
      <c r="D13" s="4">
        <v>892</v>
      </c>
      <c r="E13" s="19">
        <f t="shared" si="0"/>
        <v>950.42776284584977</v>
      </c>
      <c r="F13" s="19">
        <f t="shared" si="5"/>
        <v>952.82911804613286</v>
      </c>
      <c r="G13" s="22">
        <f t="shared" si="3"/>
        <v>894.25373134328356</v>
      </c>
      <c r="H13" s="19">
        <f t="shared" si="4"/>
        <v>2.2537313432835617</v>
      </c>
      <c r="J13" s="2" t="str">
        <f>IF(TypeOfSeasonality="Quarterly","",IF(TypeOfSeasonality="Monthly","May","Fri"))</f>
        <v>Fri</v>
      </c>
      <c r="K13" s="16">
        <v>0.83213390114700336</v>
      </c>
    </row>
    <row r="14" spans="1:14">
      <c r="B14" s="2">
        <f t="shared" si="1"/>
        <v>2</v>
      </c>
      <c r="C14" s="2" t="str">
        <f t="shared" si="2"/>
        <v>Thur</v>
      </c>
      <c r="D14" s="4">
        <v>840</v>
      </c>
      <c r="E14" s="19">
        <f t="shared" si="0"/>
        <v>921.08883826879276</v>
      </c>
      <c r="F14" s="19">
        <f t="shared" si="5"/>
        <v>950.42776284584977</v>
      </c>
      <c r="G14" s="22">
        <f t="shared" si="3"/>
        <v>866.75604743082999</v>
      </c>
      <c r="H14" s="19">
        <f t="shared" si="4"/>
        <v>26.756047430829994</v>
      </c>
      <c r="J14" s="2" t="str">
        <f>IF(TypeOfSeasonality="Monthly","June","")</f>
        <v/>
      </c>
      <c r="K14" s="23">
        <v>1.0531232138482893</v>
      </c>
    </row>
    <row r="15" spans="1:14">
      <c r="B15" s="2">
        <f t="shared" si="1"/>
        <v>2</v>
      </c>
      <c r="C15" s="2" t="str">
        <f t="shared" si="2"/>
        <v>Fri</v>
      </c>
      <c r="D15" s="4">
        <v>799</v>
      </c>
      <c r="E15" s="19">
        <f t="shared" si="0"/>
        <v>960.18200784593444</v>
      </c>
      <c r="F15" s="19">
        <f t="shared" si="5"/>
        <v>921.08883826879276</v>
      </c>
      <c r="G15" s="22">
        <f t="shared" si="3"/>
        <v>766.46924829157172</v>
      </c>
      <c r="H15" s="19">
        <f t="shared" si="4"/>
        <v>32.530751708428284</v>
      </c>
      <c r="J15" s="2" t="str">
        <f>IF(TypeOfSeasonality="Monthly","July","")</f>
        <v/>
      </c>
      <c r="K15" s="23">
        <v>0.91516289703600884</v>
      </c>
    </row>
    <row r="16" spans="1:14">
      <c r="B16" s="2">
        <f t="shared" si="1"/>
        <v>3</v>
      </c>
      <c r="C16" s="2" t="str">
        <f t="shared" si="2"/>
        <v>Mon</v>
      </c>
      <c r="D16" s="4">
        <v>1303</v>
      </c>
      <c r="E16" s="19">
        <f t="shared" si="0"/>
        <v>1064.7236010912397</v>
      </c>
      <c r="F16" s="19">
        <f t="shared" si="5"/>
        <v>960.18200784593444</v>
      </c>
      <c r="G16" s="22">
        <f t="shared" si="3"/>
        <v>1175.062856633381</v>
      </c>
      <c r="H16" s="19">
        <f t="shared" si="4"/>
        <v>127.93714336661901</v>
      </c>
      <c r="J16" s="2" t="str">
        <f>IF(TypeOfSeasonality="Monthly","Aug","")</f>
        <v/>
      </c>
      <c r="K16" s="23">
        <v>0.90805911651833093</v>
      </c>
    </row>
    <row r="17" spans="2:11">
      <c r="B17" s="2">
        <f t="shared" si="1"/>
        <v>3</v>
      </c>
      <c r="C17" s="2" t="str">
        <f t="shared" si="2"/>
        <v>Tue</v>
      </c>
      <c r="D17" s="4">
        <v>1121</v>
      </c>
      <c r="E17" s="19">
        <f t="shared" si="0"/>
        <v>1025.0685617367706</v>
      </c>
      <c r="F17" s="19">
        <f t="shared" si="5"/>
        <v>1064.7236010912397</v>
      </c>
      <c r="G17" s="22">
        <f t="shared" si="3"/>
        <v>1164.3661715671417</v>
      </c>
      <c r="H17" s="19">
        <f t="shared" si="4"/>
        <v>43.366171567141691</v>
      </c>
      <c r="J17" s="2" t="str">
        <f>IF(TypeOfSeasonality="Monthly","Sep","")</f>
        <v/>
      </c>
      <c r="K17" s="23">
        <v>1.0640973299583572</v>
      </c>
    </row>
    <row r="18" spans="2:11">
      <c r="B18" s="2">
        <f t="shared" si="1"/>
        <v>3</v>
      </c>
      <c r="C18" s="2" t="str">
        <f t="shared" si="2"/>
        <v>Wed</v>
      </c>
      <c r="D18" s="4">
        <v>1003</v>
      </c>
      <c r="E18" s="19">
        <f t="shared" si="0"/>
        <v>1068.6984822134386</v>
      </c>
      <c r="F18" s="19">
        <f t="shared" si="5"/>
        <v>1025.0685617367706</v>
      </c>
      <c r="G18" s="22">
        <f t="shared" si="3"/>
        <v>962.05223880597009</v>
      </c>
      <c r="H18" s="19">
        <f t="shared" si="4"/>
        <v>40.947761194029908</v>
      </c>
      <c r="J18" s="2" t="str">
        <f>IF(TypeOfSeasonality="Monthly","Oct","")</f>
        <v/>
      </c>
      <c r="K18" s="23">
        <v>1.0409732995835714</v>
      </c>
    </row>
    <row r="19" spans="2:11">
      <c r="B19" s="2">
        <f t="shared" si="1"/>
        <v>3</v>
      </c>
      <c r="C19" s="2" t="str">
        <f t="shared" si="2"/>
        <v>Thur</v>
      </c>
      <c r="D19" s="4">
        <v>1113</v>
      </c>
      <c r="E19" s="19">
        <f t="shared" si="0"/>
        <v>1220.4427107061504</v>
      </c>
      <c r="F19" s="19">
        <f t="shared" si="5"/>
        <v>1068.6984822134386</v>
      </c>
      <c r="G19" s="22">
        <f t="shared" si="3"/>
        <v>974.61470355731217</v>
      </c>
      <c r="H19" s="19">
        <f t="shared" si="4"/>
        <v>138.38529644268783</v>
      </c>
      <c r="J19" s="2" t="str">
        <f>IF(TypeOfSeasonality="Monthly","Nov","")</f>
        <v/>
      </c>
      <c r="K19" s="23">
        <v>1.0180452355678942</v>
      </c>
    </row>
    <row r="20" spans="2:11">
      <c r="B20" s="2">
        <f t="shared" si="1"/>
        <v>3</v>
      </c>
      <c r="C20" s="2" t="str">
        <f t="shared" si="2"/>
        <v>Fri</v>
      </c>
      <c r="D20" s="4">
        <v>1005</v>
      </c>
      <c r="E20" s="19">
        <f t="shared" si="0"/>
        <v>1207.738320256776</v>
      </c>
      <c r="F20" s="19">
        <f t="shared" si="5"/>
        <v>1220.4427107061504</v>
      </c>
      <c r="G20" s="22">
        <f t="shared" si="3"/>
        <v>1015.5717539863325</v>
      </c>
      <c r="H20" s="19">
        <f t="shared" si="4"/>
        <v>10.57175398633251</v>
      </c>
      <c r="J20" s="2" t="str">
        <f>IF(TypeOfSeasonality="Monthly","Dec","")</f>
        <v/>
      </c>
      <c r="K20" s="23">
        <v>0.88400424593778071</v>
      </c>
    </row>
    <row r="21" spans="2:11">
      <c r="B21" s="2">
        <f t="shared" si="1"/>
        <v>4</v>
      </c>
      <c r="C21" s="2" t="str">
        <f t="shared" si="2"/>
        <v>Mon</v>
      </c>
      <c r="D21" s="4">
        <v>2652</v>
      </c>
      <c r="E21" s="19">
        <f t="shared" si="0"/>
        <v>2167.035295544104</v>
      </c>
      <c r="F21" s="19">
        <f t="shared" si="5"/>
        <v>1207.738320256776</v>
      </c>
      <c r="G21" s="22">
        <f t="shared" si="3"/>
        <v>1478.0202389443652</v>
      </c>
      <c r="H21" s="19">
        <f t="shared" si="4"/>
        <v>1173.9797610556348</v>
      </c>
    </row>
    <row r="22" spans="2:11" ht="13.8" thickBot="1">
      <c r="B22" s="2">
        <f t="shared" si="1"/>
        <v>4</v>
      </c>
      <c r="C22" s="2" t="str">
        <f t="shared" si="2"/>
        <v>Tue</v>
      </c>
      <c r="D22" s="4">
        <v>2825</v>
      </c>
      <c r="E22" s="19">
        <f t="shared" si="0"/>
        <v>2583.2459294436903</v>
      </c>
      <c r="F22" s="19">
        <f t="shared" si="5"/>
        <v>2167.035295544104</v>
      </c>
      <c r="G22" s="22">
        <f t="shared" si="3"/>
        <v>2369.8381327675052</v>
      </c>
      <c r="H22" s="19">
        <f t="shared" si="4"/>
        <v>455.16186723249484</v>
      </c>
      <c r="J22" s="9" t="s">
        <v>52</v>
      </c>
    </row>
    <row r="23" spans="2:11" ht="13.8" thickBot="1">
      <c r="B23" s="2">
        <f t="shared" si="1"/>
        <v>4</v>
      </c>
      <c r="C23" s="2" t="str">
        <f t="shared" si="2"/>
        <v>Wed</v>
      </c>
      <c r="D23" s="4">
        <v>1841</v>
      </c>
      <c r="E23" s="19">
        <f t="shared" si="0"/>
        <v>1961.5891383399207</v>
      </c>
      <c r="F23" s="19">
        <f t="shared" si="5"/>
        <v>2583.2459294436903</v>
      </c>
      <c r="G23" s="22">
        <f t="shared" si="3"/>
        <v>2424.4402985074626</v>
      </c>
      <c r="H23" s="19">
        <f t="shared" si="4"/>
        <v>583.44029850746256</v>
      </c>
      <c r="J23" s="24" t="s">
        <v>53</v>
      </c>
      <c r="K23" s="28">
        <f>AVERAGE(ForecastingError)</f>
        <v>168.85849686761736</v>
      </c>
    </row>
    <row r="24" spans="2:11">
      <c r="B24" s="2">
        <f t="shared" si="1"/>
        <v>4</v>
      </c>
      <c r="C24" s="2" t="str">
        <f t="shared" si="2"/>
        <v>Thur</v>
      </c>
      <c r="D24" s="4">
        <v>1841</v>
      </c>
      <c r="E24" s="19">
        <f t="shared" si="0"/>
        <v>2018.7197038724373</v>
      </c>
      <c r="F24" s="19">
        <f t="shared" si="5"/>
        <v>1961.5891383399207</v>
      </c>
      <c r="G24" s="22">
        <f t="shared" si="3"/>
        <v>1788.8989723320155</v>
      </c>
      <c r="H24" s="19">
        <f t="shared" si="4"/>
        <v>52.101027667984454</v>
      </c>
    </row>
    <row r="25" spans="2:11" ht="13.8" thickBot="1">
      <c r="B25" s="2">
        <f t="shared" si="1"/>
        <v>4</v>
      </c>
      <c r="C25" s="2" t="str">
        <f t="shared" si="2"/>
        <v>Fri</v>
      </c>
      <c r="D25" s="4">
        <v>1841</v>
      </c>
      <c r="E25" s="19">
        <f t="shared" si="0"/>
        <v>2212.3843259629102</v>
      </c>
      <c r="F25" s="19">
        <f t="shared" si="5"/>
        <v>2018.7197038724373</v>
      </c>
      <c r="G25" s="22">
        <f t="shared" si="3"/>
        <v>1679.8451025056947</v>
      </c>
      <c r="H25" s="19">
        <f t="shared" si="4"/>
        <v>161.15489749430526</v>
      </c>
      <c r="J25" s="9" t="s">
        <v>54</v>
      </c>
    </row>
    <row r="26" spans="2:11" ht="13.8" thickBot="1">
      <c r="B26" s="2">
        <f t="shared" si="1"/>
        <v>5</v>
      </c>
      <c r="C26" s="2" t="str">
        <f t="shared" si="2"/>
        <v>Mon</v>
      </c>
      <c r="D26" s="4">
        <v>1949</v>
      </c>
      <c r="E26" s="19">
        <f t="shared" si="0"/>
        <v>1592.5911730827522</v>
      </c>
      <c r="F26" s="19">
        <f t="shared" si="5"/>
        <v>2212.3843259629102</v>
      </c>
      <c r="G26" s="22">
        <f t="shared" si="3"/>
        <v>2707.4977710413696</v>
      </c>
      <c r="H26" s="19">
        <f t="shared" si="4"/>
        <v>758.49777104136956</v>
      </c>
      <c r="J26" s="24" t="s">
        <v>55</v>
      </c>
      <c r="K26" s="25">
        <f>SUMSQ(ForecastingError)/COUNT(ForecastingError)</f>
        <v>69390.289560874066</v>
      </c>
    </row>
    <row r="27" spans="2:11">
      <c r="B27" s="2">
        <f t="shared" si="1"/>
        <v>5</v>
      </c>
      <c r="C27" s="2" t="str">
        <f t="shared" si="2"/>
        <v>Tue</v>
      </c>
      <c r="D27" s="4">
        <v>1507</v>
      </c>
      <c r="E27" s="19">
        <f t="shared" si="0"/>
        <v>1378.0359701492537</v>
      </c>
      <c r="F27" s="19">
        <f t="shared" si="5"/>
        <v>1592.5911730827522</v>
      </c>
      <c r="G27" s="22">
        <f t="shared" si="3"/>
        <v>1741.634434677175</v>
      </c>
      <c r="H27" s="19">
        <f t="shared" si="4"/>
        <v>234.63443467717502</v>
      </c>
    </row>
    <row r="28" spans="2:11">
      <c r="B28" s="2">
        <f t="shared" si="1"/>
        <v>5</v>
      </c>
      <c r="C28" s="2" t="str">
        <f t="shared" si="2"/>
        <v>Wed</v>
      </c>
      <c r="D28" s="4">
        <v>989</v>
      </c>
      <c r="E28" s="19">
        <f t="shared" si="0"/>
        <v>1053.7814545454544</v>
      </c>
      <c r="F28" s="19">
        <f t="shared" si="5"/>
        <v>1378.0359701492537</v>
      </c>
      <c r="G28" s="22">
        <f t="shared" si="3"/>
        <v>1293.3208955223881</v>
      </c>
      <c r="H28" s="19">
        <f t="shared" si="4"/>
        <v>304.32089552238813</v>
      </c>
    </row>
    <row r="29" spans="2:11">
      <c r="B29" s="2">
        <f t="shared" si="1"/>
        <v>5</v>
      </c>
      <c r="C29" s="2" t="str">
        <f t="shared" si="2"/>
        <v>Thur</v>
      </c>
      <c r="D29" s="4">
        <v>990</v>
      </c>
      <c r="E29" s="19">
        <f t="shared" si="0"/>
        <v>1085.5689879596487</v>
      </c>
      <c r="F29" s="19">
        <f t="shared" si="5"/>
        <v>1053.7814545454544</v>
      </c>
      <c r="G29" s="22">
        <f t="shared" si="3"/>
        <v>961.01090909090897</v>
      </c>
      <c r="H29" s="19">
        <f t="shared" si="4"/>
        <v>28.989090909091033</v>
      </c>
    </row>
    <row r="30" spans="2:11">
      <c r="B30" s="2">
        <f t="shared" si="1"/>
        <v>5</v>
      </c>
      <c r="C30" s="2" t="str">
        <f t="shared" si="2"/>
        <v>Fri</v>
      </c>
      <c r="D30" s="4">
        <v>1084</v>
      </c>
      <c r="E30" s="19">
        <f t="shared" si="0"/>
        <v>1302.674964336662</v>
      </c>
      <c r="F30" s="19">
        <f t="shared" si="5"/>
        <v>1085.5689879596487</v>
      </c>
      <c r="G30" s="22">
        <f t="shared" si="3"/>
        <v>903.33875691506682</v>
      </c>
      <c r="H30" s="19">
        <f t="shared" si="4"/>
        <v>180.66124308493318</v>
      </c>
    </row>
    <row r="31" spans="2:11">
      <c r="B31" s="2">
        <f t="shared" si="1"/>
        <v>6</v>
      </c>
      <c r="C31" s="2" t="str">
        <f t="shared" si="2"/>
        <v>Mon</v>
      </c>
      <c r="D31" s="4">
        <v>1260</v>
      </c>
      <c r="E31" s="19">
        <f t="shared" si="0"/>
        <v>1029.5869051227644</v>
      </c>
      <c r="F31" s="19">
        <f>IF(ISNUMBER(D30),E30,NA())</f>
        <v>1302.674964336662</v>
      </c>
      <c r="G31" s="22">
        <f t="shared" si="3"/>
        <v>1594.2029243937234</v>
      </c>
      <c r="H31" s="19">
        <f t="shared" si="4"/>
        <v>334.20292439372338</v>
      </c>
    </row>
    <row r="32" spans="2:11">
      <c r="B32" s="2">
        <f t="shared" si="1"/>
        <v>6</v>
      </c>
      <c r="C32" s="2" t="str">
        <f t="shared" si="2"/>
        <v>Tue</v>
      </c>
      <c r="D32" s="4">
        <v>1134</v>
      </c>
      <c r="E32" s="19">
        <f t="shared" si="0"/>
        <v>1036.9560651289009</v>
      </c>
      <c r="F32" s="19">
        <f>IF(ISNUMBER(D31),E31,NA())</f>
        <v>1029.5869051227644</v>
      </c>
      <c r="G32" s="22">
        <f t="shared" si="3"/>
        <v>1125.9411943013035</v>
      </c>
      <c r="H32" s="19">
        <f t="shared" si="4"/>
        <v>8.0588056986964602</v>
      </c>
    </row>
    <row r="33" spans="2:8">
      <c r="B33" s="2">
        <f t="shared" si="1"/>
        <v>6</v>
      </c>
      <c r="C33" s="2" t="str">
        <f t="shared" si="2"/>
        <v>Wed</v>
      </c>
      <c r="D33" s="4">
        <v>941</v>
      </c>
      <c r="E33" s="19">
        <f t="shared" ref="E33:E72" si="6">IF(ISNUMBER(TrueValue),TrueValue/VLOOKUP(C33,$J$9:$K$20,2,FALSE),NA())</f>
        <v>1002.6373596837943</v>
      </c>
      <c r="F33" s="19">
        <f t="shared" ref="F33:F71" si="7">IF(ISNUMBER(D32),E32,NA())</f>
        <v>1036.9560651289009</v>
      </c>
      <c r="G33" s="22">
        <f t="shared" ref="G33:G71" si="8">IF(ISNUMBER(SeasonallyAdjustedForecast),SeasonallyAdjustedForecast*VLOOKUP(C33,$J$9:$K$20,2,FALSE),"")</f>
        <v>973.20895522388071</v>
      </c>
      <c r="H33" s="19">
        <f t="shared" si="4"/>
        <v>32.208955223880707</v>
      </c>
    </row>
    <row r="34" spans="2:8">
      <c r="B34" s="2">
        <f t="shared" si="1"/>
        <v>6</v>
      </c>
      <c r="C34" s="2" t="str">
        <f t="shared" si="2"/>
        <v>Thur</v>
      </c>
      <c r="D34" s="4">
        <v>847</v>
      </c>
      <c r="E34" s="19">
        <f t="shared" si="6"/>
        <v>928.76457858769936</v>
      </c>
      <c r="F34" s="19">
        <f t="shared" si="7"/>
        <v>1002.6373596837943</v>
      </c>
      <c r="G34" s="22">
        <f t="shared" si="8"/>
        <v>914.36932806324103</v>
      </c>
      <c r="H34" s="19">
        <f t="shared" si="4"/>
        <v>67.369328063241028</v>
      </c>
    </row>
    <row r="35" spans="2:8">
      <c r="B35" s="2">
        <f t="shared" si="1"/>
        <v>6</v>
      </c>
      <c r="C35" s="2" t="str">
        <f t="shared" si="2"/>
        <v>Fri</v>
      </c>
      <c r="D35" s="4">
        <v>714</v>
      </c>
      <c r="E35" s="19">
        <f t="shared" si="6"/>
        <v>858.03498573466482</v>
      </c>
      <c r="F35" s="19">
        <f t="shared" si="7"/>
        <v>928.76457858769936</v>
      </c>
      <c r="G35" s="22">
        <f t="shared" si="8"/>
        <v>772.85649202733487</v>
      </c>
      <c r="H35" s="19">
        <f t="shared" si="4"/>
        <v>58.856492027334866</v>
      </c>
    </row>
    <row r="36" spans="2:8">
      <c r="B36" s="2">
        <f t="shared" si="1"/>
        <v>7</v>
      </c>
      <c r="C36" s="2" t="str">
        <f t="shared" si="2"/>
        <v>Mon</v>
      </c>
      <c r="D36" s="4">
        <v>1002</v>
      </c>
      <c r="E36" s="19">
        <f t="shared" si="6"/>
        <v>818.76672931191263</v>
      </c>
      <c r="F36" s="19">
        <f t="shared" si="7"/>
        <v>858.03498573466482</v>
      </c>
      <c r="G36" s="22">
        <f t="shared" si="8"/>
        <v>1050.0561697574894</v>
      </c>
      <c r="H36" s="19">
        <f t="shared" si="4"/>
        <v>48.056169757489442</v>
      </c>
    </row>
    <row r="37" spans="2:8">
      <c r="B37" s="2">
        <f t="shared" si="1"/>
        <v>7</v>
      </c>
      <c r="C37" s="2" t="str">
        <f t="shared" si="2"/>
        <v>Tue</v>
      </c>
      <c r="D37" s="4">
        <v>847</v>
      </c>
      <c r="E37" s="19">
        <f t="shared" si="6"/>
        <v>774.51656716417904</v>
      </c>
      <c r="F37" s="19">
        <f t="shared" si="7"/>
        <v>818.76672931191263</v>
      </c>
      <c r="G37" s="22">
        <f t="shared" si="8"/>
        <v>895.39133070627463</v>
      </c>
      <c r="H37" s="19">
        <f t="shared" si="4"/>
        <v>48.39133070627463</v>
      </c>
    </row>
    <row r="38" spans="2:8">
      <c r="B38" s="2">
        <f t="shared" si="1"/>
        <v>7</v>
      </c>
      <c r="C38" s="2" t="str">
        <f t="shared" si="2"/>
        <v>Wed</v>
      </c>
      <c r="D38" s="4">
        <v>922</v>
      </c>
      <c r="E38" s="19">
        <f t="shared" si="6"/>
        <v>982.3928221343873</v>
      </c>
      <c r="F38" s="19">
        <f t="shared" si="7"/>
        <v>774.51656716417904</v>
      </c>
      <c r="G38" s="22">
        <f t="shared" si="8"/>
        <v>726.90298507462683</v>
      </c>
      <c r="H38" s="19">
        <f t="shared" si="4"/>
        <v>195.09701492537317</v>
      </c>
    </row>
    <row r="39" spans="2:8">
      <c r="B39" s="2">
        <f t="shared" si="1"/>
        <v>7</v>
      </c>
      <c r="C39" s="2" t="str">
        <f t="shared" si="2"/>
        <v>Thur</v>
      </c>
      <c r="D39" s="4">
        <v>842</v>
      </c>
      <c r="E39" s="19">
        <f t="shared" si="6"/>
        <v>923.28190693133752</v>
      </c>
      <c r="F39" s="19">
        <f t="shared" si="7"/>
        <v>982.3928221343873</v>
      </c>
      <c r="G39" s="22">
        <f t="shared" si="8"/>
        <v>895.90703557312247</v>
      </c>
      <c r="H39" s="19">
        <f t="shared" si="4"/>
        <v>53.907035573122471</v>
      </c>
    </row>
    <row r="40" spans="2:8">
      <c r="B40" s="2">
        <f t="shared" si="1"/>
        <v>7</v>
      </c>
      <c r="C40" s="2" t="str">
        <f t="shared" si="2"/>
        <v>Fri</v>
      </c>
      <c r="D40" s="4">
        <v>784</v>
      </c>
      <c r="E40" s="19">
        <f t="shared" si="6"/>
        <v>942.15606276747508</v>
      </c>
      <c r="F40" s="19">
        <f t="shared" si="7"/>
        <v>923.28190693133752</v>
      </c>
      <c r="G40" s="22">
        <f t="shared" si="8"/>
        <v>768.29417507321841</v>
      </c>
      <c r="H40" s="19">
        <f t="shared" si="4"/>
        <v>15.705824926781588</v>
      </c>
    </row>
    <row r="41" spans="2:8">
      <c r="B41" s="2">
        <f t="shared" si="1"/>
        <v>8</v>
      </c>
      <c r="C41" s="2" t="str">
        <f t="shared" si="2"/>
        <v>Mon</v>
      </c>
      <c r="D41" s="4">
        <v>823</v>
      </c>
      <c r="E41" s="19">
        <f t="shared" si="6"/>
        <v>672.50001818732949</v>
      </c>
      <c r="F41" s="19">
        <f t="shared" si="7"/>
        <v>942.15606276747508</v>
      </c>
      <c r="G41" s="22">
        <f t="shared" si="8"/>
        <v>1153.0028530670472</v>
      </c>
      <c r="H41" s="19">
        <f t="shared" si="4"/>
        <v>330.00285306704723</v>
      </c>
    </row>
    <row r="42" spans="2:8">
      <c r="B42" s="2">
        <f t="shared" si="1"/>
        <v>8</v>
      </c>
      <c r="C42" s="2" t="str">
        <f t="shared" si="2"/>
        <v>Tue</v>
      </c>
      <c r="D42" s="4">
        <v>823</v>
      </c>
      <c r="E42" s="19">
        <f t="shared" si="6"/>
        <v>752.57040705563088</v>
      </c>
      <c r="F42" s="19">
        <f t="shared" si="7"/>
        <v>672.50001818732949</v>
      </c>
      <c r="G42" s="22">
        <f t="shared" si="8"/>
        <v>735.4361927856927</v>
      </c>
      <c r="H42" s="19">
        <f t="shared" si="4"/>
        <v>87.563807214307303</v>
      </c>
    </row>
    <row r="43" spans="2:8">
      <c r="B43" s="2">
        <f t="shared" si="1"/>
        <v>8</v>
      </c>
      <c r="C43" s="2" t="str">
        <f t="shared" si="2"/>
        <v>Wed</v>
      </c>
      <c r="D43" s="4">
        <v>823</v>
      </c>
      <c r="E43" s="19">
        <f t="shared" si="6"/>
        <v>876.90812648221333</v>
      </c>
      <c r="F43" s="19">
        <f t="shared" si="7"/>
        <v>752.57040705563088</v>
      </c>
      <c r="G43" s="22">
        <f t="shared" si="8"/>
        <v>706.30597014925377</v>
      </c>
      <c r="H43" s="19">
        <f t="shared" si="4"/>
        <v>116.69402985074623</v>
      </c>
    </row>
    <row r="44" spans="2:8">
      <c r="B44" s="2">
        <f t="shared" si="1"/>
        <v>8</v>
      </c>
      <c r="C44" s="2" t="str">
        <f t="shared" si="2"/>
        <v>Thur</v>
      </c>
      <c r="D44" s="4">
        <v>401</v>
      </c>
      <c r="E44" s="19">
        <f t="shared" si="6"/>
        <v>439.71026684022127</v>
      </c>
      <c r="F44" s="19">
        <f t="shared" si="7"/>
        <v>876.90812648221333</v>
      </c>
      <c r="G44" s="22">
        <f t="shared" si="8"/>
        <v>799.7087747035572</v>
      </c>
      <c r="H44" s="19">
        <f t="shared" si="4"/>
        <v>398.7087747035572</v>
      </c>
    </row>
    <row r="45" spans="2:8">
      <c r="B45" s="2">
        <f t="shared" si="1"/>
        <v>8</v>
      </c>
      <c r="C45" s="2" t="str">
        <f t="shared" si="2"/>
        <v>Fri</v>
      </c>
      <c r="D45" s="4">
        <v>429</v>
      </c>
      <c r="E45" s="19">
        <f t="shared" si="6"/>
        <v>515.54202924393724</v>
      </c>
      <c r="F45" s="19">
        <f t="shared" si="7"/>
        <v>439.71026684022127</v>
      </c>
      <c r="G45" s="22">
        <f t="shared" si="8"/>
        <v>365.89781972014316</v>
      </c>
      <c r="H45" s="19">
        <f t="shared" si="4"/>
        <v>63.102180279856839</v>
      </c>
    </row>
    <row r="46" spans="2:8">
      <c r="B46" s="2">
        <f t="shared" si="1"/>
        <v>9</v>
      </c>
      <c r="C46" s="2" t="str">
        <f t="shared" si="2"/>
        <v>Mon</v>
      </c>
      <c r="D46" s="4">
        <v>1209</v>
      </c>
      <c r="E46" s="19">
        <f t="shared" si="6"/>
        <v>987.91314943922396</v>
      </c>
      <c r="F46" s="19">
        <f t="shared" si="7"/>
        <v>515.54202924393724</v>
      </c>
      <c r="G46" s="22">
        <f t="shared" si="8"/>
        <v>630.91610199714694</v>
      </c>
      <c r="H46" s="19">
        <f t="shared" si="4"/>
        <v>578.08389800285306</v>
      </c>
    </row>
    <row r="47" spans="2:8">
      <c r="B47" s="2">
        <f t="shared" si="1"/>
        <v>9</v>
      </c>
      <c r="C47" s="2" t="str">
        <f t="shared" si="2"/>
        <v>Tue</v>
      </c>
      <c r="D47" s="4">
        <v>830</v>
      </c>
      <c r="E47" s="19">
        <f t="shared" si="6"/>
        <v>758.97137042062411</v>
      </c>
      <c r="F47" s="19">
        <f t="shared" si="7"/>
        <v>987.91314943922396</v>
      </c>
      <c r="G47" s="22">
        <f t="shared" si="8"/>
        <v>1080.3673840557744</v>
      </c>
      <c r="H47" s="19">
        <f t="shared" si="4"/>
        <v>250.36738405577444</v>
      </c>
    </row>
    <row r="48" spans="2:8">
      <c r="B48" s="2">
        <f t="shared" si="1"/>
        <v>9</v>
      </c>
      <c r="C48" s="2" t="str">
        <f t="shared" si="2"/>
        <v>Wed</v>
      </c>
      <c r="D48" s="4">
        <v>830</v>
      </c>
      <c r="E48" s="19">
        <f t="shared" si="6"/>
        <v>884.36664031620546</v>
      </c>
      <c r="F48" s="19">
        <f t="shared" si="7"/>
        <v>758.97137042062411</v>
      </c>
      <c r="G48" s="22">
        <f t="shared" si="8"/>
        <v>712.31343283582089</v>
      </c>
      <c r="H48" s="19">
        <f t="shared" si="4"/>
        <v>117.68656716417911</v>
      </c>
    </row>
    <row r="49" spans="2:8">
      <c r="B49" s="2">
        <f t="shared" si="1"/>
        <v>9</v>
      </c>
      <c r="C49" s="2" t="str">
        <f t="shared" si="2"/>
        <v>Thur</v>
      </c>
      <c r="D49" s="4">
        <v>1082</v>
      </c>
      <c r="E49" s="19">
        <f t="shared" si="6"/>
        <v>1186.4501464367067</v>
      </c>
      <c r="F49" s="19">
        <f t="shared" si="7"/>
        <v>884.36664031620546</v>
      </c>
      <c r="G49" s="22">
        <f t="shared" si="8"/>
        <v>806.51067193675885</v>
      </c>
      <c r="H49" s="19">
        <f t="shared" si="4"/>
        <v>275.48932806324115</v>
      </c>
    </row>
    <row r="50" spans="2:8">
      <c r="B50" s="2">
        <f t="shared" si="1"/>
        <v>9</v>
      </c>
      <c r="C50" s="2" t="str">
        <f t="shared" si="2"/>
        <v>Fri</v>
      </c>
      <c r="D50" s="4">
        <v>841</v>
      </c>
      <c r="E50" s="19">
        <f t="shared" si="6"/>
        <v>1010.6546540656205</v>
      </c>
      <c r="F50" s="19">
        <f t="shared" si="7"/>
        <v>1186.4501464367067</v>
      </c>
      <c r="G50" s="22">
        <f t="shared" si="8"/>
        <v>987.28538887081015</v>
      </c>
      <c r="H50" s="19">
        <f t="shared" si="4"/>
        <v>146.28538887081015</v>
      </c>
    </row>
    <row r="51" spans="2:8">
      <c r="B51" s="2">
        <f t="shared" si="1"/>
        <v>10</v>
      </c>
      <c r="C51" s="2" t="str">
        <f t="shared" si="2"/>
        <v>Mon</v>
      </c>
      <c r="D51" s="4">
        <v>1362</v>
      </c>
      <c r="E51" s="19">
        <f t="shared" si="6"/>
        <v>1112.9344164898453</v>
      </c>
      <c r="F51" s="19">
        <f t="shared" si="7"/>
        <v>1010.6546540656205</v>
      </c>
      <c r="G51" s="22">
        <f t="shared" si="8"/>
        <v>1236.8308666191156</v>
      </c>
      <c r="H51" s="19">
        <f t="shared" si="4"/>
        <v>125.16913338088443</v>
      </c>
    </row>
    <row r="52" spans="2:8">
      <c r="B52" s="2">
        <f t="shared" si="1"/>
        <v>10</v>
      </c>
      <c r="C52" s="2" t="str">
        <f t="shared" si="2"/>
        <v>Tue</v>
      </c>
      <c r="D52" s="4">
        <v>1174</v>
      </c>
      <c r="E52" s="19">
        <f t="shared" si="6"/>
        <v>1073.5329986431477</v>
      </c>
      <c r="F52" s="19">
        <f t="shared" si="7"/>
        <v>1112.9344164898453</v>
      </c>
      <c r="G52" s="22">
        <f t="shared" si="8"/>
        <v>1217.0888147923613</v>
      </c>
      <c r="H52" s="19">
        <f t="shared" si="4"/>
        <v>43.088814792361291</v>
      </c>
    </row>
    <row r="53" spans="2:8">
      <c r="B53" s="2">
        <f t="shared" si="1"/>
        <v>10</v>
      </c>
      <c r="C53" s="2" t="str">
        <f t="shared" si="2"/>
        <v>Wed</v>
      </c>
      <c r="D53" s="4">
        <v>967</v>
      </c>
      <c r="E53" s="19">
        <f t="shared" si="6"/>
        <v>1030.3404110671936</v>
      </c>
      <c r="F53" s="19">
        <f t="shared" si="7"/>
        <v>1073.5329986431477</v>
      </c>
      <c r="G53" s="22">
        <f t="shared" si="8"/>
        <v>1007.5373134328357</v>
      </c>
      <c r="H53" s="19">
        <f t="shared" si="4"/>
        <v>40.537313432835731</v>
      </c>
    </row>
    <row r="54" spans="2:8">
      <c r="B54" s="2">
        <f t="shared" si="1"/>
        <v>10</v>
      </c>
      <c r="C54" s="2" t="str">
        <f t="shared" si="2"/>
        <v>Thur</v>
      </c>
      <c r="D54" s="4">
        <v>930</v>
      </c>
      <c r="E54" s="19">
        <f t="shared" si="6"/>
        <v>1019.7769280833062</v>
      </c>
      <c r="F54" s="19">
        <f t="shared" si="7"/>
        <v>1030.3404110671936</v>
      </c>
      <c r="G54" s="22">
        <f t="shared" si="8"/>
        <v>939.63351778656124</v>
      </c>
      <c r="H54" s="19">
        <f t="shared" si="4"/>
        <v>9.6335177865612422</v>
      </c>
    </row>
    <row r="55" spans="2:8">
      <c r="B55" s="2">
        <f t="shared" si="1"/>
        <v>10</v>
      </c>
      <c r="C55" s="2" t="str">
        <f t="shared" si="2"/>
        <v>Fri</v>
      </c>
      <c r="D55" s="4">
        <v>853</v>
      </c>
      <c r="E55" s="19">
        <f t="shared" si="6"/>
        <v>1025.0754101283881</v>
      </c>
      <c r="F55" s="19">
        <f t="shared" si="7"/>
        <v>1019.7769280833062</v>
      </c>
      <c r="G55" s="22">
        <f t="shared" si="8"/>
        <v>848.59095346566869</v>
      </c>
      <c r="H55" s="19">
        <f t="shared" si="4"/>
        <v>4.4090465343313099</v>
      </c>
    </row>
    <row r="56" spans="2:8">
      <c r="B56" s="2">
        <f t="shared" si="1"/>
        <v>11</v>
      </c>
      <c r="C56" s="2" t="str">
        <f t="shared" si="2"/>
        <v>Mon</v>
      </c>
      <c r="D56" s="4">
        <v>924</v>
      </c>
      <c r="E56" s="19">
        <f t="shared" si="6"/>
        <v>755.03039709002724</v>
      </c>
      <c r="F56" s="19">
        <f t="shared" si="7"/>
        <v>1025.0754101283881</v>
      </c>
      <c r="G56" s="22">
        <f t="shared" si="8"/>
        <v>1254.4788694721826</v>
      </c>
      <c r="H56" s="19">
        <f t="shared" si="4"/>
        <v>330.47886947218262</v>
      </c>
    </row>
    <row r="57" spans="2:8">
      <c r="B57" s="2">
        <f t="shared" si="1"/>
        <v>11</v>
      </c>
      <c r="C57" s="2" t="str">
        <f t="shared" si="2"/>
        <v>Tue</v>
      </c>
      <c r="D57" s="4">
        <v>954</v>
      </c>
      <c r="E57" s="19">
        <f t="shared" si="6"/>
        <v>872.35986431478955</v>
      </c>
      <c r="F57" s="19">
        <f t="shared" si="7"/>
        <v>755.03039709002724</v>
      </c>
      <c r="G57" s="22">
        <f t="shared" si="8"/>
        <v>825.69020915428916</v>
      </c>
      <c r="H57" s="19">
        <f t="shared" si="4"/>
        <v>128.30979084571084</v>
      </c>
    </row>
    <row r="58" spans="2:8">
      <c r="B58" s="2">
        <f t="shared" si="1"/>
        <v>11</v>
      </c>
      <c r="C58" s="2" t="str">
        <f t="shared" si="2"/>
        <v>Wed</v>
      </c>
      <c r="D58" s="4">
        <v>1346</v>
      </c>
      <c r="E58" s="19">
        <f t="shared" si="6"/>
        <v>1434.1656600790513</v>
      </c>
      <c r="F58" s="19">
        <f t="shared" si="7"/>
        <v>872.35986431478955</v>
      </c>
      <c r="G58" s="22">
        <f t="shared" si="8"/>
        <v>818.73134328358208</v>
      </c>
      <c r="H58" s="19">
        <f t="shared" si="4"/>
        <v>527.26865671641792</v>
      </c>
    </row>
    <row r="59" spans="2:8">
      <c r="B59" s="2">
        <f t="shared" si="1"/>
        <v>11</v>
      </c>
      <c r="C59" s="2" t="str">
        <f t="shared" si="2"/>
        <v>Thur</v>
      </c>
      <c r="D59" s="4">
        <v>904</v>
      </c>
      <c r="E59" s="19">
        <f t="shared" si="6"/>
        <v>991.26703547022453</v>
      </c>
      <c r="F59" s="19">
        <f t="shared" si="7"/>
        <v>1434.1656600790513</v>
      </c>
      <c r="G59" s="22">
        <f t="shared" si="8"/>
        <v>1307.9076679841896</v>
      </c>
      <c r="H59" s="19">
        <f t="shared" si="4"/>
        <v>403.90766798418963</v>
      </c>
    </row>
    <row r="60" spans="2:8">
      <c r="B60" s="2">
        <f t="shared" si="1"/>
        <v>11</v>
      </c>
      <c r="C60" s="2" t="str">
        <f t="shared" si="2"/>
        <v>Fri</v>
      </c>
      <c r="D60" s="4">
        <v>758</v>
      </c>
      <c r="E60" s="19">
        <f t="shared" si="6"/>
        <v>910.91109129814549</v>
      </c>
      <c r="F60" s="19">
        <f t="shared" si="7"/>
        <v>991.26703547022453</v>
      </c>
      <c r="G60" s="22">
        <f t="shared" si="8"/>
        <v>824.8669053042629</v>
      </c>
      <c r="H60" s="19">
        <f t="shared" si="4"/>
        <v>66.8669053042629</v>
      </c>
    </row>
    <row r="61" spans="2:8">
      <c r="B61" s="2">
        <f t="shared" si="1"/>
        <v>12</v>
      </c>
      <c r="C61" s="2" t="str">
        <f t="shared" si="2"/>
        <v>Mon</v>
      </c>
      <c r="D61" s="4">
        <v>886</v>
      </c>
      <c r="E61" s="19">
        <f t="shared" si="6"/>
        <v>723.97936344346772</v>
      </c>
      <c r="F61" s="19">
        <f t="shared" si="7"/>
        <v>910.91109129814549</v>
      </c>
      <c r="G61" s="22">
        <f t="shared" si="8"/>
        <v>1114.7655135520686</v>
      </c>
      <c r="H61" s="19">
        <f t="shared" si="4"/>
        <v>228.76551355206857</v>
      </c>
    </row>
    <row r="62" spans="2:8">
      <c r="B62" s="2">
        <f t="shared" si="1"/>
        <v>12</v>
      </c>
      <c r="C62" s="2" t="str">
        <f t="shared" si="2"/>
        <v>Tue</v>
      </c>
      <c r="D62" s="4">
        <v>878</v>
      </c>
      <c r="E62" s="19">
        <f t="shared" si="6"/>
        <v>802.86369063772042</v>
      </c>
      <c r="F62" s="19">
        <f t="shared" si="7"/>
        <v>723.97936344346772</v>
      </c>
      <c r="G62" s="22">
        <f t="shared" si="8"/>
        <v>791.73325250075789</v>
      </c>
      <c r="H62" s="19">
        <f t="shared" si="4"/>
        <v>86.266747499242115</v>
      </c>
    </row>
    <row r="63" spans="2:8">
      <c r="B63" s="2">
        <f t="shared" si="1"/>
        <v>12</v>
      </c>
      <c r="C63" s="2" t="str">
        <f t="shared" si="2"/>
        <v>Wed</v>
      </c>
      <c r="D63" s="4">
        <v>802</v>
      </c>
      <c r="E63" s="19">
        <f t="shared" si="6"/>
        <v>854.53258498023706</v>
      </c>
      <c r="F63" s="19">
        <f t="shared" si="7"/>
        <v>802.86369063772042</v>
      </c>
      <c r="G63" s="22">
        <f t="shared" si="8"/>
        <v>753.50746268656712</v>
      </c>
      <c r="H63" s="19">
        <f t="shared" si="4"/>
        <v>48.492537313432877</v>
      </c>
    </row>
    <row r="64" spans="2:8">
      <c r="B64" s="2">
        <f t="shared" si="1"/>
        <v>12</v>
      </c>
      <c r="C64" s="2" t="str">
        <f t="shared" si="2"/>
        <v>Thur</v>
      </c>
      <c r="D64" s="4">
        <v>945</v>
      </c>
      <c r="E64" s="19">
        <f t="shared" si="6"/>
        <v>1036.2249430523918</v>
      </c>
      <c r="F64" s="19">
        <f t="shared" si="7"/>
        <v>854.53258498023706</v>
      </c>
      <c r="G64" s="22">
        <f t="shared" si="8"/>
        <v>779.30308300395245</v>
      </c>
      <c r="H64" s="19">
        <f t="shared" si="4"/>
        <v>165.69691699604755</v>
      </c>
    </row>
    <row r="65" spans="2:8">
      <c r="B65" s="2">
        <f t="shared" si="1"/>
        <v>12</v>
      </c>
      <c r="C65" s="2" t="str">
        <f t="shared" si="2"/>
        <v>Fri</v>
      </c>
      <c r="D65" s="4">
        <v>610</v>
      </c>
      <c r="E65" s="19">
        <f t="shared" si="6"/>
        <v>733.0550998573467</v>
      </c>
      <c r="F65" s="19">
        <f t="shared" si="7"/>
        <v>1036.2249430523918</v>
      </c>
      <c r="G65" s="22">
        <f t="shared" si="8"/>
        <v>862.27790432801817</v>
      </c>
      <c r="H65" s="19">
        <f t="shared" si="4"/>
        <v>252.27790432801817</v>
      </c>
    </row>
    <row r="66" spans="2:8">
      <c r="B66" s="2">
        <f t="shared" si="1"/>
        <v>13</v>
      </c>
      <c r="C66" s="2" t="str">
        <f t="shared" si="2"/>
        <v>Mon</v>
      </c>
      <c r="D66" s="4">
        <v>910</v>
      </c>
      <c r="E66" s="19">
        <f t="shared" si="6"/>
        <v>743.5905425886632</v>
      </c>
      <c r="F66" s="19">
        <f t="shared" si="7"/>
        <v>733.0550998573467</v>
      </c>
      <c r="G66" s="22">
        <f t="shared" si="8"/>
        <v>897.10681169757504</v>
      </c>
      <c r="H66" s="19">
        <f t="shared" si="4"/>
        <v>12.89318830242496</v>
      </c>
    </row>
    <row r="67" spans="2:8">
      <c r="B67" s="2">
        <f t="shared" si="1"/>
        <v>13</v>
      </c>
      <c r="C67" s="2" t="str">
        <f t="shared" si="2"/>
        <v>Tue</v>
      </c>
      <c r="D67" s="4">
        <v>754</v>
      </c>
      <c r="E67" s="19">
        <f t="shared" si="6"/>
        <v>689.47519674355487</v>
      </c>
      <c r="F67" s="19">
        <f t="shared" si="7"/>
        <v>743.5905425886632</v>
      </c>
      <c r="G67" s="22">
        <f t="shared" si="8"/>
        <v>813.17975143983028</v>
      </c>
      <c r="H67" s="19">
        <f t="shared" si="4"/>
        <v>59.179751439830284</v>
      </c>
    </row>
    <row r="68" spans="2:8">
      <c r="B68" s="2">
        <f t="shared" si="1"/>
        <v>13</v>
      </c>
      <c r="C68" s="2" t="str">
        <f t="shared" si="2"/>
        <v>Wed</v>
      </c>
      <c r="D68" s="4">
        <v>705</v>
      </c>
      <c r="E68" s="19">
        <f t="shared" si="6"/>
        <v>751.17889328063234</v>
      </c>
      <c r="F68" s="19">
        <f t="shared" si="7"/>
        <v>689.47519674355487</v>
      </c>
      <c r="G68" s="22">
        <f t="shared" si="8"/>
        <v>647.08955223880594</v>
      </c>
      <c r="H68" s="19">
        <f t="shared" si="4"/>
        <v>57.910447761194064</v>
      </c>
    </row>
    <row r="69" spans="2:8">
      <c r="B69" s="2">
        <f t="shared" si="1"/>
        <v>13</v>
      </c>
      <c r="C69" s="2" t="str">
        <f t="shared" si="2"/>
        <v>Thur</v>
      </c>
      <c r="D69" s="4">
        <v>729</v>
      </c>
      <c r="E69" s="19">
        <f t="shared" si="6"/>
        <v>799.37352749755939</v>
      </c>
      <c r="F69" s="19">
        <f t="shared" si="7"/>
        <v>751.17889328063234</v>
      </c>
      <c r="G69" s="22">
        <f t="shared" si="8"/>
        <v>685.04822134387348</v>
      </c>
      <c r="H69" s="19">
        <f t="shared" si="4"/>
        <v>43.951778656126521</v>
      </c>
    </row>
    <row r="70" spans="2:8">
      <c r="B70" s="2">
        <f t="shared" si="1"/>
        <v>13</v>
      </c>
      <c r="C70" s="2" t="str">
        <f t="shared" si="2"/>
        <v>Fri</v>
      </c>
      <c r="D70" s="4">
        <v>772</v>
      </c>
      <c r="E70" s="19">
        <f t="shared" si="6"/>
        <v>927.73530670470757</v>
      </c>
      <c r="F70" s="19">
        <f t="shared" si="7"/>
        <v>799.37352749755939</v>
      </c>
      <c r="G70" s="22">
        <f t="shared" si="8"/>
        <v>665.18581191018541</v>
      </c>
      <c r="H70" s="19">
        <f t="shared" si="4"/>
        <v>106.81418808981459</v>
      </c>
    </row>
    <row r="71" spans="2:8">
      <c r="B71" s="2">
        <f t="shared" si="1"/>
        <v>14</v>
      </c>
      <c r="C71" s="2" t="str">
        <f t="shared" si="2"/>
        <v>Mon</v>
      </c>
      <c r="D71" s="2">
        <v>723</v>
      </c>
      <c r="E71" s="19">
        <f t="shared" si="6"/>
        <v>590.78677174901486</v>
      </c>
      <c r="F71" s="19">
        <f t="shared" si="7"/>
        <v>927.73530670470757</v>
      </c>
      <c r="G71" s="22">
        <f t="shared" si="8"/>
        <v>1135.3548502139802</v>
      </c>
      <c r="H71" s="19">
        <f t="shared" si="4"/>
        <v>412.35485021398017</v>
      </c>
    </row>
    <row r="72" spans="2:8">
      <c r="B72" s="2">
        <f t="shared" si="1"/>
        <v>14</v>
      </c>
      <c r="C72" s="2" t="str">
        <f t="shared" si="2"/>
        <v>Tue</v>
      </c>
      <c r="D72" s="2">
        <v>677</v>
      </c>
      <c r="E72" s="19">
        <f t="shared" si="6"/>
        <v>619.06459972862956</v>
      </c>
      <c r="F72" s="19">
        <v>664</v>
      </c>
      <c r="G72" s="22">
        <f t="shared" ref="G72:G74" si="9">IF(ISNUMBER(SeasonallyAdjustedForecast),SeasonallyAdjustedForecast*VLOOKUP(C72,$J$9:$K$20,2,FALSE),"")</f>
        <v>726.14069710504066</v>
      </c>
      <c r="H72" s="19">
        <f t="shared" si="4"/>
        <v>49.140697105040658</v>
      </c>
    </row>
    <row r="73" spans="2:8">
      <c r="B73" s="2">
        <f t="shared" si="1"/>
        <v>14</v>
      </c>
      <c r="C73" s="2" t="str">
        <f t="shared" si="2"/>
        <v>Wed</v>
      </c>
      <c r="D73" s="2">
        <v>521</v>
      </c>
      <c r="E73" s="19">
        <f>IF(ISNUMBER(TrueValue),TrueValue/VLOOKUP(C73,$J$9:$K$20,2,FALSE),NA())</f>
        <v>555.12652964426877</v>
      </c>
      <c r="F73" s="19">
        <v>664</v>
      </c>
      <c r="G73" s="22">
        <f t="shared" si="9"/>
        <v>623.18044900805728</v>
      </c>
      <c r="H73" s="19">
        <f t="shared" si="4"/>
        <v>102.18044900805728</v>
      </c>
    </row>
    <row r="74" spans="2:8">
      <c r="B74" s="2">
        <f t="shared" si="1"/>
        <v>14</v>
      </c>
      <c r="C74" s="2" t="str">
        <f t="shared" si="2"/>
        <v>Thur</v>
      </c>
      <c r="D74" s="2">
        <v>571</v>
      </c>
      <c r="E74" s="19">
        <f>IF(ISNUMBER(TrueValue),TrueValue/VLOOKUP(C74,$J$9:$K$20,2,FALSE),NA())</f>
        <v>626.12110315652455</v>
      </c>
      <c r="F74" s="19">
        <v>664</v>
      </c>
      <c r="G74" s="22">
        <f t="shared" si="9"/>
        <v>605.54419598474624</v>
      </c>
      <c r="H74" s="19">
        <f t="shared" si="4"/>
        <v>34.544195984746239</v>
      </c>
    </row>
    <row r="75" spans="2:8" ht="13.8" thickBot="1">
      <c r="B75" s="2">
        <f t="shared" si="1"/>
        <v>14</v>
      </c>
      <c r="C75" s="2" t="str">
        <f t="shared" si="2"/>
        <v>Fri</v>
      </c>
      <c r="D75" s="2">
        <v>498</v>
      </c>
      <c r="E75" s="19">
        <f>IF(ISNUMBER(TrueValue),TrueValue/VLOOKUP(C75,$J$9:$K$20,2,FALSE),NA())</f>
        <v>598.46137660485022</v>
      </c>
      <c r="F75" s="19">
        <v>664</v>
      </c>
      <c r="G75" s="26">
        <f>IF(ISNUMBER(SeasonallyAdjustedForecast),SeasonallyAdjustedForecast*VLOOKUP(C75,$J$9:$K$20,2,FALSE),"")</f>
        <v>552.53691036161024</v>
      </c>
      <c r="H75" s="19">
        <f t="shared" si="4"/>
        <v>54.536910361610239</v>
      </c>
    </row>
  </sheetData>
  <conditionalFormatting sqref="F7:F71">
    <cfRule type="expression" dxfId="23" priority="8" stopIfTrue="1">
      <formula>NOT(ISNUMBER(D6))</formula>
    </cfRule>
  </conditionalFormatting>
  <conditionalFormatting sqref="K14:K20">
    <cfRule type="expression" dxfId="22" priority="10" stopIfTrue="1">
      <formula>(TypeOfSeasonality&lt;&gt;"Monthly")</formula>
    </cfRule>
  </conditionalFormatting>
  <conditionalFormatting sqref="F74">
    <cfRule type="expression" dxfId="21" priority="4" stopIfTrue="1">
      <formula>NOT(ISNUMBER(D73))</formula>
    </cfRule>
  </conditionalFormatting>
  <conditionalFormatting sqref="F75">
    <cfRule type="expression" dxfId="20" priority="3" stopIfTrue="1">
      <formula>NOT(ISNUMBER(D74))</formula>
    </cfRule>
  </conditionalFormatting>
  <conditionalFormatting sqref="K13">
    <cfRule type="expression" dxfId="19" priority="2" stopIfTrue="1">
      <formula>($F$5&lt;&gt;"Quarterly")</formula>
    </cfRule>
  </conditionalFormatting>
  <conditionalFormatting sqref="E6:E75">
    <cfRule type="expression" dxfId="18" priority="1" stopIfTrue="1">
      <formula>NOT(ISNUMBER(D6))</formula>
    </cfRule>
  </conditionalFormatting>
  <conditionalFormatting sqref="F72">
    <cfRule type="expression" dxfId="17" priority="11" stopIfTrue="1">
      <formula>NOT(ISNUMBER(#REF!))</formula>
    </cfRule>
  </conditionalFormatting>
  <conditionalFormatting sqref="F73">
    <cfRule type="expression" dxfId="16" priority="12" stopIfTrue="1">
      <formula>NOT(ISNUMBER(D71))</formula>
    </cfRule>
  </conditionalFormatting>
  <dataValidations count="1">
    <dataValidation type="list" allowBlank="1" showInputMessage="1" showErrorMessage="1" sqref="K6" xr:uid="{00000000-0002-0000-0200-000000000000}">
      <formula1>"Quarterly,Monthly,Daily"</formula1>
    </dataValidation>
  </dataValidations>
  <printOptions headings="1" gridLines="1"/>
  <pageMargins left="0.75" right="0.75" top="1" bottom="1" header="0.5" footer="0.5"/>
  <pageSetup scale="43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workbookViewId="0">
      <selection activeCell="D71" sqref="D71:D75"/>
    </sheetView>
  </sheetViews>
  <sheetFormatPr defaultColWidth="9.88671875" defaultRowHeight="13.2"/>
  <cols>
    <col min="1" max="1" width="2.6640625" style="2" customWidth="1"/>
    <col min="2" max="2" width="5.109375" style="2" bestFit="1" customWidth="1"/>
    <col min="3" max="3" width="8.109375" style="2" customWidth="1"/>
    <col min="4" max="4" width="7.88671875" style="2" customWidth="1"/>
    <col min="5" max="6" width="10.5546875" style="2" customWidth="1"/>
    <col min="7" max="7" width="9.109375" style="2" customWidth="1"/>
    <col min="8" max="8" width="11.44140625" style="2" customWidth="1"/>
    <col min="9" max="9" width="3.6640625" style="2" customWidth="1"/>
    <col min="10" max="10" width="8.44140625" style="2" customWidth="1"/>
    <col min="11" max="11" width="18.109375" style="2" customWidth="1"/>
    <col min="12" max="12" width="5.44140625" style="2" customWidth="1"/>
    <col min="13" max="13" width="24.44140625" style="2" bestFit="1" customWidth="1"/>
    <col min="14" max="14" width="7.33203125" style="2" bestFit="1" customWidth="1"/>
    <col min="15" max="16384" width="9.88671875" style="2"/>
  </cols>
  <sheetData>
    <row r="1" spans="1:14" ht="17.399999999999999">
      <c r="A1" s="6" t="s">
        <v>56</v>
      </c>
    </row>
    <row r="2" spans="1:14" ht="13.8" thickBot="1"/>
    <row r="3" spans="1:14" ht="13.8" thickBot="1">
      <c r="E3" s="3" t="s">
        <v>31</v>
      </c>
      <c r="F3" s="3" t="s">
        <v>31</v>
      </c>
      <c r="M3" s="7" t="s">
        <v>16</v>
      </c>
      <c r="N3" s="8" t="s">
        <v>17</v>
      </c>
    </row>
    <row r="4" spans="1:14">
      <c r="B4" s="3"/>
      <c r="C4" s="3"/>
      <c r="D4" s="3" t="s">
        <v>15</v>
      </c>
      <c r="E4" s="3" t="s">
        <v>32</v>
      </c>
      <c r="F4" s="3" t="s">
        <v>32</v>
      </c>
      <c r="G4" s="3" t="s">
        <v>33</v>
      </c>
      <c r="H4" s="3" t="s">
        <v>34</v>
      </c>
      <c r="M4" s="10" t="s">
        <v>35</v>
      </c>
      <c r="N4" s="11" t="s">
        <v>36</v>
      </c>
    </row>
    <row r="5" spans="1:14" ht="13.8" thickBot="1">
      <c r="B5" s="3" t="str">
        <f>IF(TypeOfSeasonality="Daily","Week","Year")</f>
        <v>Week</v>
      </c>
      <c r="C5" s="3" t="str">
        <f>IF(TypeOfSeasonality="Quarterly","Quarter",IF(TypeOfSeasonality="Monthly","Month","Day"))</f>
        <v>Day</v>
      </c>
      <c r="D5" s="3" t="s">
        <v>18</v>
      </c>
      <c r="E5" s="3" t="s">
        <v>18</v>
      </c>
      <c r="F5" s="3" t="s">
        <v>37</v>
      </c>
      <c r="G5" s="3" t="s">
        <v>37</v>
      </c>
      <c r="H5" s="3" t="s">
        <v>38</v>
      </c>
      <c r="K5" s="3" t="s">
        <v>19</v>
      </c>
      <c r="M5" s="10" t="s">
        <v>39</v>
      </c>
      <c r="N5" s="11" t="s">
        <v>40</v>
      </c>
    </row>
    <row r="6" spans="1:14">
      <c r="B6" s="2">
        <f>IF(TypeOfSeasonality="Quarterly",TRUNC((ROW(B6)-2)/4),IF(TypeOfSeasonality="Monthly",TRUNC((ROW(B6)+6)/12),TRUNC((ROW(B6)-1)/5)))</f>
        <v>1</v>
      </c>
      <c r="C6" s="2" t="str">
        <f>IF(TypeOfSeasonality="Quarterly",INDEX($J$9:$J$12,MOD(ROW(B6)+2,4)+1,1),IF(TypeOfSeasonality="Monthly",INDEX($J$9:$J$20,MOD(ROW(B6)-6,12)+1,1),INDEX($J$9:$J$13,MOD(ROW(B6)-1,5)+1,1)))</f>
        <v>Mon</v>
      </c>
      <c r="D6" s="4">
        <v>1130</v>
      </c>
      <c r="E6" s="19">
        <f t="shared" ref="E6:E32" si="0">IF(ISNUMBER(TrueValue),TrueValue/VLOOKUP(C6,$J$9:$K$20,2,FALSE),NA())</f>
        <v>923.35968475295545</v>
      </c>
      <c r="F6" s="19"/>
      <c r="G6" s="20"/>
      <c r="H6" s="19"/>
      <c r="K6" s="21" t="s">
        <v>22</v>
      </c>
      <c r="M6" s="10" t="s">
        <v>41</v>
      </c>
      <c r="N6" s="11" t="s">
        <v>42</v>
      </c>
    </row>
    <row r="7" spans="1:14">
      <c r="B7" s="2">
        <f t="shared" ref="B7:B75" si="1">IF(TypeOfSeasonality="Quarterly",TRUNC((ROW(B7)-2)/4),IF(TypeOfSeasonality="Monthly",TRUNC((ROW(B7)+6)/12),TRUNC((ROW(B7)-1)/5)))</f>
        <v>1</v>
      </c>
      <c r="C7" s="2" t="str">
        <f t="shared" ref="C7:C75" si="2">IF(TypeOfSeasonality="Quarterly",INDEX($J$9:$J$12,MOD(ROW(B7)+2,4)+1,1),IF(TypeOfSeasonality="Monthly",INDEX($J$9:$J$20,MOD(ROW(B7)-6,12)+1,1),INDEX($J$9:$J$13,MOD(ROW(B7)-1,5)+1,1)))</f>
        <v>Tue</v>
      </c>
      <c r="D7" s="4">
        <v>851</v>
      </c>
      <c r="E7" s="19">
        <f t="shared" si="0"/>
        <v>778.17426051560369</v>
      </c>
      <c r="F7" s="19">
        <f>IF(ISNUMBER(D6),AVERAGE($E$6:E6),NA())</f>
        <v>923.35968475295545</v>
      </c>
      <c r="G7" s="22">
        <f t="shared" ref="G7:G32" si="3">IF(ISNUMBER(SeasonallyAdjustedForecast),SeasonallyAdjustedForecast*VLOOKUP(C7,$J$9:$K$20,2,FALSE),"")</f>
        <v>1009.7726583813278</v>
      </c>
      <c r="H7" s="19">
        <f t="shared" ref="H7:H75" si="4">IF(AND(ISNUMBER(TrueValue),ISNUMBER(ActualForecast)),ABS(TrueValue-ActualForecast),"")</f>
        <v>158.7726583813278</v>
      </c>
      <c r="M7" s="10" t="s">
        <v>43</v>
      </c>
      <c r="N7" s="11" t="s">
        <v>44</v>
      </c>
    </row>
    <row r="8" spans="1:14" ht="13.8" thickBot="1">
      <c r="B8" s="2">
        <f t="shared" si="1"/>
        <v>1</v>
      </c>
      <c r="C8" s="2" t="str">
        <f t="shared" si="2"/>
        <v>Wed</v>
      </c>
      <c r="D8" s="4">
        <v>589</v>
      </c>
      <c r="E8" s="19">
        <f t="shared" si="0"/>
        <v>627.58066403162047</v>
      </c>
      <c r="F8" s="19">
        <f>IF(ISNUMBER(D7),AVERAGE($E$6:E7),NA())</f>
        <v>850.76697263427957</v>
      </c>
      <c r="G8" s="22">
        <f t="shared" si="3"/>
        <v>798.46587952930111</v>
      </c>
      <c r="H8" s="19">
        <f t="shared" si="4"/>
        <v>209.46587952930111</v>
      </c>
      <c r="J8" s="3" t="str">
        <f>IF(TypeOfSeasonality="Quarterly","Quarter",IF(TypeOfSeasonality="Monthly","Month","Day"))</f>
        <v>Day</v>
      </c>
      <c r="K8" s="3" t="s">
        <v>28</v>
      </c>
      <c r="M8" s="10" t="s">
        <v>20</v>
      </c>
      <c r="N8" s="11" t="s">
        <v>45</v>
      </c>
    </row>
    <row r="9" spans="1:14">
      <c r="B9" s="2">
        <f t="shared" si="1"/>
        <v>1</v>
      </c>
      <c r="C9" s="2" t="str">
        <f t="shared" si="2"/>
        <v>Thur</v>
      </c>
      <c r="D9" s="4">
        <v>828</v>
      </c>
      <c r="E9" s="19">
        <f t="shared" si="0"/>
        <v>907.93042629352431</v>
      </c>
      <c r="F9" s="19">
        <f>IF(ISNUMBER(D8),AVERAGE($E$6:E8),NA())</f>
        <v>776.37153643339332</v>
      </c>
      <c r="G9" s="22">
        <f t="shared" si="3"/>
        <v>708.02300875753201</v>
      </c>
      <c r="H9" s="19">
        <f t="shared" si="4"/>
        <v>119.97699124246799</v>
      </c>
      <c r="J9" s="2" t="str">
        <f>IF(TypeOfSeasonality="Quarterly",1,IF(TypeOfSeasonality="Monthly","Jan","Mon"))</f>
        <v>Mon</v>
      </c>
      <c r="K9" s="14">
        <v>1.2237917884646774</v>
      </c>
      <c r="M9" s="10" t="s">
        <v>46</v>
      </c>
      <c r="N9" s="11" t="s">
        <v>47</v>
      </c>
    </row>
    <row r="10" spans="1:14">
      <c r="B10" s="2">
        <f t="shared" si="1"/>
        <v>1</v>
      </c>
      <c r="C10" s="2" t="str">
        <f t="shared" si="2"/>
        <v>Fri</v>
      </c>
      <c r="D10" s="4">
        <v>726</v>
      </c>
      <c r="E10" s="19">
        <f t="shared" si="0"/>
        <v>872.45574179743232</v>
      </c>
      <c r="F10" s="19">
        <f>IF(ISNUMBER(D9),AVERAGE($E$6:E9),NA())</f>
        <v>809.26125889842604</v>
      </c>
      <c r="G10" s="22">
        <f t="shared" si="3"/>
        <v>673.41372841428233</v>
      </c>
      <c r="H10" s="19">
        <f t="shared" si="4"/>
        <v>52.586271585717668</v>
      </c>
      <c r="J10" s="2" t="str">
        <f>IF(TypeOfSeasonality="Quarterly",2,IF(TypeOfSeasonality="Monthly","Feb","Tue"))</f>
        <v>Tue</v>
      </c>
      <c r="K10" s="15">
        <v>1.0935853872063865</v>
      </c>
      <c r="M10" s="10" t="s">
        <v>48</v>
      </c>
      <c r="N10" s="11" t="s">
        <v>49</v>
      </c>
    </row>
    <row r="11" spans="1:14">
      <c r="B11" s="2">
        <f t="shared" si="1"/>
        <v>2</v>
      </c>
      <c r="C11" s="2" t="str">
        <f t="shared" si="2"/>
        <v>Mon</v>
      </c>
      <c r="D11" s="4">
        <v>1085</v>
      </c>
      <c r="E11" s="19">
        <f t="shared" si="0"/>
        <v>886.58872385571385</v>
      </c>
      <c r="F11" s="19">
        <f>IF(ISNUMBER(D10),AVERAGE($E$6:E10),NA())</f>
        <v>821.90015547822736</v>
      </c>
      <c r="G11" s="22">
        <f t="shared" si="3"/>
        <v>1005.8346612120963</v>
      </c>
      <c r="H11" s="19">
        <f t="shared" si="4"/>
        <v>79.165338787903693</v>
      </c>
      <c r="J11" s="2" t="str">
        <f>IF(TypeOfSeasonality="Quarterly",3,IF(TypeOfSeasonality="Monthly","Mar","Wed"))</f>
        <v>Wed</v>
      </c>
      <c r="K11" s="15">
        <v>0.93852477260249589</v>
      </c>
      <c r="M11" s="10" t="s">
        <v>23</v>
      </c>
      <c r="N11" s="11" t="s">
        <v>50</v>
      </c>
    </row>
    <row r="12" spans="1:14" ht="13.8" thickBot="1">
      <c r="B12" s="2">
        <f t="shared" si="1"/>
        <v>2</v>
      </c>
      <c r="C12" s="2" t="str">
        <f t="shared" si="2"/>
        <v>Tue</v>
      </c>
      <c r="D12" s="4">
        <v>1042</v>
      </c>
      <c r="E12" s="19">
        <f t="shared" si="0"/>
        <v>952.82911804613286</v>
      </c>
      <c r="F12" s="19">
        <f>IF(ISNUMBER(D11),AVERAGE($E$6:E11),NA())</f>
        <v>832.68158354114166</v>
      </c>
      <c r="G12" s="22">
        <f t="shared" si="3"/>
        <v>910.60841195646651</v>
      </c>
      <c r="H12" s="19">
        <f t="shared" si="4"/>
        <v>131.39158804353349</v>
      </c>
      <c r="J12" s="2" t="str">
        <f>IF(TypeOfSeasonality="Quarterly",4,IF(TypeOfSeasonality="Monthly","Apr","Thur"))</f>
        <v>Thur</v>
      </c>
      <c r="K12" s="15">
        <v>0.91196415057943703</v>
      </c>
      <c r="M12" s="12" t="s">
        <v>25</v>
      </c>
      <c r="N12" s="13" t="s">
        <v>51</v>
      </c>
    </row>
    <row r="13" spans="1:14">
      <c r="B13" s="2">
        <f t="shared" si="1"/>
        <v>2</v>
      </c>
      <c r="C13" s="2" t="str">
        <f t="shared" si="2"/>
        <v>Wed</v>
      </c>
      <c r="D13" s="4">
        <v>892</v>
      </c>
      <c r="E13" s="19">
        <f t="shared" si="0"/>
        <v>950.42776284584977</v>
      </c>
      <c r="F13" s="19">
        <f>IF(ISNUMBER(D12),AVERAGE($E$6:E12),NA())</f>
        <v>849.84551704185469</v>
      </c>
      <c r="G13" s="22">
        <f t="shared" si="3"/>
        <v>797.60107062895725</v>
      </c>
      <c r="H13" s="19">
        <f t="shared" si="4"/>
        <v>94.398929371042755</v>
      </c>
      <c r="J13" s="2" t="str">
        <f>IF(TypeOfSeasonality="Quarterly","",IF(TypeOfSeasonality="Monthly","May","Fri"))</f>
        <v>Fri</v>
      </c>
      <c r="K13" s="16">
        <v>0.83213390114700336</v>
      </c>
    </row>
    <row r="14" spans="1:14">
      <c r="B14" s="2">
        <f t="shared" si="1"/>
        <v>2</v>
      </c>
      <c r="C14" s="2" t="str">
        <f t="shared" si="2"/>
        <v>Thur</v>
      </c>
      <c r="D14" s="4">
        <v>840</v>
      </c>
      <c r="E14" s="19">
        <f t="shared" si="0"/>
        <v>921.08883826879276</v>
      </c>
      <c r="F14" s="19">
        <f>IF(ISNUMBER(D13),AVERAGE($E$6:E13),NA())</f>
        <v>862.41829776735403</v>
      </c>
      <c r="G14" s="22">
        <f t="shared" si="3"/>
        <v>786.49457036756905</v>
      </c>
      <c r="H14" s="19">
        <f t="shared" si="4"/>
        <v>53.505429632430946</v>
      </c>
      <c r="J14" s="2" t="str">
        <f>IF(TypeOfSeasonality="Monthly","June","")</f>
        <v/>
      </c>
      <c r="K14" s="23">
        <v>1</v>
      </c>
    </row>
    <row r="15" spans="1:14">
      <c r="B15" s="2">
        <f t="shared" si="1"/>
        <v>2</v>
      </c>
      <c r="C15" s="2" t="str">
        <f t="shared" si="2"/>
        <v>Fri</v>
      </c>
      <c r="D15" s="4">
        <v>799</v>
      </c>
      <c r="E15" s="19">
        <f t="shared" si="0"/>
        <v>960.18200784593444</v>
      </c>
      <c r="F15" s="19">
        <f>IF(ISNUMBER(D14),AVERAGE($E$6:E14),NA())</f>
        <v>868.93724671195832</v>
      </c>
      <c r="G15" s="22">
        <f t="shared" si="3"/>
        <v>723.07214095835798</v>
      </c>
      <c r="H15" s="19">
        <f t="shared" si="4"/>
        <v>75.927859041642023</v>
      </c>
      <c r="J15" s="2" t="str">
        <f>IF(TypeOfSeasonality="Monthly","July","")</f>
        <v/>
      </c>
      <c r="K15" s="23">
        <v>1</v>
      </c>
    </row>
    <row r="16" spans="1:14">
      <c r="B16" s="2">
        <f t="shared" si="1"/>
        <v>3</v>
      </c>
      <c r="C16" s="2" t="str">
        <f t="shared" si="2"/>
        <v>Mon</v>
      </c>
      <c r="D16" s="4">
        <v>1303</v>
      </c>
      <c r="E16" s="19">
        <f t="shared" si="0"/>
        <v>1064.7236010912397</v>
      </c>
      <c r="F16" s="19">
        <f>IF(ISNUMBER(D15),AVERAGE($E$6:E15),NA())</f>
        <v>878.0617228253559</v>
      </c>
      <c r="G16" s="22">
        <f t="shared" si="3"/>
        <v>1074.5647261588181</v>
      </c>
      <c r="H16" s="19">
        <f t="shared" si="4"/>
        <v>228.43527384118192</v>
      </c>
      <c r="J16" s="2" t="str">
        <f>IF(TypeOfSeasonality="Monthly","Aug","")</f>
        <v/>
      </c>
      <c r="K16" s="23">
        <v>1</v>
      </c>
    </row>
    <row r="17" spans="2:11">
      <c r="B17" s="2">
        <f t="shared" si="1"/>
        <v>3</v>
      </c>
      <c r="C17" s="2" t="str">
        <f t="shared" si="2"/>
        <v>Tue</v>
      </c>
      <c r="D17" s="4">
        <v>1121</v>
      </c>
      <c r="E17" s="19">
        <f t="shared" si="0"/>
        <v>1025.0685617367706</v>
      </c>
      <c r="F17" s="19">
        <f>IF(ISNUMBER(D16),AVERAGE($E$6:E16),NA())</f>
        <v>895.03098448589083</v>
      </c>
      <c r="G17" s="22">
        <f t="shared" si="3"/>
        <v>978.79280573071628</v>
      </c>
      <c r="H17" s="19">
        <f t="shared" si="4"/>
        <v>142.20719426928372</v>
      </c>
      <c r="J17" s="2" t="str">
        <f>IF(TypeOfSeasonality="Monthly","Sep","")</f>
        <v/>
      </c>
      <c r="K17" s="23">
        <v>1</v>
      </c>
    </row>
    <row r="18" spans="2:11">
      <c r="B18" s="2">
        <f t="shared" si="1"/>
        <v>3</v>
      </c>
      <c r="C18" s="2" t="str">
        <f t="shared" si="2"/>
        <v>Wed</v>
      </c>
      <c r="D18" s="4">
        <v>1003</v>
      </c>
      <c r="E18" s="19">
        <f t="shared" si="0"/>
        <v>1068.6984822134386</v>
      </c>
      <c r="F18" s="19">
        <f>IF(ISNUMBER(D17),AVERAGE($E$6:E17),NA())</f>
        <v>905.8674492567975</v>
      </c>
      <c r="G18" s="22">
        <f t="shared" si="3"/>
        <v>850.17904182173891</v>
      </c>
      <c r="H18" s="19">
        <f t="shared" si="4"/>
        <v>152.82095817826109</v>
      </c>
      <c r="J18" s="2" t="str">
        <f>IF(TypeOfSeasonality="Monthly","Oct","")</f>
        <v/>
      </c>
      <c r="K18" s="23">
        <v>1</v>
      </c>
    </row>
    <row r="19" spans="2:11">
      <c r="B19" s="2">
        <f t="shared" si="1"/>
        <v>3</v>
      </c>
      <c r="C19" s="2" t="str">
        <f t="shared" si="2"/>
        <v>Thur</v>
      </c>
      <c r="D19" s="4">
        <v>1113</v>
      </c>
      <c r="E19" s="19">
        <f t="shared" si="0"/>
        <v>1220.4427107061504</v>
      </c>
      <c r="F19" s="19">
        <f>IF(ISNUMBER(D18),AVERAGE($E$6:E18),NA())</f>
        <v>918.39291333038523</v>
      </c>
      <c r="G19" s="22">
        <f t="shared" si="3"/>
        <v>837.54141310351929</v>
      </c>
      <c r="H19" s="19">
        <f t="shared" si="4"/>
        <v>275.45858689648071</v>
      </c>
      <c r="J19" s="2" t="str">
        <f>IF(TypeOfSeasonality="Monthly","Nov","")</f>
        <v/>
      </c>
      <c r="K19" s="23">
        <v>1</v>
      </c>
    </row>
    <row r="20" spans="2:11">
      <c r="B20" s="2">
        <f t="shared" si="1"/>
        <v>3</v>
      </c>
      <c r="C20" s="2" t="str">
        <f t="shared" si="2"/>
        <v>Fri</v>
      </c>
      <c r="D20" s="4">
        <v>1005</v>
      </c>
      <c r="E20" s="19">
        <f t="shared" si="0"/>
        <v>1207.738320256776</v>
      </c>
      <c r="F20" s="19">
        <f>IF(ISNUMBER(D19),AVERAGE($E$6:E19),NA())</f>
        <v>939.96789885722569</v>
      </c>
      <c r="G20" s="22">
        <f t="shared" si="3"/>
        <v>782.1791546290151</v>
      </c>
      <c r="H20" s="19">
        <f t="shared" si="4"/>
        <v>222.8208453709849</v>
      </c>
      <c r="J20" s="2" t="str">
        <f>IF(TypeOfSeasonality="Monthly","Dec","")</f>
        <v/>
      </c>
      <c r="K20" s="23">
        <v>1</v>
      </c>
    </row>
    <row r="21" spans="2:11">
      <c r="B21" s="2">
        <f t="shared" si="1"/>
        <v>4</v>
      </c>
      <c r="C21" s="2" t="str">
        <f t="shared" si="2"/>
        <v>Mon</v>
      </c>
      <c r="D21" s="4">
        <v>2652</v>
      </c>
      <c r="E21" s="19">
        <f t="shared" si="0"/>
        <v>2167.035295544104</v>
      </c>
      <c r="F21" s="19">
        <f>IF(ISNUMBER(D20),AVERAGE($E$6:E20),NA())</f>
        <v>957.81926028386238</v>
      </c>
      <c r="G21" s="22">
        <f t="shared" si="3"/>
        <v>1172.1713455687022</v>
      </c>
      <c r="H21" s="19">
        <f t="shared" si="4"/>
        <v>1479.8286544312978</v>
      </c>
    </row>
    <row r="22" spans="2:11" ht="13.8" thickBot="1">
      <c r="B22" s="2">
        <f t="shared" si="1"/>
        <v>4</v>
      </c>
      <c r="C22" s="2" t="str">
        <f t="shared" si="2"/>
        <v>Tue</v>
      </c>
      <c r="D22" s="4">
        <v>2825</v>
      </c>
      <c r="E22" s="19">
        <f t="shared" si="0"/>
        <v>2583.2459294436903</v>
      </c>
      <c r="F22" s="19">
        <f>IF(ISNUMBER(D21),AVERAGE($E$6:E21),NA())</f>
        <v>1033.3952624876274</v>
      </c>
      <c r="G22" s="22">
        <f t="shared" si="3"/>
        <v>1130.1059582647774</v>
      </c>
      <c r="H22" s="19">
        <f t="shared" si="4"/>
        <v>1694.8940417352226</v>
      </c>
      <c r="J22" s="9" t="s">
        <v>52</v>
      </c>
    </row>
    <row r="23" spans="2:11" ht="13.8" thickBot="1">
      <c r="B23" s="2">
        <f t="shared" si="1"/>
        <v>4</v>
      </c>
      <c r="C23" s="2" t="str">
        <f t="shared" si="2"/>
        <v>Wed</v>
      </c>
      <c r="D23" s="4">
        <v>1841</v>
      </c>
      <c r="E23" s="19">
        <f t="shared" si="0"/>
        <v>1961.5891383399207</v>
      </c>
      <c r="F23" s="19">
        <f>IF(ISNUMBER(D22),AVERAGE($E$6:E22),NA())</f>
        <v>1124.5629487791607</v>
      </c>
      <c r="G23" s="22">
        <f t="shared" si="3"/>
        <v>1055.430185780154</v>
      </c>
      <c r="H23" s="19">
        <f t="shared" si="4"/>
        <v>785.56981421984597</v>
      </c>
      <c r="J23" s="24" t="s">
        <v>53</v>
      </c>
      <c r="K23" s="28">
        <f>AVERAGE(ForecastingError)</f>
        <v>303.395797965219</v>
      </c>
    </row>
    <row r="24" spans="2:11">
      <c r="B24" s="2">
        <f t="shared" si="1"/>
        <v>4</v>
      </c>
      <c r="C24" s="2" t="str">
        <f t="shared" si="2"/>
        <v>Thur</v>
      </c>
      <c r="D24" s="4">
        <v>1841</v>
      </c>
      <c r="E24" s="19">
        <f t="shared" si="0"/>
        <v>2018.7197038724373</v>
      </c>
      <c r="F24" s="19">
        <f>IF(ISNUMBER(D23),AVERAGE($E$6:E23),NA())</f>
        <v>1171.0644037547584</v>
      </c>
      <c r="G24" s="22">
        <f t="shared" si="3"/>
        <v>1067.9687542440231</v>
      </c>
      <c r="H24" s="19">
        <f t="shared" si="4"/>
        <v>773.0312457559769</v>
      </c>
    </row>
    <row r="25" spans="2:11" ht="13.8" thickBot="1">
      <c r="B25" s="2">
        <f t="shared" si="1"/>
        <v>4</v>
      </c>
      <c r="C25" s="2" t="str">
        <f t="shared" si="2"/>
        <v>Fri</v>
      </c>
      <c r="D25" s="4">
        <v>1841</v>
      </c>
      <c r="E25" s="19">
        <f t="shared" si="0"/>
        <v>2212.3843259629102</v>
      </c>
      <c r="F25" s="19">
        <f>IF(ISNUMBER(D24),AVERAGE($E$6:E24),NA())</f>
        <v>1215.6778406030573</v>
      </c>
      <c r="G25" s="22">
        <f t="shared" si="3"/>
        <v>1011.606744038987</v>
      </c>
      <c r="H25" s="19">
        <f t="shared" si="4"/>
        <v>829.39325596101298</v>
      </c>
      <c r="J25" s="9" t="s">
        <v>54</v>
      </c>
    </row>
    <row r="26" spans="2:11" ht="13.8" thickBot="1">
      <c r="B26" s="2">
        <f t="shared" si="1"/>
        <v>5</v>
      </c>
      <c r="C26" s="2" t="str">
        <f t="shared" si="2"/>
        <v>Mon</v>
      </c>
      <c r="D26" s="4">
        <v>1949</v>
      </c>
      <c r="E26" s="19">
        <f t="shared" si="0"/>
        <v>1592.5911730827522</v>
      </c>
      <c r="F26" s="19">
        <f>IF(ISNUMBER(D25),AVERAGE($E$6:E25),NA())</f>
        <v>1265.5131648710499</v>
      </c>
      <c r="G26" s="22">
        <f t="shared" si="3"/>
        <v>1548.7246193631363</v>
      </c>
      <c r="H26" s="19">
        <f t="shared" si="4"/>
        <v>400.2753806368637</v>
      </c>
      <c r="J26" s="24" t="s">
        <v>55</v>
      </c>
      <c r="K26" s="25">
        <f>SUMSQ(ForecastingError)/COUNT(ForecastingError)</f>
        <v>176702.41576466645</v>
      </c>
    </row>
    <row r="27" spans="2:11">
      <c r="B27" s="2">
        <f t="shared" si="1"/>
        <v>5</v>
      </c>
      <c r="C27" s="2" t="str">
        <f t="shared" si="2"/>
        <v>Tue</v>
      </c>
      <c r="D27" s="4">
        <v>1507</v>
      </c>
      <c r="E27" s="19">
        <f t="shared" si="0"/>
        <v>1378.0359701492537</v>
      </c>
      <c r="F27" s="19">
        <f>IF(ISNUMBER(D26),AVERAGE($E$6:E26),NA())</f>
        <v>1281.0883081192264</v>
      </c>
      <c r="G27" s="22">
        <f t="shared" si="3"/>
        <v>1400.9794534801388</v>
      </c>
      <c r="H27" s="19">
        <f t="shared" si="4"/>
        <v>106.02054651986123</v>
      </c>
    </row>
    <row r="28" spans="2:11">
      <c r="B28" s="2">
        <f t="shared" si="1"/>
        <v>5</v>
      </c>
      <c r="C28" s="2" t="str">
        <f t="shared" si="2"/>
        <v>Wed</v>
      </c>
      <c r="D28" s="4">
        <v>989</v>
      </c>
      <c r="E28" s="19">
        <f t="shared" si="0"/>
        <v>1053.7814545454544</v>
      </c>
      <c r="F28" s="19">
        <f>IF(ISNUMBER(D27),AVERAGE($E$6:E27),NA())</f>
        <v>1285.4950200296821</v>
      </c>
      <c r="G28" s="22">
        <f t="shared" si="3"/>
        <v>1206.4689213549982</v>
      </c>
      <c r="H28" s="19">
        <f t="shared" si="4"/>
        <v>217.4689213549982</v>
      </c>
    </row>
    <row r="29" spans="2:11">
      <c r="B29" s="2">
        <f t="shared" si="1"/>
        <v>5</v>
      </c>
      <c r="C29" s="2" t="str">
        <f t="shared" si="2"/>
        <v>Thur</v>
      </c>
      <c r="D29" s="4">
        <v>990</v>
      </c>
      <c r="E29" s="19">
        <f t="shared" si="0"/>
        <v>1085.5689879596487</v>
      </c>
      <c r="F29" s="19">
        <f>IF(ISNUMBER(D28),AVERAGE($E$6:E28),NA())</f>
        <v>1275.4205171825417</v>
      </c>
      <c r="G29" s="22">
        <f t="shared" si="3"/>
        <v>1163.1377885839629</v>
      </c>
      <c r="H29" s="19">
        <f t="shared" si="4"/>
        <v>173.1377885839629</v>
      </c>
    </row>
    <row r="30" spans="2:11">
      <c r="B30" s="2">
        <f t="shared" si="1"/>
        <v>5</v>
      </c>
      <c r="C30" s="2" t="str">
        <f t="shared" si="2"/>
        <v>Fri</v>
      </c>
      <c r="D30" s="4">
        <v>1084</v>
      </c>
      <c r="E30" s="19">
        <f t="shared" si="0"/>
        <v>1302.674964336662</v>
      </c>
      <c r="F30" s="19">
        <f>IF(ISNUMBER(D29),AVERAGE($E$6:E29),NA())</f>
        <v>1267.5100367982545</v>
      </c>
      <c r="G30" s="22">
        <f t="shared" si="3"/>
        <v>1054.7380716639134</v>
      </c>
      <c r="H30" s="19">
        <f t="shared" si="4"/>
        <v>29.261928336086612</v>
      </c>
    </row>
    <row r="31" spans="2:11">
      <c r="B31" s="2">
        <f t="shared" si="1"/>
        <v>6</v>
      </c>
      <c r="C31" s="2" t="str">
        <f t="shared" si="2"/>
        <v>Mon</v>
      </c>
      <c r="D31" s="4">
        <v>1260</v>
      </c>
      <c r="E31" s="19">
        <f t="shared" si="0"/>
        <v>1029.5869051227644</v>
      </c>
      <c r="F31" s="19">
        <f>IF(ISNUMBER(D30),AVERAGE($E$6:E30),NA())</f>
        <v>1268.9166338997907</v>
      </c>
      <c r="G31" s="22">
        <f t="shared" si="3"/>
        <v>1552.8897568128032</v>
      </c>
      <c r="H31" s="19">
        <f t="shared" si="4"/>
        <v>292.88975681280317</v>
      </c>
    </row>
    <row r="32" spans="2:11">
      <c r="B32" s="2">
        <f t="shared" si="1"/>
        <v>6</v>
      </c>
      <c r="C32" s="2" t="str">
        <f t="shared" si="2"/>
        <v>Tue</v>
      </c>
      <c r="D32" s="4">
        <v>1134</v>
      </c>
      <c r="E32" s="19">
        <f t="shared" si="0"/>
        <v>1036.9560651289009</v>
      </c>
      <c r="F32" s="19">
        <f>IF(ISNUMBER(D31),AVERAGE($E$6:E31),NA())</f>
        <v>1259.7116443314435</v>
      </c>
      <c r="G32" s="22">
        <f t="shared" si="3"/>
        <v>1377.6022463345955</v>
      </c>
      <c r="H32" s="19">
        <f t="shared" si="4"/>
        <v>243.60224633459552</v>
      </c>
    </row>
    <row r="33" spans="2:8">
      <c r="B33" s="2">
        <f t="shared" si="1"/>
        <v>6</v>
      </c>
      <c r="C33" s="2" t="str">
        <f t="shared" si="2"/>
        <v>Wed</v>
      </c>
      <c r="D33" s="4">
        <v>941</v>
      </c>
      <c r="E33" s="19">
        <f t="shared" ref="E33:E75" si="5">IF(ISNUMBER(TrueValue),TrueValue/VLOOKUP(C33,$J$9:$K$20,2,FALSE),NA())</f>
        <v>1002.6373596837943</v>
      </c>
      <c r="F33" s="19">
        <f>IF(ISNUMBER(D32),AVERAGE($E$6:E32),NA())</f>
        <v>1251.4614376943123</v>
      </c>
      <c r="G33" s="22">
        <f t="shared" ref="G33:G72" si="6">IF(ISNUMBER(SeasonallyAdjustedForecast),SeasonallyAdjustedForecast*VLOOKUP(C33,$J$9:$K$20,2,FALSE),"")</f>
        <v>1174.5275612328471</v>
      </c>
      <c r="H33" s="19">
        <f t="shared" si="4"/>
        <v>233.52756123284712</v>
      </c>
    </row>
    <row r="34" spans="2:8">
      <c r="B34" s="2">
        <f t="shared" si="1"/>
        <v>6</v>
      </c>
      <c r="C34" s="2" t="str">
        <f t="shared" si="2"/>
        <v>Thur</v>
      </c>
      <c r="D34" s="4">
        <v>847</v>
      </c>
      <c r="E34" s="19">
        <f t="shared" si="5"/>
        <v>928.76457858769936</v>
      </c>
      <c r="F34" s="19">
        <f>IF(ISNUMBER(D33),AVERAGE($E$6:E33),NA())</f>
        <v>1242.574863479651</v>
      </c>
      <c r="G34" s="22">
        <f t="shared" si="6"/>
        <v>1133.1837299045799</v>
      </c>
      <c r="H34" s="19">
        <f t="shared" si="4"/>
        <v>286.18372990457988</v>
      </c>
    </row>
    <row r="35" spans="2:8">
      <c r="B35" s="2">
        <f t="shared" si="1"/>
        <v>6</v>
      </c>
      <c r="C35" s="2" t="str">
        <f t="shared" si="2"/>
        <v>Fri</v>
      </c>
      <c r="D35" s="4">
        <v>714</v>
      </c>
      <c r="E35" s="19">
        <f t="shared" si="5"/>
        <v>858.03498573466482</v>
      </c>
      <c r="F35" s="19">
        <f>IF(ISNUMBER(D34),AVERAGE($E$6:E34),NA())</f>
        <v>1231.7538191730318</v>
      </c>
      <c r="G35" s="22">
        <f t="shared" si="6"/>
        <v>1024.9841108011756</v>
      </c>
      <c r="H35" s="19">
        <f t="shared" si="4"/>
        <v>310.98411080117558</v>
      </c>
    </row>
    <row r="36" spans="2:8">
      <c r="B36" s="2">
        <f t="shared" si="1"/>
        <v>7</v>
      </c>
      <c r="C36" s="2" t="str">
        <f t="shared" si="2"/>
        <v>Mon</v>
      </c>
      <c r="D36" s="4">
        <v>1002</v>
      </c>
      <c r="E36" s="19">
        <f t="shared" si="5"/>
        <v>818.76672931191263</v>
      </c>
      <c r="F36" s="19">
        <f>IF(ISNUMBER(D35),AVERAGE($E$6:E35),NA())</f>
        <v>1219.2965247250863</v>
      </c>
      <c r="G36" s="22">
        <f t="shared" si="6"/>
        <v>1492.1650746620792</v>
      </c>
      <c r="H36" s="19">
        <f t="shared" si="4"/>
        <v>490.16507466207918</v>
      </c>
    </row>
    <row r="37" spans="2:8">
      <c r="B37" s="2">
        <f t="shared" si="1"/>
        <v>7</v>
      </c>
      <c r="C37" s="2" t="str">
        <f t="shared" si="2"/>
        <v>Tue</v>
      </c>
      <c r="D37" s="4">
        <v>847</v>
      </c>
      <c r="E37" s="19">
        <f t="shared" si="5"/>
        <v>774.51656716417904</v>
      </c>
      <c r="F37" s="19">
        <f>IF(ISNUMBER(D36),AVERAGE($E$6:E36),NA())</f>
        <v>1206.3762087440164</v>
      </c>
      <c r="G37" s="22">
        <f t="shared" si="6"/>
        <v>1319.2753933558977</v>
      </c>
      <c r="H37" s="19">
        <f t="shared" si="4"/>
        <v>472.27539335589768</v>
      </c>
    </row>
    <row r="38" spans="2:8">
      <c r="B38" s="2">
        <f t="shared" si="1"/>
        <v>7</v>
      </c>
      <c r="C38" s="2" t="str">
        <f t="shared" si="2"/>
        <v>Wed</v>
      </c>
      <c r="D38" s="4">
        <v>922</v>
      </c>
      <c r="E38" s="19">
        <f t="shared" si="5"/>
        <v>982.3928221343873</v>
      </c>
      <c r="F38" s="19">
        <f>IF(ISNUMBER(D37),AVERAGE($E$6:E37),NA())</f>
        <v>1192.8805949446464</v>
      </c>
      <c r="G38" s="22">
        <f t="shared" si="6"/>
        <v>1119.5479891123543</v>
      </c>
      <c r="H38" s="19">
        <f t="shared" si="4"/>
        <v>197.54798911235434</v>
      </c>
    </row>
    <row r="39" spans="2:8">
      <c r="B39" s="2">
        <f t="shared" si="1"/>
        <v>7</v>
      </c>
      <c r="C39" s="2" t="str">
        <f t="shared" si="2"/>
        <v>Thur</v>
      </c>
      <c r="D39" s="4">
        <v>842</v>
      </c>
      <c r="E39" s="19">
        <f t="shared" si="5"/>
        <v>923.28190693133752</v>
      </c>
      <c r="F39" s="19">
        <f>IF(ISNUMBER(D38),AVERAGE($E$6:E38),NA())</f>
        <v>1186.5021775867599</v>
      </c>
      <c r="G39" s="22">
        <f t="shared" si="6"/>
        <v>1082.0474505435618</v>
      </c>
      <c r="H39" s="19">
        <f t="shared" si="4"/>
        <v>240.04745054356181</v>
      </c>
    </row>
    <row r="40" spans="2:8">
      <c r="B40" s="2">
        <f t="shared" si="1"/>
        <v>7</v>
      </c>
      <c r="C40" s="2" t="str">
        <f t="shared" si="2"/>
        <v>Fri</v>
      </c>
      <c r="D40" s="4">
        <v>784</v>
      </c>
      <c r="E40" s="19">
        <f t="shared" si="5"/>
        <v>942.15606276747508</v>
      </c>
      <c r="F40" s="19">
        <f>IF(ISNUMBER(D39),AVERAGE($E$6:E39),NA())</f>
        <v>1178.760404920424</v>
      </c>
      <c r="G40" s="22">
        <f t="shared" si="6"/>
        <v>980.88649426405379</v>
      </c>
      <c r="H40" s="19">
        <f t="shared" si="4"/>
        <v>196.88649426405379</v>
      </c>
    </row>
    <row r="41" spans="2:8">
      <c r="B41" s="2">
        <f t="shared" si="1"/>
        <v>8</v>
      </c>
      <c r="C41" s="2" t="str">
        <f t="shared" si="2"/>
        <v>Mon</v>
      </c>
      <c r="D41" s="4">
        <v>823</v>
      </c>
      <c r="E41" s="19">
        <f t="shared" si="5"/>
        <v>672.50001818732949</v>
      </c>
      <c r="F41" s="19">
        <f>IF(ISNUMBER(D40),AVERAGE($E$6:E40),NA())</f>
        <v>1172.0002808589113</v>
      </c>
      <c r="G41" s="22">
        <f t="shared" si="6"/>
        <v>1434.2843197934312</v>
      </c>
      <c r="H41" s="19">
        <f t="shared" si="4"/>
        <v>611.28431979343122</v>
      </c>
    </row>
    <row r="42" spans="2:8">
      <c r="B42" s="2">
        <f t="shared" si="1"/>
        <v>8</v>
      </c>
      <c r="C42" s="2" t="str">
        <f t="shared" si="2"/>
        <v>Tue</v>
      </c>
      <c r="D42" s="4">
        <v>823</v>
      </c>
      <c r="E42" s="19">
        <f t="shared" si="5"/>
        <v>752.57040705563088</v>
      </c>
      <c r="F42" s="19">
        <f>IF(ISNUMBER(D41),AVERAGE($E$6:E41),NA())</f>
        <v>1158.1252735624785</v>
      </c>
      <c r="G42" s="22">
        <f t="shared" si="6"/>
        <v>1266.5088757223255</v>
      </c>
      <c r="H42" s="19">
        <f t="shared" si="4"/>
        <v>443.50887572232546</v>
      </c>
    </row>
    <row r="43" spans="2:8">
      <c r="B43" s="2">
        <f t="shared" si="1"/>
        <v>8</v>
      </c>
      <c r="C43" s="2" t="str">
        <f t="shared" si="2"/>
        <v>Wed</v>
      </c>
      <c r="D43" s="4">
        <v>823</v>
      </c>
      <c r="E43" s="19">
        <f t="shared" si="5"/>
        <v>876.90812648221333</v>
      </c>
      <c r="F43" s="19">
        <f>IF(ISNUMBER(D42),AVERAGE($E$6:E42),NA())</f>
        <v>1147.1643312244555</v>
      </c>
      <c r="G43" s="22">
        <f t="shared" si="6"/>
        <v>1076.6421431001263</v>
      </c>
      <c r="H43" s="19">
        <f t="shared" si="4"/>
        <v>253.6421431001263</v>
      </c>
    </row>
    <row r="44" spans="2:8">
      <c r="B44" s="2">
        <f t="shared" si="1"/>
        <v>8</v>
      </c>
      <c r="C44" s="2" t="str">
        <f t="shared" si="2"/>
        <v>Thur</v>
      </c>
      <c r="D44" s="4">
        <v>401</v>
      </c>
      <c r="E44" s="19">
        <f t="shared" si="5"/>
        <v>439.71026684022127</v>
      </c>
      <c r="F44" s="19">
        <f>IF(ISNUMBER(D43),AVERAGE($E$6:E43),NA())</f>
        <v>1140.052325836502</v>
      </c>
      <c r="G44" s="22">
        <f t="shared" si="6"/>
        <v>1039.6868509475971</v>
      </c>
      <c r="H44" s="19">
        <f t="shared" si="4"/>
        <v>638.68685094759712</v>
      </c>
    </row>
    <row r="45" spans="2:8">
      <c r="B45" s="2">
        <f t="shared" si="1"/>
        <v>8</v>
      </c>
      <c r="C45" s="2" t="str">
        <f t="shared" si="2"/>
        <v>Fri</v>
      </c>
      <c r="D45" s="4">
        <v>429</v>
      </c>
      <c r="E45" s="19">
        <f t="shared" si="5"/>
        <v>515.54202924393724</v>
      </c>
      <c r="F45" s="19">
        <f>IF(ISNUMBER(D44),AVERAGE($E$6:E44),NA())</f>
        <v>1122.0948371442896</v>
      </c>
      <c r="G45" s="22">
        <f t="shared" si="6"/>
        <v>933.73315428978913</v>
      </c>
      <c r="H45" s="19">
        <f t="shared" si="4"/>
        <v>504.73315428978913</v>
      </c>
    </row>
    <row r="46" spans="2:8">
      <c r="B46" s="2">
        <f t="shared" si="1"/>
        <v>9</v>
      </c>
      <c r="C46" s="2" t="str">
        <f t="shared" si="2"/>
        <v>Mon</v>
      </c>
      <c r="D46" s="4">
        <v>1209</v>
      </c>
      <c r="E46" s="19">
        <f t="shared" si="5"/>
        <v>987.91314943922396</v>
      </c>
      <c r="F46" s="19">
        <f>IF(ISNUMBER(D45),AVERAGE($E$6:E45),NA())</f>
        <v>1106.9310169467808</v>
      </c>
      <c r="G46" s="22">
        <f t="shared" si="6"/>
        <v>1354.653088936325</v>
      </c>
      <c r="H46" s="19">
        <f t="shared" si="4"/>
        <v>145.65308893632505</v>
      </c>
    </row>
    <row r="47" spans="2:8">
      <c r="B47" s="2">
        <f t="shared" si="1"/>
        <v>9</v>
      </c>
      <c r="C47" s="2" t="str">
        <f t="shared" si="2"/>
        <v>Tue</v>
      </c>
      <c r="D47" s="4">
        <v>830</v>
      </c>
      <c r="E47" s="19">
        <f t="shared" si="5"/>
        <v>758.97137042062411</v>
      </c>
      <c r="F47" s="19">
        <f>IF(ISNUMBER(D46),AVERAGE($E$6:E46),NA())</f>
        <v>1104.0281421295233</v>
      </c>
      <c r="G47" s="22">
        <f t="shared" si="6"/>
        <v>1207.3490432974622</v>
      </c>
      <c r="H47" s="19">
        <f t="shared" si="4"/>
        <v>377.34904329746223</v>
      </c>
    </row>
    <row r="48" spans="2:8">
      <c r="B48" s="2">
        <f t="shared" si="1"/>
        <v>9</v>
      </c>
      <c r="C48" s="2" t="str">
        <f t="shared" si="2"/>
        <v>Wed</v>
      </c>
      <c r="D48" s="4">
        <v>830</v>
      </c>
      <c r="E48" s="19">
        <f t="shared" si="5"/>
        <v>884.36664031620546</v>
      </c>
      <c r="F48" s="19">
        <f>IF(ISNUMBER(D47),AVERAGE($E$6:E47),NA())</f>
        <v>1095.8125047078827</v>
      </c>
      <c r="G48" s="22">
        <f t="shared" si="6"/>
        <v>1028.447181795937</v>
      </c>
      <c r="H48" s="19">
        <f t="shared" si="4"/>
        <v>198.44718179593701</v>
      </c>
    </row>
    <row r="49" spans="2:8">
      <c r="B49" s="2">
        <f t="shared" si="1"/>
        <v>9</v>
      </c>
      <c r="C49" s="2" t="str">
        <f t="shared" si="2"/>
        <v>Thur</v>
      </c>
      <c r="D49" s="4">
        <v>1082</v>
      </c>
      <c r="E49" s="19">
        <f t="shared" si="5"/>
        <v>1186.4501464367067</v>
      </c>
      <c r="F49" s="19">
        <f>IF(ISNUMBER(D48),AVERAGE($E$6:E48),NA())</f>
        <v>1090.8951590243553</v>
      </c>
      <c r="G49" s="22">
        <f t="shared" si="6"/>
        <v>994.85727707086608</v>
      </c>
      <c r="H49" s="19">
        <f t="shared" si="4"/>
        <v>87.142722929133924</v>
      </c>
    </row>
    <row r="50" spans="2:8">
      <c r="B50" s="2">
        <f t="shared" si="1"/>
        <v>9</v>
      </c>
      <c r="C50" s="2" t="str">
        <f t="shared" si="2"/>
        <v>Fri</v>
      </c>
      <c r="D50" s="4">
        <v>841</v>
      </c>
      <c r="E50" s="19">
        <f t="shared" si="5"/>
        <v>1010.6546540656205</v>
      </c>
      <c r="F50" s="19">
        <f>IF(ISNUMBER(D49),AVERAGE($E$6:E49),NA())</f>
        <v>1093.0668632837269</v>
      </c>
      <c r="G50" s="22">
        <f t="shared" si="6"/>
        <v>909.57799315880584</v>
      </c>
      <c r="H50" s="19">
        <f t="shared" si="4"/>
        <v>68.577993158805839</v>
      </c>
    </row>
    <row r="51" spans="2:8">
      <c r="B51" s="2">
        <f t="shared" si="1"/>
        <v>10</v>
      </c>
      <c r="C51" s="2" t="str">
        <f t="shared" si="2"/>
        <v>Mon</v>
      </c>
      <c r="D51" s="4">
        <v>1362</v>
      </c>
      <c r="E51" s="19">
        <f t="shared" si="5"/>
        <v>1112.9344164898453</v>
      </c>
      <c r="F51" s="19">
        <f>IF(ISNUMBER(D50),AVERAGE($E$6:E50),NA())</f>
        <v>1091.2354808566579</v>
      </c>
      <c r="G51" s="22">
        <f t="shared" si="6"/>
        <v>1335.4450207536815</v>
      </c>
      <c r="H51" s="19">
        <f t="shared" si="4"/>
        <v>26.554979246318453</v>
      </c>
    </row>
    <row r="52" spans="2:8">
      <c r="B52" s="2">
        <f t="shared" si="1"/>
        <v>10</v>
      </c>
      <c r="C52" s="2" t="str">
        <f t="shared" si="2"/>
        <v>Tue</v>
      </c>
      <c r="D52" s="4">
        <v>1174</v>
      </c>
      <c r="E52" s="19">
        <f t="shared" si="5"/>
        <v>1073.5329986431477</v>
      </c>
      <c r="F52" s="19">
        <f>IF(ISNUMBER(D51),AVERAGE($E$6:E51),NA())</f>
        <v>1091.7071968486837</v>
      </c>
      <c r="G52" s="22">
        <f t="shared" si="6"/>
        <v>1193.8750375817665</v>
      </c>
      <c r="H52" s="19">
        <f t="shared" si="4"/>
        <v>19.875037581766492</v>
      </c>
    </row>
    <row r="53" spans="2:8">
      <c r="B53" s="2">
        <f t="shared" si="1"/>
        <v>10</v>
      </c>
      <c r="C53" s="2" t="str">
        <f t="shared" si="2"/>
        <v>Wed</v>
      </c>
      <c r="D53" s="4">
        <v>967</v>
      </c>
      <c r="E53" s="19">
        <f t="shared" si="5"/>
        <v>1030.3404110671936</v>
      </c>
      <c r="F53" s="19">
        <f>IF(ISNUMBER(D52),AVERAGE($E$6:E52),NA())</f>
        <v>1091.3205117804807</v>
      </c>
      <c r="G53" s="22">
        <f t="shared" si="6"/>
        <v>1024.2313351552152</v>
      </c>
      <c r="H53" s="19">
        <f t="shared" si="4"/>
        <v>57.23133515521522</v>
      </c>
    </row>
    <row r="54" spans="2:8">
      <c r="B54" s="2">
        <f t="shared" si="1"/>
        <v>10</v>
      </c>
      <c r="C54" s="2" t="str">
        <f t="shared" si="2"/>
        <v>Thur</v>
      </c>
      <c r="D54" s="4">
        <v>930</v>
      </c>
      <c r="E54" s="19">
        <f t="shared" si="5"/>
        <v>1019.7769280833062</v>
      </c>
      <c r="F54" s="19">
        <f>IF(ISNUMBER(D53),AVERAGE($E$6:E53),NA())</f>
        <v>1090.0500930156206</v>
      </c>
      <c r="G54" s="22">
        <f t="shared" si="6"/>
        <v>994.08660716602674</v>
      </c>
      <c r="H54" s="19">
        <f t="shared" si="4"/>
        <v>64.086607166026738</v>
      </c>
    </row>
    <row r="55" spans="2:8">
      <c r="B55" s="2">
        <f t="shared" si="1"/>
        <v>10</v>
      </c>
      <c r="C55" s="2" t="str">
        <f t="shared" si="2"/>
        <v>Fri</v>
      </c>
      <c r="D55" s="4">
        <v>853</v>
      </c>
      <c r="E55" s="19">
        <f t="shared" si="5"/>
        <v>1025.0754101283881</v>
      </c>
      <c r="F55" s="19">
        <f>IF(ISNUMBER(D54),AVERAGE($E$6:E54),NA())</f>
        <v>1088.6159467925122</v>
      </c>
      <c r="G55" s="22">
        <f t="shared" si="6"/>
        <v>905.87423465529184</v>
      </c>
      <c r="H55" s="19">
        <f t="shared" si="4"/>
        <v>52.874234655291843</v>
      </c>
    </row>
    <row r="56" spans="2:8">
      <c r="B56" s="2">
        <f t="shared" si="1"/>
        <v>11</v>
      </c>
      <c r="C56" s="2" t="str">
        <f t="shared" si="2"/>
        <v>Mon</v>
      </c>
      <c r="D56" s="4">
        <v>924</v>
      </c>
      <c r="E56" s="19">
        <f t="shared" si="5"/>
        <v>755.03039709002724</v>
      </c>
      <c r="F56" s="19">
        <f>IF(ISNUMBER(D55),AVERAGE($E$6:E55),NA())</f>
        <v>1087.3451360592296</v>
      </c>
      <c r="G56" s="22">
        <f t="shared" si="6"/>
        <v>1330.6840487362927</v>
      </c>
      <c r="H56" s="19">
        <f t="shared" si="4"/>
        <v>406.68404873629265</v>
      </c>
    </row>
    <row r="57" spans="2:8">
      <c r="B57" s="2">
        <f t="shared" si="1"/>
        <v>11</v>
      </c>
      <c r="C57" s="2" t="str">
        <f t="shared" si="2"/>
        <v>Tue</v>
      </c>
      <c r="D57" s="4">
        <v>954</v>
      </c>
      <c r="E57" s="19">
        <f t="shared" si="5"/>
        <v>872.35986431478955</v>
      </c>
      <c r="F57" s="19">
        <f>IF(ISNUMBER(D56),AVERAGE($E$6:E56),NA())</f>
        <v>1080.8291607853237</v>
      </c>
      <c r="G57" s="22">
        <f t="shared" si="6"/>
        <v>1181.9789763013721</v>
      </c>
      <c r="H57" s="19">
        <f t="shared" si="4"/>
        <v>227.97897630137209</v>
      </c>
    </row>
    <row r="58" spans="2:8">
      <c r="B58" s="2">
        <f t="shared" si="1"/>
        <v>11</v>
      </c>
      <c r="C58" s="2" t="str">
        <f t="shared" si="2"/>
        <v>Wed</v>
      </c>
      <c r="D58" s="4">
        <v>1346</v>
      </c>
      <c r="E58" s="19">
        <f t="shared" si="5"/>
        <v>1434.1656600790513</v>
      </c>
      <c r="F58" s="19">
        <f>IF(ISNUMBER(D57),AVERAGE($E$6:E57),NA())</f>
        <v>1076.8201358531983</v>
      </c>
      <c r="G58" s="22">
        <f t="shared" si="6"/>
        <v>1010.6223731354116</v>
      </c>
      <c r="H58" s="19">
        <f t="shared" si="4"/>
        <v>335.37762686458836</v>
      </c>
    </row>
    <row r="59" spans="2:8">
      <c r="B59" s="2">
        <f t="shared" si="1"/>
        <v>11</v>
      </c>
      <c r="C59" s="2" t="str">
        <f t="shared" si="2"/>
        <v>Thur</v>
      </c>
      <c r="D59" s="4">
        <v>904</v>
      </c>
      <c r="E59" s="19">
        <f t="shared" si="5"/>
        <v>991.26703547022453</v>
      </c>
      <c r="F59" s="19">
        <f>IF(ISNUMBER(D58),AVERAGE($E$6:E58),NA())</f>
        <v>1083.5625042348181</v>
      </c>
      <c r="G59" s="22">
        <f t="shared" si="6"/>
        <v>988.17015877423353</v>
      </c>
      <c r="H59" s="19">
        <f t="shared" si="4"/>
        <v>84.170158774233528</v>
      </c>
    </row>
    <row r="60" spans="2:8">
      <c r="B60" s="2">
        <f t="shared" si="1"/>
        <v>11</v>
      </c>
      <c r="C60" s="2" t="str">
        <f t="shared" si="2"/>
        <v>Fri</v>
      </c>
      <c r="D60" s="4">
        <v>758</v>
      </c>
      <c r="E60" s="19">
        <f t="shared" si="5"/>
        <v>910.91109129814549</v>
      </c>
      <c r="F60" s="19">
        <f>IF(ISNUMBER(D59),AVERAGE($E$6:E59),NA())</f>
        <v>1081.8533288873257</v>
      </c>
      <c r="G60" s="22">
        <f t="shared" si="6"/>
        <v>900.24683103588234</v>
      </c>
      <c r="H60" s="19">
        <f t="shared" si="4"/>
        <v>142.24683103588234</v>
      </c>
    </row>
    <row r="61" spans="2:8">
      <c r="B61" s="2">
        <f t="shared" si="1"/>
        <v>12</v>
      </c>
      <c r="C61" s="2" t="str">
        <f t="shared" si="2"/>
        <v>Mon</v>
      </c>
      <c r="D61" s="4">
        <v>886</v>
      </c>
      <c r="E61" s="19">
        <f t="shared" si="5"/>
        <v>723.97936344346772</v>
      </c>
      <c r="F61" s="19">
        <f>IF(ISNUMBER(D60),AVERAGE($E$6:E60),NA())</f>
        <v>1078.745288203886</v>
      </c>
      <c r="G61" s="22">
        <f t="shared" si="6"/>
        <v>1320.1596255488776</v>
      </c>
      <c r="H61" s="19">
        <f t="shared" si="4"/>
        <v>434.15962554887756</v>
      </c>
    </row>
    <row r="62" spans="2:8">
      <c r="B62" s="2">
        <f t="shared" si="1"/>
        <v>12</v>
      </c>
      <c r="C62" s="2" t="str">
        <f t="shared" si="2"/>
        <v>Tue</v>
      </c>
      <c r="D62" s="4">
        <v>878</v>
      </c>
      <c r="E62" s="19">
        <f t="shared" si="5"/>
        <v>802.86369063772042</v>
      </c>
      <c r="F62" s="19">
        <f>IF(ISNUMBER(D61),AVERAGE($E$6:E61),NA())</f>
        <v>1072.4101824045929</v>
      </c>
      <c r="G62" s="22">
        <f t="shared" si="6"/>
        <v>1172.7721045689984</v>
      </c>
      <c r="H62" s="19">
        <f t="shared" si="4"/>
        <v>294.77210456899843</v>
      </c>
    </row>
    <row r="63" spans="2:8">
      <c r="B63" s="2">
        <f t="shared" si="1"/>
        <v>12</v>
      </c>
      <c r="C63" s="2" t="str">
        <f t="shared" si="2"/>
        <v>Wed</v>
      </c>
      <c r="D63" s="4">
        <v>802</v>
      </c>
      <c r="E63" s="19">
        <f t="shared" si="5"/>
        <v>854.53258498023706</v>
      </c>
      <c r="F63" s="19">
        <f>IF(ISNUMBER(D62),AVERAGE($E$6:E62),NA())</f>
        <v>1067.6812965841214</v>
      </c>
      <c r="G63" s="22">
        <f t="shared" si="6"/>
        <v>1002.0453460885504</v>
      </c>
      <c r="H63" s="19">
        <f t="shared" si="4"/>
        <v>200.04534608855045</v>
      </c>
    </row>
    <row r="64" spans="2:8">
      <c r="B64" s="2">
        <f t="shared" si="1"/>
        <v>12</v>
      </c>
      <c r="C64" s="2" t="str">
        <f t="shared" si="2"/>
        <v>Thur</v>
      </c>
      <c r="D64" s="4">
        <v>945</v>
      </c>
      <c r="E64" s="19">
        <f t="shared" si="5"/>
        <v>1036.2249430523918</v>
      </c>
      <c r="F64" s="19">
        <f>IF(ISNUMBER(D63),AVERAGE($E$6:E63),NA())</f>
        <v>1064.0063187978476</v>
      </c>
      <c r="G64" s="22">
        <f t="shared" si="6"/>
        <v>970.33561873363271</v>
      </c>
      <c r="H64" s="19">
        <f t="shared" si="4"/>
        <v>25.335618733632714</v>
      </c>
    </row>
    <row r="65" spans="2:8">
      <c r="B65" s="2">
        <f t="shared" si="1"/>
        <v>12</v>
      </c>
      <c r="C65" s="2" t="str">
        <f t="shared" si="2"/>
        <v>Fri</v>
      </c>
      <c r="D65" s="4">
        <v>610</v>
      </c>
      <c r="E65" s="19">
        <f t="shared" si="5"/>
        <v>733.0550998573467</v>
      </c>
      <c r="F65" s="19">
        <f>IF(ISNUMBER(D64),AVERAGE($E$6:E64),NA())</f>
        <v>1063.535448022501</v>
      </c>
      <c r="G65" s="22">
        <f t="shared" si="6"/>
        <v>885.0039013710898</v>
      </c>
      <c r="H65" s="19">
        <f t="shared" si="4"/>
        <v>275.0039013710898</v>
      </c>
    </row>
    <row r="66" spans="2:8">
      <c r="B66" s="2">
        <f t="shared" si="1"/>
        <v>13</v>
      </c>
      <c r="C66" s="2" t="str">
        <f t="shared" si="2"/>
        <v>Mon</v>
      </c>
      <c r="D66" s="4">
        <v>910</v>
      </c>
      <c r="E66" s="19">
        <f t="shared" si="5"/>
        <v>743.5905425886632</v>
      </c>
      <c r="F66" s="19">
        <f>IF(ISNUMBER(D65),AVERAGE($E$6:E65),NA())</f>
        <v>1058.0274422197483</v>
      </c>
      <c r="G66" s="22">
        <f t="shared" si="6"/>
        <v>1294.8052957588138</v>
      </c>
      <c r="H66" s="19">
        <f t="shared" si="4"/>
        <v>384.80529575881383</v>
      </c>
    </row>
    <row r="67" spans="2:8">
      <c r="B67" s="2">
        <f t="shared" si="1"/>
        <v>13</v>
      </c>
      <c r="C67" s="2" t="str">
        <f t="shared" si="2"/>
        <v>Tue</v>
      </c>
      <c r="D67" s="4">
        <v>754</v>
      </c>
      <c r="E67" s="19">
        <f t="shared" si="5"/>
        <v>689.47519674355487</v>
      </c>
      <c r="F67" s="19">
        <f>IF(ISNUMBER(D66),AVERAGE($E$6:E66),NA())</f>
        <v>1052.8727389471078</v>
      </c>
      <c r="G67" s="22">
        <f t="shared" si="6"/>
        <v>1151.4062419005215</v>
      </c>
      <c r="H67" s="19">
        <f t="shared" si="4"/>
        <v>397.40624190052154</v>
      </c>
    </row>
    <row r="68" spans="2:8">
      <c r="B68" s="2">
        <f t="shared" si="1"/>
        <v>13</v>
      </c>
      <c r="C68" s="2" t="str">
        <f t="shared" si="2"/>
        <v>Wed</v>
      </c>
      <c r="D68" s="4">
        <v>705</v>
      </c>
      <c r="E68" s="19">
        <f t="shared" si="5"/>
        <v>751.17889328063234</v>
      </c>
      <c r="F68" s="19">
        <f>IF(ISNUMBER(D67),AVERAGE($E$6:E67),NA())</f>
        <v>1047.0114882664052</v>
      </c>
      <c r="G68" s="22">
        <f t="shared" si="6"/>
        <v>982.64621893742878</v>
      </c>
      <c r="H68" s="19">
        <f t="shared" si="4"/>
        <v>277.64621893742878</v>
      </c>
    </row>
    <row r="69" spans="2:8">
      <c r="B69" s="2">
        <f t="shared" si="1"/>
        <v>13</v>
      </c>
      <c r="C69" s="2" t="str">
        <f t="shared" si="2"/>
        <v>Thur</v>
      </c>
      <c r="D69" s="4">
        <v>729</v>
      </c>
      <c r="E69" s="19">
        <f t="shared" si="5"/>
        <v>799.37352749755939</v>
      </c>
      <c r="F69" s="19">
        <f>IF(ISNUMBER(D68),AVERAGE($E$6:E68),NA())</f>
        <v>1042.3157327904405</v>
      </c>
      <c r="G69" s="22">
        <f t="shared" si="6"/>
        <v>950.55458188981754</v>
      </c>
      <c r="H69" s="19">
        <f t="shared" si="4"/>
        <v>221.55458188981754</v>
      </c>
    </row>
    <row r="70" spans="2:8">
      <c r="B70" s="2">
        <f t="shared" si="1"/>
        <v>13</v>
      </c>
      <c r="C70" s="2" t="str">
        <f t="shared" si="2"/>
        <v>Fri</v>
      </c>
      <c r="D70" s="4">
        <v>772</v>
      </c>
      <c r="E70" s="19">
        <f t="shared" si="5"/>
        <v>927.73530670470757</v>
      </c>
      <c r="F70" s="19">
        <f>IF(ISNUMBER(D69),AVERAGE($E$6:E69),NA())</f>
        <v>1038.5197608327394</v>
      </c>
      <c r="G70" s="22">
        <f t="shared" si="6"/>
        <v>864.18750000000034</v>
      </c>
      <c r="H70" s="19">
        <f t="shared" si="4"/>
        <v>92.187500000000341</v>
      </c>
    </row>
    <row r="71" spans="2:8">
      <c r="B71" s="2">
        <f t="shared" si="1"/>
        <v>14</v>
      </c>
      <c r="C71" s="2" t="str">
        <f t="shared" si="2"/>
        <v>Mon</v>
      </c>
      <c r="D71" s="2">
        <v>723</v>
      </c>
      <c r="E71" s="19">
        <f t="shared" si="5"/>
        <v>590.78677174901486</v>
      </c>
      <c r="F71" s="19">
        <f>IF(ISNUMBER(D70),AVERAGE($E$6:E70),NA())</f>
        <v>1036.815384615385</v>
      </c>
      <c r="G71" s="22">
        <f t="shared" si="6"/>
        <v>1268.8461538461545</v>
      </c>
      <c r="H71" s="19">
        <f t="shared" si="4"/>
        <v>545.84615384615449</v>
      </c>
    </row>
    <row r="72" spans="2:8">
      <c r="B72" s="2">
        <f t="shared" si="1"/>
        <v>14</v>
      </c>
      <c r="C72" s="2" t="str">
        <f t="shared" si="2"/>
        <v>Tue</v>
      </c>
      <c r="D72" s="2">
        <v>677</v>
      </c>
      <c r="E72" s="19">
        <f t="shared" si="5"/>
        <v>619.06459972862956</v>
      </c>
      <c r="F72" s="19">
        <f>IF(ISNUMBER(D71),AVERAGE($E$6:E71),NA())</f>
        <v>1030.0573753295309</v>
      </c>
      <c r="G72" s="22">
        <f t="shared" si="6"/>
        <v>1126.4556936445392</v>
      </c>
      <c r="H72" s="19">
        <f t="shared" si="4"/>
        <v>449.45569364453922</v>
      </c>
    </row>
    <row r="73" spans="2:8">
      <c r="B73" s="2">
        <f t="shared" si="1"/>
        <v>14</v>
      </c>
      <c r="C73" s="2" t="str">
        <f t="shared" si="2"/>
        <v>Wed</v>
      </c>
      <c r="D73" s="2">
        <v>521</v>
      </c>
      <c r="E73" s="19">
        <f t="shared" si="5"/>
        <v>555.12652964426877</v>
      </c>
      <c r="F73" s="19">
        <f>IF(ISNUMBER(D72),AVERAGE($E$6:E72),NA())</f>
        <v>1023.9231547981743</v>
      </c>
      <c r="G73" s="22">
        <f>IF(ISNUMBER(SeasonallyAdjustedForecast),SeasonallyAdjustedForecast*VLOOKUP(C73,$J$9:$K$20,2,FALSE),"")</f>
        <v>960.97724601938671</v>
      </c>
      <c r="H73" s="19">
        <f t="shared" si="4"/>
        <v>439.97724601938671</v>
      </c>
    </row>
    <row r="74" spans="2:8">
      <c r="B74" s="2">
        <f t="shared" si="1"/>
        <v>14</v>
      </c>
      <c r="C74" s="2" t="str">
        <f t="shared" si="2"/>
        <v>Thur</v>
      </c>
      <c r="D74" s="2">
        <v>571</v>
      </c>
      <c r="E74" s="19">
        <f t="shared" si="5"/>
        <v>626.12110315652455</v>
      </c>
      <c r="F74" s="19">
        <f>IF(ISNUMBER(D73),AVERAGE($E$6:E73),NA())</f>
        <v>1017.0290867812051</v>
      </c>
      <c r="G74" s="22">
        <f>IF(ISNUMBER(SeasonallyAdjustedForecast),SeasonallyAdjustedForecast*VLOOKUP(C74,$J$9:$K$20,2,FALSE),"")</f>
        <v>927.49406724100231</v>
      </c>
      <c r="H74" s="19">
        <f t="shared" si="4"/>
        <v>356.49406724100231</v>
      </c>
    </row>
    <row r="75" spans="2:8" ht="13.8" thickBot="1">
      <c r="B75" s="2">
        <f t="shared" si="1"/>
        <v>14</v>
      </c>
      <c r="C75" s="2" t="str">
        <f t="shared" si="2"/>
        <v>Fri</v>
      </c>
      <c r="D75" s="2">
        <v>498</v>
      </c>
      <c r="E75" s="19">
        <f t="shared" si="5"/>
        <v>598.46137660485022</v>
      </c>
      <c r="F75" s="19">
        <f>IF(ISNUMBER(D74),AVERAGE($E$6:E74),NA())</f>
        <v>1011.3637536851952</v>
      </c>
      <c r="G75" s="26">
        <f>IF(ISNUMBER(SeasonallyAdjustedForecast),SeasonallyAdjustedForecast*VLOOKUP(C75,$J$9:$K$20,2,FALSE),"")</f>
        <v>841.59006583273845</v>
      </c>
      <c r="H75" s="19">
        <f t="shared" si="4"/>
        <v>343.59006583273845</v>
      </c>
    </row>
  </sheetData>
  <conditionalFormatting sqref="F7:F75">
    <cfRule type="expression" dxfId="15" priority="2" stopIfTrue="1">
      <formula>NOT(ISNUMBER(D6))</formula>
    </cfRule>
  </conditionalFormatting>
  <conditionalFormatting sqref="E6:E75">
    <cfRule type="expression" dxfId="14" priority="3" stopIfTrue="1">
      <formula>NOT(ISNUMBER(D6))</formula>
    </cfRule>
  </conditionalFormatting>
  <conditionalFormatting sqref="K14:K20">
    <cfRule type="expression" dxfId="13" priority="4" stopIfTrue="1">
      <formula>(TypeOfSeasonality&lt;&gt;"Monthly")</formula>
    </cfRule>
  </conditionalFormatting>
  <conditionalFormatting sqref="K13">
    <cfRule type="expression" dxfId="12" priority="1" stopIfTrue="1">
      <formula>($F$5&lt;&gt;"Quarterly")</formula>
    </cfRule>
  </conditionalFormatting>
  <dataValidations count="1">
    <dataValidation type="list" allowBlank="1" showInputMessage="1" showErrorMessage="1" sqref="K6" xr:uid="{00000000-0002-0000-0300-000000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5"/>
  <sheetViews>
    <sheetView topLeftCell="A5" workbookViewId="0">
      <selection activeCell="D71" sqref="D71:D75"/>
    </sheetView>
  </sheetViews>
  <sheetFormatPr defaultColWidth="9.88671875" defaultRowHeight="13.2"/>
  <cols>
    <col min="1" max="1" width="2.6640625" style="2" customWidth="1"/>
    <col min="2" max="2" width="5.109375" style="2" bestFit="1" customWidth="1"/>
    <col min="3" max="3" width="8.109375" style="2" customWidth="1"/>
    <col min="4" max="4" width="7.88671875" style="2" customWidth="1"/>
    <col min="5" max="6" width="10.5546875" style="2" customWidth="1"/>
    <col min="7" max="7" width="9.109375" style="2" customWidth="1"/>
    <col min="8" max="8" width="11.44140625" style="2" customWidth="1"/>
    <col min="9" max="9" width="3.6640625" style="2" customWidth="1"/>
    <col min="10" max="10" width="8.44140625" style="2" customWidth="1"/>
    <col min="11" max="11" width="18.109375" style="2" customWidth="1"/>
    <col min="12" max="12" width="5.44140625" style="2" customWidth="1"/>
    <col min="13" max="13" width="24.44140625" style="2" bestFit="1" customWidth="1"/>
    <col min="14" max="14" width="8.109375" style="2" bestFit="1" customWidth="1"/>
    <col min="15" max="16384" width="9.88671875" style="2"/>
  </cols>
  <sheetData>
    <row r="1" spans="1:14" ht="17.399999999999999">
      <c r="A1" s="6" t="s">
        <v>57</v>
      </c>
    </row>
    <row r="2" spans="1:14" ht="13.8" thickBot="1"/>
    <row r="3" spans="1:14" ht="13.8" thickBot="1">
      <c r="E3" s="3" t="s">
        <v>31</v>
      </c>
      <c r="F3" s="3" t="s">
        <v>31</v>
      </c>
      <c r="M3" s="7" t="s">
        <v>16</v>
      </c>
      <c r="N3" s="8" t="s">
        <v>17</v>
      </c>
    </row>
    <row r="4" spans="1:14">
      <c r="B4" s="3"/>
      <c r="C4" s="3"/>
      <c r="D4" s="3" t="s">
        <v>15</v>
      </c>
      <c r="E4" s="3" t="s">
        <v>32</v>
      </c>
      <c r="F4" s="3" t="s">
        <v>32</v>
      </c>
      <c r="G4" s="3" t="s">
        <v>33</v>
      </c>
      <c r="H4" s="3" t="s">
        <v>34</v>
      </c>
      <c r="J4" s="9" t="s">
        <v>58</v>
      </c>
      <c r="M4" s="10" t="s">
        <v>35</v>
      </c>
      <c r="N4" s="11" t="s">
        <v>36</v>
      </c>
    </row>
    <row r="5" spans="1:14" ht="13.8" thickBot="1">
      <c r="B5" s="3" t="str">
        <f>IF(TypeOfSeasonality="Daily","Week","Year")</f>
        <v>Week</v>
      </c>
      <c r="C5" s="3" t="str">
        <f>IF(TypeOfSeasonality="Quarterly","Quarter",IF(TypeOfSeasonality="Monthly","Month","Day"))</f>
        <v>Day</v>
      </c>
      <c r="D5" s="3" t="s">
        <v>18</v>
      </c>
      <c r="E5" s="3" t="s">
        <v>18</v>
      </c>
      <c r="F5" s="3" t="s">
        <v>37</v>
      </c>
      <c r="G5" s="3" t="s">
        <v>37</v>
      </c>
      <c r="H5" s="3" t="s">
        <v>38</v>
      </c>
      <c r="J5" s="9" t="s">
        <v>59</v>
      </c>
      <c r="M5" s="10" t="s">
        <v>39</v>
      </c>
      <c r="N5" s="11" t="s">
        <v>40</v>
      </c>
    </row>
    <row r="6" spans="1:14">
      <c r="B6" s="2">
        <f>IF(TypeOfSeasonality="Quarterly",TRUNC((ROW(B6)-2)/4),IF(TypeOfSeasonality="Monthly",TRUNC((ROW(B6)+6)/12),TRUNC((ROW(B6)-1)/5)))</f>
        <v>1</v>
      </c>
      <c r="C6" s="2" t="str">
        <f>IF(TypeOfSeasonality="Quarterly",INDEX($J$12:$J$15,MOD(ROW(B6)+2,4)+1,1),IF(TypeOfSeasonality="Monthly",INDEX($J$12:$J$23,MOD(ROW(B6)-6,12)+1,1),INDEX($J$12:$J$16,MOD(ROW(B6)-1,5)+1,1)))</f>
        <v>Mon</v>
      </c>
      <c r="D6" s="4">
        <v>1130</v>
      </c>
      <c r="E6" s="19">
        <f t="shared" ref="E6:E32" si="0">IF(ISNUMBER(TrueValue),TrueValue/VLOOKUP(C6,$J$12:$K$23,2,FALSE),NA())</f>
        <v>923.35968475295545</v>
      </c>
      <c r="F6" s="19"/>
      <c r="G6" s="20"/>
      <c r="H6" s="19"/>
      <c r="J6" s="24" t="s">
        <v>60</v>
      </c>
      <c r="K6" s="21">
        <v>5</v>
      </c>
      <c r="M6" s="10" t="s">
        <v>41</v>
      </c>
      <c r="N6" s="11" t="s">
        <v>44</v>
      </c>
    </row>
    <row r="7" spans="1:14">
      <c r="B7" s="2">
        <f t="shared" ref="B7:B75" si="1">IF(TypeOfSeasonality="Quarterly",TRUNC((ROW(B7)-2)/4),IF(TypeOfSeasonality="Monthly",TRUNC((ROW(B7)+6)/12),TRUNC((ROW(B7)-1)/5)))</f>
        <v>1</v>
      </c>
      <c r="C7" s="2" t="str">
        <f t="shared" ref="C7:C75" si="2">IF(TypeOfSeasonality="Quarterly",INDEX($J$12:$J$15,MOD(ROW(B7)+2,4)+1,1),IF(TypeOfSeasonality="Monthly",INDEX($J$12:$J$23,MOD(ROW(B7)-6,12)+1,1),INDEX($J$12:$J$16,MOD(ROW(B7)-1,5)+1,1)))</f>
        <v>Tue</v>
      </c>
      <c r="D7" s="4">
        <v>851</v>
      </c>
      <c r="E7" s="19">
        <f t="shared" si="0"/>
        <v>778.17426051560369</v>
      </c>
      <c r="F7" s="19" t="e">
        <f t="shared" ref="F7:F32" ca="1" si="3">IF(AND(ISNUMBER(D6),ROW(F7)-6&gt;=NumberOfPeriods),AVERAGE(OFFSET(F7,-NumberOfPeriods,-1,NumberOfPeriods,1)),NA())</f>
        <v>#N/A</v>
      </c>
      <c r="G7" s="22" t="str">
        <f t="shared" ref="G7:G32" ca="1" si="4">IF(ISNUMBER(SeasonallyAdjustedForecast),SeasonallyAdjustedForecast*VLOOKUP(C7,$J$12:$K$23,2,FALSE),"")</f>
        <v/>
      </c>
      <c r="H7" s="19" t="str">
        <f t="shared" ref="H7:H75" ca="1" si="5">IF(AND(ISNUMBER(TrueValue),ISNUMBER(ActualForecast)),ABS(TrueValue-ActualForecast),"")</f>
        <v/>
      </c>
      <c r="M7" s="10" t="s">
        <v>43</v>
      </c>
      <c r="N7" s="11" t="s">
        <v>61</v>
      </c>
    </row>
    <row r="8" spans="1:14">
      <c r="B8" s="2">
        <f t="shared" si="1"/>
        <v>1</v>
      </c>
      <c r="C8" s="2" t="str">
        <f t="shared" si="2"/>
        <v>Wed</v>
      </c>
      <c r="D8" s="4">
        <v>589</v>
      </c>
      <c r="E8" s="19">
        <f t="shared" si="0"/>
        <v>627.58066403162047</v>
      </c>
      <c r="F8" s="19" t="e">
        <f t="shared" ca="1" si="3"/>
        <v>#N/A</v>
      </c>
      <c r="G8" s="22" t="str">
        <f t="shared" ca="1" si="4"/>
        <v/>
      </c>
      <c r="H8" s="19" t="str">
        <f t="shared" ca="1" si="5"/>
        <v/>
      </c>
      <c r="K8" s="3" t="s">
        <v>19</v>
      </c>
      <c r="M8" s="10" t="s">
        <v>62</v>
      </c>
      <c r="N8" s="11" t="s">
        <v>51</v>
      </c>
    </row>
    <row r="9" spans="1:14">
      <c r="B9" s="2">
        <f t="shared" si="1"/>
        <v>1</v>
      </c>
      <c r="C9" s="2" t="str">
        <f t="shared" si="2"/>
        <v>Thur</v>
      </c>
      <c r="D9" s="4">
        <v>828</v>
      </c>
      <c r="E9" s="19">
        <f t="shared" si="0"/>
        <v>907.93042629352431</v>
      </c>
      <c r="F9" s="19" t="e">
        <f t="shared" ca="1" si="3"/>
        <v>#N/A</v>
      </c>
      <c r="G9" s="22" t="str">
        <f t="shared" ca="1" si="4"/>
        <v/>
      </c>
      <c r="H9" s="19" t="str">
        <f t="shared" ca="1" si="5"/>
        <v/>
      </c>
      <c r="K9" s="21" t="s">
        <v>22</v>
      </c>
      <c r="M9" s="10" t="s">
        <v>20</v>
      </c>
      <c r="N9" s="11" t="s">
        <v>63</v>
      </c>
    </row>
    <row r="10" spans="1:14">
      <c r="B10" s="2">
        <f t="shared" si="1"/>
        <v>1</v>
      </c>
      <c r="C10" s="2" t="str">
        <f t="shared" si="2"/>
        <v>Fri</v>
      </c>
      <c r="D10" s="4">
        <v>726</v>
      </c>
      <c r="E10" s="19">
        <f t="shared" si="0"/>
        <v>872.45574179743232</v>
      </c>
      <c r="F10" s="19" t="e">
        <f t="shared" ca="1" si="3"/>
        <v>#N/A</v>
      </c>
      <c r="G10" s="22" t="str">
        <f t="shared" ca="1" si="4"/>
        <v/>
      </c>
      <c r="H10" s="19" t="str">
        <f t="shared" ca="1" si="5"/>
        <v/>
      </c>
      <c r="M10" s="10" t="s">
        <v>46</v>
      </c>
      <c r="N10" s="11" t="s">
        <v>47</v>
      </c>
    </row>
    <row r="11" spans="1:14" ht="13.8" thickBot="1">
      <c r="B11" s="2">
        <f t="shared" si="1"/>
        <v>2</v>
      </c>
      <c r="C11" s="2" t="str">
        <f t="shared" si="2"/>
        <v>Mon</v>
      </c>
      <c r="D11" s="4">
        <v>1085</v>
      </c>
      <c r="E11" s="19">
        <f t="shared" si="0"/>
        <v>886.58872385571385</v>
      </c>
      <c r="F11" s="19">
        <f t="shared" ca="1" si="3"/>
        <v>821.90015547822736</v>
      </c>
      <c r="G11" s="22">
        <f t="shared" ca="1" si="4"/>
        <v>1005.8346612120963</v>
      </c>
      <c r="H11" s="19">
        <f t="shared" ca="1" si="5"/>
        <v>79.165338787903693</v>
      </c>
      <c r="J11" s="3" t="str">
        <f>IF(TypeOfSeasonality="Quarterly","Quarter",IF(TypeOfSeasonality="Monthly","Month","Day"))</f>
        <v>Day</v>
      </c>
      <c r="K11" s="3" t="s">
        <v>28</v>
      </c>
      <c r="M11" s="10" t="s">
        <v>48</v>
      </c>
      <c r="N11" s="11" t="s">
        <v>49</v>
      </c>
    </row>
    <row r="12" spans="1:14">
      <c r="B12" s="2">
        <f t="shared" si="1"/>
        <v>2</v>
      </c>
      <c r="C12" s="2" t="str">
        <f t="shared" si="2"/>
        <v>Tue</v>
      </c>
      <c r="D12" s="4">
        <v>1042</v>
      </c>
      <c r="E12" s="19">
        <f t="shared" si="0"/>
        <v>952.82911804613286</v>
      </c>
      <c r="F12" s="19">
        <f t="shared" ca="1" si="3"/>
        <v>814.54596329877893</v>
      </c>
      <c r="G12" s="22">
        <f t="shared" ca="1" si="4"/>
        <v>890.7755626714943</v>
      </c>
      <c r="H12" s="19">
        <f t="shared" ca="1" si="5"/>
        <v>151.2244373285057</v>
      </c>
      <c r="J12" s="2" t="str">
        <f>IF(TypeOfSeasonality="Quarterly",1,IF(TypeOfSeasonality="Monthly","Jan","Mon"))</f>
        <v>Mon</v>
      </c>
      <c r="K12" s="14">
        <v>1.2237917884646774</v>
      </c>
      <c r="M12" s="10" t="s">
        <v>23</v>
      </c>
      <c r="N12" s="11" t="s">
        <v>50</v>
      </c>
    </row>
    <row r="13" spans="1:14" ht="13.8" thickBot="1">
      <c r="B13" s="2">
        <f t="shared" si="1"/>
        <v>2</v>
      </c>
      <c r="C13" s="2" t="str">
        <f t="shared" si="2"/>
        <v>Wed</v>
      </c>
      <c r="D13" s="4">
        <v>892</v>
      </c>
      <c r="E13" s="19">
        <f t="shared" si="0"/>
        <v>950.42776284584977</v>
      </c>
      <c r="F13" s="19">
        <f t="shared" ca="1" si="3"/>
        <v>849.47693480488488</v>
      </c>
      <c r="G13" s="22">
        <f t="shared" ca="1" si="4"/>
        <v>797.25514706881984</v>
      </c>
      <c r="H13" s="19">
        <f t="shared" ca="1" si="5"/>
        <v>94.744852931180162</v>
      </c>
      <c r="J13" s="2" t="str">
        <f>IF(TypeOfSeasonality="Quarterly",2,IF(TypeOfSeasonality="Monthly","Feb","Tue"))</f>
        <v>Tue</v>
      </c>
      <c r="K13" s="15">
        <v>1.0935853872063865</v>
      </c>
      <c r="M13" s="12" t="s">
        <v>25</v>
      </c>
      <c r="N13" s="13" t="s">
        <v>64</v>
      </c>
    </row>
    <row r="14" spans="1:14">
      <c r="B14" s="2">
        <f t="shared" si="1"/>
        <v>2</v>
      </c>
      <c r="C14" s="2" t="str">
        <f t="shared" si="2"/>
        <v>Thur</v>
      </c>
      <c r="D14" s="4">
        <v>840</v>
      </c>
      <c r="E14" s="19">
        <f t="shared" si="0"/>
        <v>921.08883826879276</v>
      </c>
      <c r="F14" s="19">
        <f t="shared" ca="1" si="3"/>
        <v>914.04635456773065</v>
      </c>
      <c r="G14" s="22">
        <f t="shared" ca="1" si="4"/>
        <v>833.57750733359137</v>
      </c>
      <c r="H14" s="19">
        <f t="shared" ca="1" si="5"/>
        <v>6.4224926664086297</v>
      </c>
      <c r="J14" s="2" t="str">
        <f>IF(TypeOfSeasonality="Quarterly",3,IF(TypeOfSeasonality="Monthly","Mar","Wed"))</f>
        <v>Wed</v>
      </c>
      <c r="K14" s="15">
        <v>0.93852477260249589</v>
      </c>
    </row>
    <row r="15" spans="1:14">
      <c r="B15" s="2">
        <f t="shared" si="1"/>
        <v>2</v>
      </c>
      <c r="C15" s="2" t="str">
        <f t="shared" si="2"/>
        <v>Fri</v>
      </c>
      <c r="D15" s="4">
        <v>799</v>
      </c>
      <c r="E15" s="19">
        <f t="shared" si="0"/>
        <v>960.18200784593444</v>
      </c>
      <c r="F15" s="19">
        <f t="shared" ca="1" si="3"/>
        <v>916.6780369627844</v>
      </c>
      <c r="G15" s="22">
        <f t="shared" ca="1" si="4"/>
        <v>762.79887099361872</v>
      </c>
      <c r="H15" s="19">
        <f t="shared" ca="1" si="5"/>
        <v>36.201129006381279</v>
      </c>
      <c r="J15" s="2" t="str">
        <f>IF(TypeOfSeasonality="Quarterly",4,IF(TypeOfSeasonality="Monthly","Apr","Thur"))</f>
        <v>Thur</v>
      </c>
      <c r="K15" s="15">
        <v>0.91196415057943703</v>
      </c>
    </row>
    <row r="16" spans="1:14">
      <c r="B16" s="2">
        <f t="shared" si="1"/>
        <v>3</v>
      </c>
      <c r="C16" s="2" t="str">
        <f t="shared" si="2"/>
        <v>Mon</v>
      </c>
      <c r="D16" s="4">
        <v>1303</v>
      </c>
      <c r="E16" s="19">
        <f t="shared" si="0"/>
        <v>1064.7236010912397</v>
      </c>
      <c r="F16" s="19">
        <f t="shared" ca="1" si="3"/>
        <v>934.22329017248467</v>
      </c>
      <c r="G16" s="22">
        <f t="shared" ca="1" si="4"/>
        <v>1143.2947911055403</v>
      </c>
      <c r="H16" s="19">
        <f t="shared" ca="1" si="5"/>
        <v>159.7052088944597</v>
      </c>
      <c r="J16" s="2" t="str">
        <f>IF(TypeOfSeasonality="Quarterly","",IF(TypeOfSeasonality="Monthly","May","Fri"))</f>
        <v>Fri</v>
      </c>
      <c r="K16" s="16">
        <v>0.83213390114700336</v>
      </c>
    </row>
    <row r="17" spans="2:11">
      <c r="B17" s="2">
        <f t="shared" si="1"/>
        <v>3</v>
      </c>
      <c r="C17" s="2" t="str">
        <f t="shared" si="2"/>
        <v>Tue</v>
      </c>
      <c r="D17" s="4">
        <v>1121</v>
      </c>
      <c r="E17" s="19">
        <f t="shared" si="0"/>
        <v>1025.0685617367706</v>
      </c>
      <c r="F17" s="19">
        <f t="shared" ca="1" si="3"/>
        <v>969.85026561958989</v>
      </c>
      <c r="G17" s="22">
        <f t="shared" ca="1" si="4"/>
        <v>1060.6140782598161</v>
      </c>
      <c r="H17" s="19">
        <f t="shared" ca="1" si="5"/>
        <v>60.385921740183903</v>
      </c>
      <c r="J17" s="2" t="str">
        <f>IF(TypeOfSeasonality="Monthly","June","")</f>
        <v/>
      </c>
      <c r="K17" s="23">
        <v>1</v>
      </c>
    </row>
    <row r="18" spans="2:11">
      <c r="B18" s="2">
        <f t="shared" si="1"/>
        <v>3</v>
      </c>
      <c r="C18" s="2" t="str">
        <f t="shared" si="2"/>
        <v>Wed</v>
      </c>
      <c r="D18" s="4">
        <v>1003</v>
      </c>
      <c r="E18" s="19">
        <f t="shared" si="0"/>
        <v>1068.6984822134386</v>
      </c>
      <c r="F18" s="19">
        <f t="shared" ca="1" si="3"/>
        <v>984.29815435771741</v>
      </c>
      <c r="G18" s="22">
        <f t="shared" ca="1" si="4"/>
        <v>923.78820149163312</v>
      </c>
      <c r="H18" s="19">
        <f t="shared" ca="1" si="5"/>
        <v>79.211798508366883</v>
      </c>
      <c r="J18" s="2" t="str">
        <f>IF(TypeOfSeasonality="Monthly","July","")</f>
        <v/>
      </c>
      <c r="K18" s="23">
        <v>1</v>
      </c>
    </row>
    <row r="19" spans="2:11">
      <c r="B19" s="2">
        <f t="shared" si="1"/>
        <v>3</v>
      </c>
      <c r="C19" s="2" t="str">
        <f t="shared" si="2"/>
        <v>Thur</v>
      </c>
      <c r="D19" s="4">
        <v>1113</v>
      </c>
      <c r="E19" s="19">
        <f t="shared" si="0"/>
        <v>1220.4427107061504</v>
      </c>
      <c r="F19" s="19">
        <f t="shared" ca="1" si="3"/>
        <v>1007.9522982312352</v>
      </c>
      <c r="G19" s="22">
        <f t="shared" ca="1" si="4"/>
        <v>919.21636148103983</v>
      </c>
      <c r="H19" s="19">
        <f t="shared" ca="1" si="5"/>
        <v>193.78363851896017</v>
      </c>
      <c r="J19" s="2" t="str">
        <f>IF(TypeOfSeasonality="Monthly","Aug","")</f>
        <v/>
      </c>
      <c r="K19" s="23">
        <v>1</v>
      </c>
    </row>
    <row r="20" spans="2:11">
      <c r="B20" s="2">
        <f t="shared" si="1"/>
        <v>3</v>
      </c>
      <c r="C20" s="2" t="str">
        <f t="shared" si="2"/>
        <v>Fri</v>
      </c>
      <c r="D20" s="4">
        <v>1005</v>
      </c>
      <c r="E20" s="19">
        <f t="shared" si="0"/>
        <v>1207.738320256776</v>
      </c>
      <c r="F20" s="19">
        <f t="shared" ca="1" si="3"/>
        <v>1067.823072718707</v>
      </c>
      <c r="G20" s="22">
        <f t="shared" ca="1" si="4"/>
        <v>888.57177923619793</v>
      </c>
      <c r="H20" s="19">
        <f t="shared" ca="1" si="5"/>
        <v>116.42822076380207</v>
      </c>
      <c r="J20" s="2" t="str">
        <f>IF(TypeOfSeasonality="Monthly","Sep","")</f>
        <v/>
      </c>
      <c r="K20" s="23">
        <v>1</v>
      </c>
    </row>
    <row r="21" spans="2:11">
      <c r="B21" s="2">
        <f t="shared" si="1"/>
        <v>4</v>
      </c>
      <c r="C21" s="2" t="str">
        <f t="shared" si="2"/>
        <v>Mon</v>
      </c>
      <c r="D21" s="4">
        <v>2652</v>
      </c>
      <c r="E21" s="19">
        <f t="shared" si="0"/>
        <v>2167.035295544104</v>
      </c>
      <c r="F21" s="19">
        <f t="shared" ca="1" si="3"/>
        <v>1117.3343352008751</v>
      </c>
      <c r="G21" s="22">
        <f t="shared" ca="1" si="4"/>
        <v>1367.3845843884703</v>
      </c>
      <c r="H21" s="19">
        <f t="shared" ca="1" si="5"/>
        <v>1284.6154156115297</v>
      </c>
      <c r="J21" s="2" t="str">
        <f>IF(TypeOfSeasonality="Monthly","Oct","")</f>
        <v/>
      </c>
      <c r="K21" s="23">
        <v>1</v>
      </c>
    </row>
    <row r="22" spans="2:11">
      <c r="B22" s="2">
        <f t="shared" si="1"/>
        <v>4</v>
      </c>
      <c r="C22" s="2" t="str">
        <f t="shared" si="2"/>
        <v>Tue</v>
      </c>
      <c r="D22" s="4">
        <v>2825</v>
      </c>
      <c r="E22" s="19">
        <f t="shared" si="0"/>
        <v>2583.2459294436903</v>
      </c>
      <c r="F22" s="19">
        <f t="shared" ca="1" si="3"/>
        <v>1337.7966740914478</v>
      </c>
      <c r="G22" s="22">
        <f t="shared" ca="1" si="4"/>
        <v>1462.9948938397119</v>
      </c>
      <c r="H22" s="19">
        <f t="shared" ca="1" si="5"/>
        <v>1362.0051061602881</v>
      </c>
      <c r="J22" s="2" t="str">
        <f>IF(TypeOfSeasonality="Monthly","Nov","")</f>
        <v/>
      </c>
      <c r="K22" s="23">
        <v>1</v>
      </c>
    </row>
    <row r="23" spans="2:11">
      <c r="B23" s="2">
        <f t="shared" si="1"/>
        <v>4</v>
      </c>
      <c r="C23" s="2" t="str">
        <f t="shared" si="2"/>
        <v>Wed</v>
      </c>
      <c r="D23" s="4">
        <v>1841</v>
      </c>
      <c r="E23" s="19">
        <f t="shared" si="0"/>
        <v>1961.5891383399207</v>
      </c>
      <c r="F23" s="19">
        <f t="shared" ca="1" si="3"/>
        <v>1649.4321476328319</v>
      </c>
      <c r="G23" s="22">
        <f t="shared" ca="1" si="4"/>
        <v>1548.0329312803499</v>
      </c>
      <c r="H23" s="19">
        <f t="shared" ca="1" si="5"/>
        <v>292.96706871965011</v>
      </c>
      <c r="J23" s="2" t="str">
        <f>IF(TypeOfSeasonality="Monthly","Dec","")</f>
        <v/>
      </c>
      <c r="K23" s="23">
        <v>1</v>
      </c>
    </row>
    <row r="24" spans="2:11">
      <c r="B24" s="2">
        <f t="shared" si="1"/>
        <v>4</v>
      </c>
      <c r="C24" s="2" t="str">
        <f t="shared" si="2"/>
        <v>Thur</v>
      </c>
      <c r="D24" s="4">
        <v>1841</v>
      </c>
      <c r="E24" s="19">
        <f t="shared" si="0"/>
        <v>2018.7197038724373</v>
      </c>
      <c r="F24" s="19">
        <f t="shared" ca="1" si="3"/>
        <v>1828.0102788581285</v>
      </c>
      <c r="G24" s="22">
        <f t="shared" ca="1" si="4"/>
        <v>1667.0798412093329</v>
      </c>
      <c r="H24" s="19">
        <f t="shared" ca="1" si="5"/>
        <v>173.92015879066707</v>
      </c>
    </row>
    <row r="25" spans="2:11" ht="13.8" thickBot="1">
      <c r="B25" s="2">
        <f t="shared" si="1"/>
        <v>4</v>
      </c>
      <c r="C25" s="2" t="str">
        <f t="shared" si="2"/>
        <v>Fri</v>
      </c>
      <c r="D25" s="4">
        <v>1841</v>
      </c>
      <c r="E25" s="19">
        <f t="shared" si="0"/>
        <v>2212.3843259629102</v>
      </c>
      <c r="F25" s="19">
        <f t="shared" ca="1" si="3"/>
        <v>1987.6656774913856</v>
      </c>
      <c r="G25" s="22">
        <f t="shared" ca="1" si="4"/>
        <v>1654.0039943869081</v>
      </c>
      <c r="H25" s="19">
        <f t="shared" ca="1" si="5"/>
        <v>186.99600561309194</v>
      </c>
      <c r="J25" s="9" t="s">
        <v>52</v>
      </c>
    </row>
    <row r="26" spans="2:11" ht="13.8" thickBot="1">
      <c r="B26" s="2">
        <f t="shared" si="1"/>
        <v>5</v>
      </c>
      <c r="C26" s="2" t="str">
        <f t="shared" si="2"/>
        <v>Mon</v>
      </c>
      <c r="D26" s="4">
        <v>1949</v>
      </c>
      <c r="E26" s="19">
        <f t="shared" si="0"/>
        <v>1592.5911730827522</v>
      </c>
      <c r="F26" s="19">
        <f t="shared" ca="1" si="3"/>
        <v>2188.5948786326126</v>
      </c>
      <c r="G26" s="22">
        <f t="shared" ca="1" si="4"/>
        <v>2678.3844407464385</v>
      </c>
      <c r="H26" s="19">
        <f t="shared" ca="1" si="5"/>
        <v>729.38444074643849</v>
      </c>
      <c r="J26" s="24" t="s">
        <v>53</v>
      </c>
      <c r="K26" s="28">
        <f ca="1">AVERAGE(ForecastingError)</f>
        <v>218.19539420840493</v>
      </c>
    </row>
    <row r="27" spans="2:11">
      <c r="B27" s="2">
        <f t="shared" si="1"/>
        <v>5</v>
      </c>
      <c r="C27" s="2" t="str">
        <f t="shared" si="2"/>
        <v>Tue</v>
      </c>
      <c r="D27" s="4">
        <v>1507</v>
      </c>
      <c r="E27" s="19">
        <f t="shared" si="0"/>
        <v>1378.0359701492537</v>
      </c>
      <c r="F27" s="19">
        <f t="shared" ca="1" si="3"/>
        <v>2073.7060541403421</v>
      </c>
      <c r="G27" s="22">
        <f t="shared" ca="1" si="4"/>
        <v>2267.7746381692941</v>
      </c>
      <c r="H27" s="19">
        <f t="shared" ca="1" si="5"/>
        <v>760.77463816929412</v>
      </c>
    </row>
    <row r="28" spans="2:11" ht="13.8" thickBot="1">
      <c r="B28" s="2">
        <f t="shared" si="1"/>
        <v>5</v>
      </c>
      <c r="C28" s="2" t="str">
        <f t="shared" si="2"/>
        <v>Wed</v>
      </c>
      <c r="D28" s="4">
        <v>989</v>
      </c>
      <c r="E28" s="19">
        <f t="shared" si="0"/>
        <v>1053.7814545454544</v>
      </c>
      <c r="F28" s="19">
        <f t="shared" ca="1" si="3"/>
        <v>1832.664062281455</v>
      </c>
      <c r="G28" s="22">
        <f t="shared" ca="1" si="4"/>
        <v>1720.000622309469</v>
      </c>
      <c r="H28" s="19">
        <f t="shared" ca="1" si="5"/>
        <v>731.00062230946901</v>
      </c>
      <c r="J28" s="9" t="s">
        <v>54</v>
      </c>
    </row>
    <row r="29" spans="2:11" ht="13.8" thickBot="1">
      <c r="B29" s="2">
        <f t="shared" si="1"/>
        <v>5</v>
      </c>
      <c r="C29" s="2" t="str">
        <f t="shared" si="2"/>
        <v>Thur</v>
      </c>
      <c r="D29" s="4">
        <v>990</v>
      </c>
      <c r="E29" s="19">
        <f t="shared" si="0"/>
        <v>1085.5689879596487</v>
      </c>
      <c r="F29" s="19">
        <f t="shared" ca="1" si="3"/>
        <v>1651.1025255225613</v>
      </c>
      <c r="G29" s="22">
        <f t="shared" ca="1" si="4"/>
        <v>1505.7463122077459</v>
      </c>
      <c r="H29" s="19">
        <f t="shared" ca="1" si="5"/>
        <v>515.74631220774586</v>
      </c>
      <c r="J29" s="24" t="s">
        <v>55</v>
      </c>
      <c r="K29" s="25">
        <f ca="1">SUMSQ(ForecastingError)/COUNT(ForecastingError)</f>
        <v>113798.77386273113</v>
      </c>
    </row>
    <row r="30" spans="2:11">
      <c r="B30" s="2">
        <f t="shared" si="1"/>
        <v>5</v>
      </c>
      <c r="C30" s="2" t="str">
        <f t="shared" si="2"/>
        <v>Fri</v>
      </c>
      <c r="D30" s="4">
        <v>1084</v>
      </c>
      <c r="E30" s="19">
        <f t="shared" si="0"/>
        <v>1302.674964336662</v>
      </c>
      <c r="F30" s="19">
        <f t="shared" ca="1" si="3"/>
        <v>1464.4723823400036</v>
      </c>
      <c r="G30" s="22">
        <f t="shared" ca="1" si="4"/>
        <v>1218.637116638633</v>
      </c>
      <c r="H30" s="19">
        <f t="shared" ca="1" si="5"/>
        <v>134.63711663863296</v>
      </c>
    </row>
    <row r="31" spans="2:11">
      <c r="B31" s="2">
        <f t="shared" si="1"/>
        <v>6</v>
      </c>
      <c r="C31" s="2" t="str">
        <f t="shared" si="2"/>
        <v>Mon</v>
      </c>
      <c r="D31" s="4">
        <v>1260</v>
      </c>
      <c r="E31" s="19">
        <f t="shared" si="0"/>
        <v>1029.5869051227644</v>
      </c>
      <c r="F31" s="19">
        <f t="shared" ca="1" si="3"/>
        <v>1282.5305100147541</v>
      </c>
      <c r="G31" s="22">
        <f t="shared" ca="1" si="4"/>
        <v>1569.5503066114707</v>
      </c>
      <c r="H31" s="19">
        <f t="shared" ca="1" si="5"/>
        <v>309.55030661147066</v>
      </c>
    </row>
    <row r="32" spans="2:11">
      <c r="B32" s="2">
        <f t="shared" si="1"/>
        <v>6</v>
      </c>
      <c r="C32" s="2" t="str">
        <f t="shared" si="2"/>
        <v>Tue</v>
      </c>
      <c r="D32" s="4">
        <v>1134</v>
      </c>
      <c r="E32" s="19">
        <f t="shared" si="0"/>
        <v>1036.9560651289009</v>
      </c>
      <c r="F32" s="19">
        <f t="shared" ca="1" si="3"/>
        <v>1169.9296564227566</v>
      </c>
      <c r="G32" s="22">
        <f t="shared" ca="1" si="4"/>
        <v>1279.4179763233151</v>
      </c>
      <c r="H32" s="19">
        <f t="shared" ca="1" si="5"/>
        <v>145.41797632331509</v>
      </c>
    </row>
    <row r="33" spans="2:8">
      <c r="B33" s="2">
        <f t="shared" si="1"/>
        <v>6</v>
      </c>
      <c r="C33" s="2" t="str">
        <f t="shared" si="2"/>
        <v>Wed</v>
      </c>
      <c r="D33" s="4">
        <v>941</v>
      </c>
      <c r="E33" s="19">
        <f t="shared" ref="E33:E72" si="6">IF(ISNUMBER(TrueValue),TrueValue/VLOOKUP(C33,$J$12:$K$23,2,FALSE),NA())</f>
        <v>1002.6373596837943</v>
      </c>
      <c r="F33" s="19">
        <f t="shared" ref="F33:F73" ca="1" si="7">IF(AND(ISNUMBER(D32),ROW(F33)-6&gt;=NumberOfPeriods),AVERAGE(OFFSET(F33,-NumberOfPeriods,-1,NumberOfPeriods,1)),NA())</f>
        <v>1101.7136754186863</v>
      </c>
      <c r="G33" s="22">
        <f t="shared" ref="G33:G72" ca="1" si="8">IF(ISNUMBER(SeasonallyAdjustedForecast),SeasonallyAdjustedForecast*VLOOKUP(C33,$J$12:$K$23,2,FALSE),"")</f>
        <v>1033.9855766953826</v>
      </c>
      <c r="H33" s="19">
        <f t="shared" ca="1" si="5"/>
        <v>92.985576695382633</v>
      </c>
    </row>
    <row r="34" spans="2:8">
      <c r="B34" s="2">
        <f t="shared" si="1"/>
        <v>6</v>
      </c>
      <c r="C34" s="2" t="str">
        <f t="shared" si="2"/>
        <v>Thur</v>
      </c>
      <c r="D34" s="4">
        <v>847</v>
      </c>
      <c r="E34" s="19">
        <f t="shared" si="6"/>
        <v>928.76457858769936</v>
      </c>
      <c r="F34" s="19">
        <f t="shared" ca="1" si="7"/>
        <v>1091.4848564463541</v>
      </c>
      <c r="G34" s="22">
        <f t="shared" ca="1" si="8"/>
        <v>995.39505997941808</v>
      </c>
      <c r="H34" s="19">
        <f t="shared" ca="1" si="5"/>
        <v>148.39505997941808</v>
      </c>
    </row>
    <row r="35" spans="2:8">
      <c r="B35" s="2">
        <f t="shared" si="1"/>
        <v>6</v>
      </c>
      <c r="C35" s="2" t="str">
        <f t="shared" si="2"/>
        <v>Fri</v>
      </c>
      <c r="D35" s="4">
        <v>714</v>
      </c>
      <c r="E35" s="19">
        <f t="shared" si="6"/>
        <v>858.03498573466482</v>
      </c>
      <c r="F35" s="19">
        <f t="shared" ca="1" si="7"/>
        <v>1060.1239745719643</v>
      </c>
      <c r="G35" s="22">
        <f t="shared" ca="1" si="8"/>
        <v>882.16509866003526</v>
      </c>
      <c r="H35" s="19">
        <f t="shared" ca="1" si="5"/>
        <v>168.16509866003526</v>
      </c>
    </row>
    <row r="36" spans="2:8">
      <c r="B36" s="2">
        <f t="shared" si="1"/>
        <v>7</v>
      </c>
      <c r="C36" s="2" t="str">
        <f t="shared" si="2"/>
        <v>Mon</v>
      </c>
      <c r="D36" s="4">
        <v>1002</v>
      </c>
      <c r="E36" s="19">
        <f t="shared" si="6"/>
        <v>818.76672931191263</v>
      </c>
      <c r="F36" s="19">
        <f t="shared" ca="1" si="7"/>
        <v>971.19597885156475</v>
      </c>
      <c r="G36" s="22">
        <f t="shared" ca="1" si="8"/>
        <v>1188.5416639084594</v>
      </c>
      <c r="H36" s="19">
        <f t="shared" ca="1" si="5"/>
        <v>186.54166390845944</v>
      </c>
    </row>
    <row r="37" spans="2:8">
      <c r="B37" s="2">
        <f t="shared" si="1"/>
        <v>7</v>
      </c>
      <c r="C37" s="2" t="str">
        <f t="shared" si="2"/>
        <v>Tue</v>
      </c>
      <c r="D37" s="4">
        <v>847</v>
      </c>
      <c r="E37" s="19">
        <f t="shared" si="6"/>
        <v>774.51656716417904</v>
      </c>
      <c r="F37" s="19">
        <f t="shared" ca="1" si="7"/>
        <v>929.03194368939444</v>
      </c>
      <c r="G37" s="22">
        <f t="shared" ca="1" si="8"/>
        <v>1015.9757578666683</v>
      </c>
      <c r="H37" s="19">
        <f t="shared" ca="1" si="5"/>
        <v>168.97575786666835</v>
      </c>
    </row>
    <row r="38" spans="2:8">
      <c r="B38" s="2">
        <f t="shared" si="1"/>
        <v>7</v>
      </c>
      <c r="C38" s="2" t="str">
        <f t="shared" si="2"/>
        <v>Wed</v>
      </c>
      <c r="D38" s="4">
        <v>922</v>
      </c>
      <c r="E38" s="19">
        <f t="shared" si="6"/>
        <v>982.3928221343873</v>
      </c>
      <c r="F38" s="19">
        <f t="shared" ca="1" si="7"/>
        <v>876.54404409645008</v>
      </c>
      <c r="G38" s="22">
        <f t="shared" ca="1" si="8"/>
        <v>822.65829966169292</v>
      </c>
      <c r="H38" s="19">
        <f t="shared" ca="1" si="5"/>
        <v>99.341700338307078</v>
      </c>
    </row>
    <row r="39" spans="2:8">
      <c r="B39" s="2">
        <f t="shared" si="1"/>
        <v>7</v>
      </c>
      <c r="C39" s="2" t="str">
        <f t="shared" si="2"/>
        <v>Thur</v>
      </c>
      <c r="D39" s="4">
        <v>842</v>
      </c>
      <c r="E39" s="19">
        <f t="shared" si="6"/>
        <v>923.28190693133752</v>
      </c>
      <c r="F39" s="19">
        <f t="shared" ca="1" si="7"/>
        <v>872.49513658656872</v>
      </c>
      <c r="G39" s="22">
        <f t="shared" ca="1" si="8"/>
        <v>795.68428612186005</v>
      </c>
      <c r="H39" s="19">
        <f t="shared" ca="1" si="5"/>
        <v>46.315713878139945</v>
      </c>
    </row>
    <row r="40" spans="2:8">
      <c r="B40" s="2">
        <f t="shared" si="1"/>
        <v>7</v>
      </c>
      <c r="C40" s="2" t="str">
        <f t="shared" si="2"/>
        <v>Fri</v>
      </c>
      <c r="D40" s="4">
        <v>784</v>
      </c>
      <c r="E40" s="19">
        <f t="shared" si="6"/>
        <v>942.15606276747508</v>
      </c>
      <c r="F40" s="19">
        <f t="shared" ca="1" si="7"/>
        <v>871.39860225529628</v>
      </c>
      <c r="G40" s="22">
        <f t="shared" ca="1" si="8"/>
        <v>725.12031834874563</v>
      </c>
      <c r="H40" s="19">
        <f t="shared" ca="1" si="5"/>
        <v>58.879681651254373</v>
      </c>
    </row>
    <row r="41" spans="2:8">
      <c r="B41" s="2">
        <f t="shared" si="1"/>
        <v>8</v>
      </c>
      <c r="C41" s="2" t="str">
        <f t="shared" si="2"/>
        <v>Mon</v>
      </c>
      <c r="D41" s="4">
        <v>823</v>
      </c>
      <c r="E41" s="19">
        <f t="shared" si="6"/>
        <v>672.50001818732949</v>
      </c>
      <c r="F41" s="19">
        <f t="shared" ca="1" si="7"/>
        <v>888.22281766185847</v>
      </c>
      <c r="G41" s="22">
        <f t="shared" ca="1" si="8"/>
        <v>1086.9997905815408</v>
      </c>
      <c r="H41" s="19">
        <f t="shared" ca="1" si="5"/>
        <v>263.99979058154076</v>
      </c>
    </row>
    <row r="42" spans="2:8">
      <c r="B42" s="2">
        <f t="shared" si="1"/>
        <v>8</v>
      </c>
      <c r="C42" s="2" t="str">
        <f t="shared" si="2"/>
        <v>Tue</v>
      </c>
      <c r="D42" s="4">
        <v>823</v>
      </c>
      <c r="E42" s="19">
        <f t="shared" si="6"/>
        <v>752.57040705563088</v>
      </c>
      <c r="F42" s="19">
        <f t="shared" ca="1" si="7"/>
        <v>858.96947543694171</v>
      </c>
      <c r="G42" s="22">
        <f t="shared" ca="1" si="8"/>
        <v>939.35646639417462</v>
      </c>
      <c r="H42" s="19">
        <f t="shared" ca="1" si="5"/>
        <v>116.35646639417462</v>
      </c>
    </row>
    <row r="43" spans="2:8">
      <c r="B43" s="2">
        <f t="shared" si="1"/>
        <v>8</v>
      </c>
      <c r="C43" s="2" t="str">
        <f t="shared" si="2"/>
        <v>Wed</v>
      </c>
      <c r="D43" s="4">
        <v>823</v>
      </c>
      <c r="E43" s="19">
        <f t="shared" si="6"/>
        <v>876.90812648221333</v>
      </c>
      <c r="F43" s="19">
        <f t="shared" ca="1" si="7"/>
        <v>854.58024341523219</v>
      </c>
      <c r="G43" s="22">
        <f t="shared" ca="1" si="8"/>
        <v>802.0447286218664</v>
      </c>
      <c r="H43" s="19">
        <f t="shared" ca="1" si="5"/>
        <v>20.955271378133602</v>
      </c>
    </row>
    <row r="44" spans="2:8">
      <c r="B44" s="2">
        <f t="shared" si="1"/>
        <v>8</v>
      </c>
      <c r="C44" s="2" t="str">
        <f t="shared" si="2"/>
        <v>Thur</v>
      </c>
      <c r="D44" s="4">
        <v>401</v>
      </c>
      <c r="E44" s="19">
        <f t="shared" si="6"/>
        <v>439.71026684022127</v>
      </c>
      <c r="F44" s="19">
        <f t="shared" ca="1" si="7"/>
        <v>833.4833042847971</v>
      </c>
      <c r="G44" s="22">
        <f t="shared" ca="1" si="8"/>
        <v>760.10689361422749</v>
      </c>
      <c r="H44" s="19">
        <f t="shared" ca="1" si="5"/>
        <v>359.10689361422749</v>
      </c>
    </row>
    <row r="45" spans="2:8">
      <c r="B45" s="2">
        <f t="shared" si="1"/>
        <v>8</v>
      </c>
      <c r="C45" s="2" t="str">
        <f t="shared" si="2"/>
        <v>Fri</v>
      </c>
      <c r="D45" s="4">
        <v>429</v>
      </c>
      <c r="E45" s="19">
        <f t="shared" si="6"/>
        <v>515.54202924393724</v>
      </c>
      <c r="F45" s="19">
        <f t="shared" ca="1" si="7"/>
        <v>736.76897626657399</v>
      </c>
      <c r="G45" s="22">
        <f t="shared" ca="1" si="8"/>
        <v>613.09044246478811</v>
      </c>
      <c r="H45" s="19">
        <f t="shared" ca="1" si="5"/>
        <v>184.09044246478811</v>
      </c>
    </row>
    <row r="46" spans="2:8">
      <c r="B46" s="2">
        <f t="shared" si="1"/>
        <v>9</v>
      </c>
      <c r="C46" s="2" t="str">
        <f t="shared" si="2"/>
        <v>Mon</v>
      </c>
      <c r="D46" s="4">
        <v>1209</v>
      </c>
      <c r="E46" s="19">
        <f t="shared" si="6"/>
        <v>987.91314943922396</v>
      </c>
      <c r="F46" s="19">
        <f t="shared" ca="1" si="7"/>
        <v>651.44616956186644</v>
      </c>
      <c r="G46" s="22">
        <f t="shared" ca="1" si="8"/>
        <v>797.23447293658</v>
      </c>
      <c r="H46" s="19">
        <f t="shared" ca="1" si="5"/>
        <v>411.76552706342</v>
      </c>
    </row>
    <row r="47" spans="2:8">
      <c r="B47" s="2">
        <f t="shared" si="1"/>
        <v>9</v>
      </c>
      <c r="C47" s="2" t="str">
        <f t="shared" si="2"/>
        <v>Tue</v>
      </c>
      <c r="D47" s="4">
        <v>830</v>
      </c>
      <c r="E47" s="19">
        <f t="shared" si="6"/>
        <v>758.97137042062411</v>
      </c>
      <c r="F47" s="19">
        <f t="shared" ca="1" si="7"/>
        <v>714.52879581224533</v>
      </c>
      <c r="G47" s="22">
        <f t="shared" ca="1" si="8"/>
        <v>781.39824983844744</v>
      </c>
      <c r="H47" s="19">
        <f t="shared" ca="1" si="5"/>
        <v>48.601750161552559</v>
      </c>
    </row>
    <row r="48" spans="2:8">
      <c r="B48" s="2">
        <f t="shared" si="1"/>
        <v>9</v>
      </c>
      <c r="C48" s="2" t="str">
        <f t="shared" si="2"/>
        <v>Wed</v>
      </c>
      <c r="D48" s="4">
        <v>830</v>
      </c>
      <c r="E48" s="19">
        <f t="shared" si="6"/>
        <v>884.36664031620546</v>
      </c>
      <c r="F48" s="19">
        <f t="shared" ca="1" si="7"/>
        <v>715.80898848524407</v>
      </c>
      <c r="G48" s="22">
        <f t="shared" ca="1" si="8"/>
        <v>671.80446814493632</v>
      </c>
      <c r="H48" s="19">
        <f t="shared" ca="1" si="5"/>
        <v>158.19553185506368</v>
      </c>
    </row>
    <row r="49" spans="2:8">
      <c r="B49" s="2">
        <f t="shared" si="1"/>
        <v>9</v>
      </c>
      <c r="C49" s="2" t="str">
        <f t="shared" si="2"/>
        <v>Thur</v>
      </c>
      <c r="D49" s="4">
        <v>1082</v>
      </c>
      <c r="E49" s="19">
        <f t="shared" si="6"/>
        <v>1186.4501464367067</v>
      </c>
      <c r="F49" s="19">
        <f t="shared" ca="1" si="7"/>
        <v>717.3006912520425</v>
      </c>
      <c r="G49" s="22">
        <f t="shared" ca="1" si="8"/>
        <v>654.15251560771196</v>
      </c>
      <c r="H49" s="19">
        <f t="shared" ca="1" si="5"/>
        <v>427.84748439228804</v>
      </c>
    </row>
    <row r="50" spans="2:8">
      <c r="B50" s="2">
        <f t="shared" si="1"/>
        <v>9</v>
      </c>
      <c r="C50" s="2" t="str">
        <f t="shared" si="2"/>
        <v>Fri</v>
      </c>
      <c r="D50" s="4">
        <v>841</v>
      </c>
      <c r="E50" s="19">
        <f t="shared" si="6"/>
        <v>1010.6546540656205</v>
      </c>
      <c r="F50" s="19">
        <f t="shared" ca="1" si="7"/>
        <v>866.64866717133953</v>
      </c>
      <c r="G50" s="22">
        <f t="shared" ca="1" si="8"/>
        <v>721.16773633713763</v>
      </c>
      <c r="H50" s="19">
        <f t="shared" ca="1" si="5"/>
        <v>119.83226366286237</v>
      </c>
    </row>
    <row r="51" spans="2:8">
      <c r="B51" s="2">
        <f t="shared" si="1"/>
        <v>10</v>
      </c>
      <c r="C51" s="2" t="str">
        <f t="shared" si="2"/>
        <v>Mon</v>
      </c>
      <c r="D51" s="4">
        <v>1362</v>
      </c>
      <c r="E51" s="19">
        <f t="shared" si="6"/>
        <v>1112.9344164898453</v>
      </c>
      <c r="F51" s="19">
        <f t="shared" ca="1" si="7"/>
        <v>965.67119213567616</v>
      </c>
      <c r="G51" s="22">
        <f t="shared" ca="1" si="8"/>
        <v>1181.7804752925363</v>
      </c>
      <c r="H51" s="19">
        <f t="shared" ca="1" si="5"/>
        <v>180.21952470746373</v>
      </c>
    </row>
    <row r="52" spans="2:8">
      <c r="B52" s="2">
        <f t="shared" si="1"/>
        <v>10</v>
      </c>
      <c r="C52" s="2" t="str">
        <f t="shared" si="2"/>
        <v>Tue</v>
      </c>
      <c r="D52" s="4">
        <v>1174</v>
      </c>
      <c r="E52" s="19">
        <f t="shared" si="6"/>
        <v>1073.5329986431477</v>
      </c>
      <c r="F52" s="19">
        <f t="shared" ca="1" si="7"/>
        <v>990.67544554580036</v>
      </c>
      <c r="G52" s="22">
        <f t="shared" ca="1" si="8"/>
        <v>1083.3881907130635</v>
      </c>
      <c r="H52" s="19">
        <f t="shared" ca="1" si="5"/>
        <v>90.611809286936477</v>
      </c>
    </row>
    <row r="53" spans="2:8">
      <c r="B53" s="2">
        <f t="shared" si="1"/>
        <v>10</v>
      </c>
      <c r="C53" s="2" t="str">
        <f t="shared" si="2"/>
        <v>Wed</v>
      </c>
      <c r="D53" s="4">
        <v>967</v>
      </c>
      <c r="E53" s="19">
        <f t="shared" si="6"/>
        <v>1030.3404110671936</v>
      </c>
      <c r="F53" s="19">
        <f t="shared" ca="1" si="7"/>
        <v>1053.5877711903054</v>
      </c>
      <c r="G53" s="22">
        <f t="shared" ca="1" si="8"/>
        <v>988.8182233731518</v>
      </c>
      <c r="H53" s="19">
        <f t="shared" ca="1" si="5"/>
        <v>21.818223373151795</v>
      </c>
    </row>
    <row r="54" spans="2:8">
      <c r="B54" s="2">
        <f t="shared" si="1"/>
        <v>10</v>
      </c>
      <c r="C54" s="2" t="str">
        <f t="shared" si="2"/>
        <v>Thur</v>
      </c>
      <c r="D54" s="4">
        <v>930</v>
      </c>
      <c r="E54" s="19">
        <f t="shared" si="6"/>
        <v>1019.7769280833062</v>
      </c>
      <c r="F54" s="19">
        <f t="shared" ca="1" si="7"/>
        <v>1082.7825253405028</v>
      </c>
      <c r="G54" s="22">
        <f t="shared" ca="1" si="8"/>
        <v>987.45884598440944</v>
      </c>
      <c r="H54" s="19">
        <f t="shared" ca="1" si="5"/>
        <v>57.458845984409436</v>
      </c>
    </row>
    <row r="55" spans="2:8">
      <c r="B55" s="2">
        <f t="shared" si="1"/>
        <v>10</v>
      </c>
      <c r="C55" s="2" t="str">
        <f t="shared" si="2"/>
        <v>Fri</v>
      </c>
      <c r="D55" s="4">
        <v>853</v>
      </c>
      <c r="E55" s="19">
        <f t="shared" si="6"/>
        <v>1025.0754101283881</v>
      </c>
      <c r="F55" s="19">
        <f t="shared" ca="1" si="7"/>
        <v>1049.4478816698227</v>
      </c>
      <c r="G55" s="22">
        <f t="shared" ca="1" si="8"/>
        <v>873.28115982436827</v>
      </c>
      <c r="H55" s="19">
        <f t="shared" ca="1" si="5"/>
        <v>20.281159824368274</v>
      </c>
    </row>
    <row r="56" spans="2:8">
      <c r="B56" s="2">
        <f t="shared" si="1"/>
        <v>11</v>
      </c>
      <c r="C56" s="2" t="str">
        <f t="shared" si="2"/>
        <v>Mon</v>
      </c>
      <c r="D56" s="4">
        <v>924</v>
      </c>
      <c r="E56" s="19">
        <f t="shared" si="6"/>
        <v>755.03039709002724</v>
      </c>
      <c r="F56" s="19">
        <f t="shared" ca="1" si="7"/>
        <v>1052.3320328823761</v>
      </c>
      <c r="G56" s="22">
        <f t="shared" ca="1" si="8"/>
        <v>1287.8353005797928</v>
      </c>
      <c r="H56" s="19">
        <f t="shared" ca="1" si="5"/>
        <v>363.83530057979283</v>
      </c>
    </row>
    <row r="57" spans="2:8">
      <c r="B57" s="2">
        <f t="shared" si="1"/>
        <v>11</v>
      </c>
      <c r="C57" s="2" t="str">
        <f t="shared" si="2"/>
        <v>Tue</v>
      </c>
      <c r="D57" s="4">
        <v>954</v>
      </c>
      <c r="E57" s="19">
        <f t="shared" si="6"/>
        <v>872.35986431478955</v>
      </c>
      <c r="F57" s="19">
        <f t="shared" ca="1" si="7"/>
        <v>980.75122900241263</v>
      </c>
      <c r="G57" s="22">
        <f t="shared" ca="1" si="8"/>
        <v>1072.5352125217428</v>
      </c>
      <c r="H57" s="19">
        <f t="shared" ca="1" si="5"/>
        <v>118.53521252174278</v>
      </c>
    </row>
    <row r="58" spans="2:8">
      <c r="B58" s="2">
        <f t="shared" si="1"/>
        <v>11</v>
      </c>
      <c r="C58" s="2" t="str">
        <f t="shared" si="2"/>
        <v>Wed</v>
      </c>
      <c r="D58" s="4">
        <v>1346</v>
      </c>
      <c r="E58" s="19">
        <f t="shared" si="6"/>
        <v>1434.1656600790513</v>
      </c>
      <c r="F58" s="19">
        <f t="shared" ca="1" si="7"/>
        <v>940.51660213674097</v>
      </c>
      <c r="G58" s="22">
        <f t="shared" ca="1" si="8"/>
        <v>882.69813014925694</v>
      </c>
      <c r="H58" s="19">
        <f t="shared" ca="1" si="5"/>
        <v>463.30186985074306</v>
      </c>
    </row>
    <row r="59" spans="2:8">
      <c r="B59" s="2">
        <f t="shared" si="1"/>
        <v>11</v>
      </c>
      <c r="C59" s="2" t="str">
        <f t="shared" si="2"/>
        <v>Thur</v>
      </c>
      <c r="D59" s="4">
        <v>904</v>
      </c>
      <c r="E59" s="19">
        <f t="shared" si="6"/>
        <v>991.26703547022453</v>
      </c>
      <c r="F59" s="19">
        <f t="shared" ca="1" si="7"/>
        <v>1021.2816519391124</v>
      </c>
      <c r="G59" s="22">
        <f t="shared" ca="1" si="8"/>
        <v>931.37225421301696</v>
      </c>
      <c r="H59" s="19">
        <f t="shared" ca="1" si="5"/>
        <v>27.372254213016959</v>
      </c>
    </row>
    <row r="60" spans="2:8">
      <c r="B60" s="2">
        <f t="shared" si="1"/>
        <v>11</v>
      </c>
      <c r="C60" s="2" t="str">
        <f t="shared" si="2"/>
        <v>Fri</v>
      </c>
      <c r="D60" s="4">
        <v>758</v>
      </c>
      <c r="E60" s="19">
        <f t="shared" si="6"/>
        <v>910.91109129814549</v>
      </c>
      <c r="F60" s="19">
        <f t="shared" ca="1" si="7"/>
        <v>1015.579673416496</v>
      </c>
      <c r="G60" s="22">
        <f t="shared" ca="1" si="8"/>
        <v>845.09827556566847</v>
      </c>
      <c r="H60" s="19">
        <f t="shared" ca="1" si="5"/>
        <v>87.098275565668473</v>
      </c>
    </row>
    <row r="61" spans="2:8">
      <c r="B61" s="2">
        <f t="shared" si="1"/>
        <v>12</v>
      </c>
      <c r="C61" s="2" t="str">
        <f t="shared" si="2"/>
        <v>Mon</v>
      </c>
      <c r="D61" s="4">
        <v>886</v>
      </c>
      <c r="E61" s="19">
        <f t="shared" si="6"/>
        <v>723.97936344346772</v>
      </c>
      <c r="F61" s="19">
        <f t="shared" ca="1" si="7"/>
        <v>992.74680965044752</v>
      </c>
      <c r="G61" s="22">
        <f t="shared" ca="1" si="8"/>
        <v>1214.9153936747239</v>
      </c>
      <c r="H61" s="19">
        <f t="shared" ca="1" si="5"/>
        <v>328.91539367472387</v>
      </c>
    </row>
    <row r="62" spans="2:8">
      <c r="B62" s="2">
        <f t="shared" si="1"/>
        <v>12</v>
      </c>
      <c r="C62" s="2" t="str">
        <f t="shared" si="2"/>
        <v>Tue</v>
      </c>
      <c r="D62" s="4">
        <v>878</v>
      </c>
      <c r="E62" s="19">
        <f t="shared" si="6"/>
        <v>802.86369063772042</v>
      </c>
      <c r="F62" s="19">
        <f t="shared" ca="1" si="7"/>
        <v>986.53660292113568</v>
      </c>
      <c r="G62" s="22">
        <f t="shared" ca="1" si="8"/>
        <v>1078.8620128987834</v>
      </c>
      <c r="H62" s="19">
        <f t="shared" ca="1" si="5"/>
        <v>200.86201289878341</v>
      </c>
    </row>
    <row r="63" spans="2:8">
      <c r="B63" s="2">
        <f t="shared" si="1"/>
        <v>12</v>
      </c>
      <c r="C63" s="2" t="str">
        <f t="shared" si="2"/>
        <v>Wed</v>
      </c>
      <c r="D63" s="4">
        <v>802</v>
      </c>
      <c r="E63" s="19">
        <f t="shared" si="6"/>
        <v>854.53258498023706</v>
      </c>
      <c r="F63" s="19">
        <f t="shared" ca="1" si="7"/>
        <v>972.63736818572193</v>
      </c>
      <c r="G63" s="22">
        <f t="shared" ca="1" si="8"/>
        <v>912.84426480119475</v>
      </c>
      <c r="H63" s="19">
        <f t="shared" ca="1" si="5"/>
        <v>110.84426480119475</v>
      </c>
    </row>
    <row r="64" spans="2:8">
      <c r="B64" s="2">
        <f t="shared" si="1"/>
        <v>12</v>
      </c>
      <c r="C64" s="2" t="str">
        <f t="shared" si="2"/>
        <v>Thur</v>
      </c>
      <c r="D64" s="4">
        <v>945</v>
      </c>
      <c r="E64" s="19">
        <f t="shared" si="6"/>
        <v>1036.2249430523918</v>
      </c>
      <c r="F64" s="19">
        <f t="shared" ca="1" si="7"/>
        <v>856.71075316595909</v>
      </c>
      <c r="G64" s="22">
        <f t="shared" ca="1" si="8"/>
        <v>781.28949430326361</v>
      </c>
      <c r="H64" s="19">
        <f t="shared" ca="1" si="5"/>
        <v>163.71050569673639</v>
      </c>
    </row>
    <row r="65" spans="2:8">
      <c r="B65" s="2">
        <f t="shared" si="1"/>
        <v>12</v>
      </c>
      <c r="C65" s="2" t="str">
        <f t="shared" si="2"/>
        <v>Fri</v>
      </c>
      <c r="D65" s="4">
        <v>610</v>
      </c>
      <c r="E65" s="19">
        <f t="shared" si="6"/>
        <v>733.0550998573467</v>
      </c>
      <c r="F65" s="19">
        <f t="shared" ca="1" si="7"/>
        <v>865.70233468239257</v>
      </c>
      <c r="G65" s="22">
        <f t="shared" ca="1" si="8"/>
        <v>720.3802609913281</v>
      </c>
      <c r="H65" s="19">
        <f t="shared" ca="1" si="5"/>
        <v>110.3802609913281</v>
      </c>
    </row>
    <row r="66" spans="2:8">
      <c r="B66" s="2">
        <f t="shared" si="1"/>
        <v>13</v>
      </c>
      <c r="C66" s="2" t="str">
        <f t="shared" si="2"/>
        <v>Mon</v>
      </c>
      <c r="D66" s="4">
        <v>910</v>
      </c>
      <c r="E66" s="19">
        <f t="shared" si="6"/>
        <v>743.5905425886632</v>
      </c>
      <c r="F66" s="19">
        <f t="shared" ca="1" si="7"/>
        <v>830.13113639423284</v>
      </c>
      <c r="G66" s="22">
        <f t="shared" ca="1" si="8"/>
        <v>1015.9076680681133</v>
      </c>
      <c r="H66" s="19">
        <f t="shared" ca="1" si="5"/>
        <v>105.90766806811325</v>
      </c>
    </row>
    <row r="67" spans="2:8">
      <c r="B67" s="2">
        <f t="shared" si="1"/>
        <v>13</v>
      </c>
      <c r="C67" s="2" t="str">
        <f t="shared" si="2"/>
        <v>Tue</v>
      </c>
      <c r="D67" s="4">
        <v>754</v>
      </c>
      <c r="E67" s="19">
        <f t="shared" si="6"/>
        <v>689.47519674355487</v>
      </c>
      <c r="F67" s="19">
        <f t="shared" ca="1" si="7"/>
        <v>834.05337222327194</v>
      </c>
      <c r="G67" s="22">
        <f t="shared" ca="1" si="8"/>
        <v>912.10858001357929</v>
      </c>
      <c r="H67" s="19">
        <f t="shared" ca="1" si="5"/>
        <v>158.10858001357929</v>
      </c>
    </row>
    <row r="68" spans="2:8">
      <c r="B68" s="2">
        <f t="shared" si="1"/>
        <v>13</v>
      </c>
      <c r="C68" s="2" t="str">
        <f t="shared" si="2"/>
        <v>Wed</v>
      </c>
      <c r="D68" s="4">
        <v>705</v>
      </c>
      <c r="E68" s="19">
        <f t="shared" si="6"/>
        <v>751.17889328063234</v>
      </c>
      <c r="F68" s="19">
        <f t="shared" ca="1" si="7"/>
        <v>811.37567344443869</v>
      </c>
      <c r="G68" s="22">
        <f t="shared" ca="1" si="8"/>
        <v>761.49616941463876</v>
      </c>
      <c r="H68" s="19">
        <f t="shared" ca="1" si="5"/>
        <v>56.496169414638757</v>
      </c>
    </row>
    <row r="69" spans="2:8">
      <c r="B69" s="2">
        <f t="shared" si="1"/>
        <v>13</v>
      </c>
      <c r="C69" s="2" t="str">
        <f t="shared" si="2"/>
        <v>Thur</v>
      </c>
      <c r="D69" s="4">
        <v>729</v>
      </c>
      <c r="E69" s="19">
        <f t="shared" si="6"/>
        <v>799.37352749755939</v>
      </c>
      <c r="F69" s="19">
        <f t="shared" ca="1" si="7"/>
        <v>790.70493510451774</v>
      </c>
      <c r="G69" s="22">
        <f t="shared" ca="1" si="8"/>
        <v>721.09455450156042</v>
      </c>
      <c r="H69" s="19">
        <f t="shared" ca="1" si="5"/>
        <v>7.9054454984395761</v>
      </c>
    </row>
    <row r="70" spans="2:8">
      <c r="B70" s="2">
        <f t="shared" si="1"/>
        <v>13</v>
      </c>
      <c r="C70" s="2" t="str">
        <f t="shared" si="2"/>
        <v>Fri</v>
      </c>
      <c r="D70" s="4">
        <v>772</v>
      </c>
      <c r="E70" s="19">
        <f t="shared" si="6"/>
        <v>927.73530670470757</v>
      </c>
      <c r="F70" s="19">
        <f t="shared" ca="1" si="7"/>
        <v>743.33465199355135</v>
      </c>
      <c r="G70" s="22">
        <f t="shared" ca="1" si="8"/>
        <v>618.55396382114395</v>
      </c>
      <c r="H70" s="19">
        <f t="shared" ca="1" si="5"/>
        <v>153.44603617885605</v>
      </c>
    </row>
    <row r="71" spans="2:8">
      <c r="B71" s="2">
        <f t="shared" si="1"/>
        <v>14</v>
      </c>
      <c r="C71" s="2" t="str">
        <f t="shared" si="2"/>
        <v>Mon</v>
      </c>
      <c r="D71" s="2">
        <v>723</v>
      </c>
      <c r="E71" s="19">
        <f t="shared" si="6"/>
        <v>590.78677174901486</v>
      </c>
      <c r="F71" s="19">
        <f t="shared" ca="1" si="7"/>
        <v>782.27069336302338</v>
      </c>
      <c r="G71" s="22">
        <f t="shared" ca="1" si="8"/>
        <v>957.3364508942376</v>
      </c>
      <c r="H71" s="19">
        <f t="shared" ca="1" si="5"/>
        <v>234.3364508942376</v>
      </c>
    </row>
    <row r="72" spans="2:8">
      <c r="B72" s="2">
        <f t="shared" si="1"/>
        <v>14</v>
      </c>
      <c r="C72" s="2" t="str">
        <f t="shared" si="2"/>
        <v>Tue</v>
      </c>
      <c r="D72" s="2">
        <v>677</v>
      </c>
      <c r="E72" s="19">
        <f t="shared" si="6"/>
        <v>619.06459972862956</v>
      </c>
      <c r="F72" s="19">
        <f t="shared" ca="1" si="7"/>
        <v>751.70993919509374</v>
      </c>
      <c r="G72" s="22">
        <f t="shared" ca="1" si="8"/>
        <v>822.05900492155581</v>
      </c>
      <c r="H72" s="19">
        <f t="shared" ca="1" si="5"/>
        <v>145.05900492155581</v>
      </c>
    </row>
    <row r="73" spans="2:8">
      <c r="B73" s="2">
        <f t="shared" si="1"/>
        <v>14</v>
      </c>
      <c r="C73" s="2" t="str">
        <f t="shared" si="2"/>
        <v>Wed</v>
      </c>
      <c r="D73" s="2">
        <v>521</v>
      </c>
      <c r="E73" s="19">
        <f>IF(ISNUMBER(TrueValue),TrueValue/VLOOKUP(C73,$J$12:$K$23,2,FALSE),NA())</f>
        <v>555.12652964426877</v>
      </c>
      <c r="F73" s="19">
        <f t="shared" ca="1" si="7"/>
        <v>737.62781979210877</v>
      </c>
      <c r="G73" s="22">
        <f ca="1">IF(ISNUMBER(SeasonallyAdjustedForecast),SeasonallyAdjustedForecast*VLOOKUP(C73,$J$12:$K$23,2,FALSE),"")</f>
        <v>692.28198183566371</v>
      </c>
      <c r="H73" s="19">
        <f t="shared" ca="1" si="5"/>
        <v>171.28198183566371</v>
      </c>
    </row>
    <row r="74" spans="2:8">
      <c r="B74" s="2">
        <f t="shared" si="1"/>
        <v>14</v>
      </c>
      <c r="C74" s="2" t="str">
        <f t="shared" si="2"/>
        <v>Thur</v>
      </c>
      <c r="D74" s="2">
        <v>571</v>
      </c>
      <c r="E74" s="19">
        <f>IF(ISNUMBER(TrueValue),TrueValue/VLOOKUP(C74,$J$12:$K$23,2,FALSE),NA())</f>
        <v>626.12110315652455</v>
      </c>
      <c r="F74" s="19">
        <f ca="1">IF(AND(ISNUMBER(D73),ROW(F74)-6&gt;=NumberOfPeriods),AVERAGE(OFFSET(F74,-NumberOfPeriods,-1,NumberOfPeriods,1)),NA())</f>
        <v>698.41734706483612</v>
      </c>
      <c r="G74" s="22">
        <f ca="1">IF(ISNUMBER(SeasonallyAdjustedForecast),SeasonallyAdjustedForecast*VLOOKUP(C74,$J$12:$K$23,2,FALSE),"")</f>
        <v>636.93158266592718</v>
      </c>
      <c r="H74" s="19">
        <f t="shared" ca="1" si="5"/>
        <v>65.931582665927181</v>
      </c>
    </row>
    <row r="75" spans="2:8" ht="13.8" thickBot="1">
      <c r="B75" s="2">
        <f t="shared" si="1"/>
        <v>14</v>
      </c>
      <c r="C75" s="2" t="str">
        <f t="shared" si="2"/>
        <v>Fri</v>
      </c>
      <c r="D75" s="2">
        <v>498</v>
      </c>
      <c r="E75" s="19">
        <f>IF(ISNUMBER(TrueValue),TrueValue/VLOOKUP(C75,$J$12:$K$23,2,FALSE),NA())</f>
        <v>598.46137660485022</v>
      </c>
      <c r="F75" s="19">
        <f ca="1">IF(AND(ISNUMBER(D74),ROW(F75)-6&gt;=NumberOfPeriods),AVERAGE(OFFSET(F75,-NumberOfPeriods,-1,NumberOfPeriods,1)),NA())</f>
        <v>663.76686219662906</v>
      </c>
      <c r="G75" s="26">
        <f ca="1">IF(ISNUMBER(SeasonallyAdjustedForecast),SeasonallyAdjustedForecast*VLOOKUP(C75,$J$12:$K$23,2,FALSE),"")</f>
        <v>552.34290849178637</v>
      </c>
      <c r="H75" s="19">
        <f t="shared" ca="1" si="5"/>
        <v>54.342908491786375</v>
      </c>
    </row>
  </sheetData>
  <conditionalFormatting sqref="E6:E75">
    <cfRule type="expression" dxfId="11" priority="2" stopIfTrue="1">
      <formula>NOT(ISNUMBER(D6))</formula>
    </cfRule>
  </conditionalFormatting>
  <conditionalFormatting sqref="F7:F75">
    <cfRule type="expression" dxfId="10" priority="3" stopIfTrue="1">
      <formula>NOT(ISNUMBER(F7))</formula>
    </cfRule>
  </conditionalFormatting>
  <conditionalFormatting sqref="K17:K23">
    <cfRule type="expression" dxfId="9" priority="5" stopIfTrue="1">
      <formula>(TypeOfSeasonality&lt;&gt;"Monthly")</formula>
    </cfRule>
  </conditionalFormatting>
  <conditionalFormatting sqref="K16">
    <cfRule type="expression" dxfId="8" priority="1" stopIfTrue="1">
      <formula>($F$5&lt;&gt;"Quarterly")</formula>
    </cfRule>
  </conditionalFormatting>
  <dataValidations count="2">
    <dataValidation type="whole" operator="greaterThanOrEqual" allowBlank="1" showInputMessage="1" showErrorMessage="1" error="The number of previous periods to consider must be an integer greater than or equal to 1." sqref="K6" xr:uid="{00000000-0002-0000-0400-000000000000}">
      <formula1>1</formula1>
    </dataValidation>
    <dataValidation type="list" allowBlank="1" showInputMessage="1" showErrorMessage="1" sqref="K9" xr:uid="{00000000-0002-0000-0400-000001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5"/>
  <sheetViews>
    <sheetView workbookViewId="0">
      <selection activeCell="F85" sqref="F85"/>
    </sheetView>
  </sheetViews>
  <sheetFormatPr defaultColWidth="9.88671875" defaultRowHeight="13.2"/>
  <cols>
    <col min="1" max="1" width="2.6640625" style="2" customWidth="1"/>
    <col min="2" max="2" width="5.109375" style="2" bestFit="1" customWidth="1"/>
    <col min="3" max="3" width="8.109375" style="2" customWidth="1"/>
    <col min="4" max="4" width="7.88671875" style="2" customWidth="1"/>
    <col min="5" max="6" width="10.5546875" style="2" customWidth="1"/>
    <col min="7" max="7" width="9.109375" style="2" customWidth="1"/>
    <col min="8" max="8" width="11.44140625" style="2" customWidth="1"/>
    <col min="9" max="9" width="3.6640625" style="2" customWidth="1"/>
    <col min="10" max="10" width="10.33203125" style="2" customWidth="1"/>
    <col min="11" max="11" width="18.109375" style="2" customWidth="1"/>
    <col min="12" max="12" width="5.44140625" style="2" customWidth="1"/>
    <col min="13" max="13" width="24.44140625" style="2" bestFit="1" customWidth="1"/>
    <col min="14" max="14" width="8.109375" style="2" bestFit="1" customWidth="1"/>
    <col min="15" max="16384" width="9.88671875" style="2"/>
  </cols>
  <sheetData>
    <row r="1" spans="1:14" ht="17.399999999999999">
      <c r="A1" s="6" t="s">
        <v>65</v>
      </c>
    </row>
    <row r="2" spans="1:14" ht="13.8" thickBot="1"/>
    <row r="3" spans="1:14" ht="13.8" thickBot="1">
      <c r="E3" s="3" t="s">
        <v>31</v>
      </c>
      <c r="F3" s="3" t="s">
        <v>31</v>
      </c>
      <c r="M3" s="7" t="s">
        <v>16</v>
      </c>
      <c r="N3" s="8" t="s">
        <v>17</v>
      </c>
    </row>
    <row r="4" spans="1:14">
      <c r="B4" s="3"/>
      <c r="C4" s="3"/>
      <c r="D4" s="3" t="s">
        <v>15</v>
      </c>
      <c r="E4" s="3" t="s">
        <v>32</v>
      </c>
      <c r="F4" s="3" t="s">
        <v>32</v>
      </c>
      <c r="G4" s="3" t="s">
        <v>33</v>
      </c>
      <c r="H4" s="3" t="s">
        <v>34</v>
      </c>
      <c r="J4" s="9" t="s">
        <v>66</v>
      </c>
      <c r="M4" s="10" t="s">
        <v>35</v>
      </c>
      <c r="N4" s="11" t="s">
        <v>36</v>
      </c>
    </row>
    <row r="5" spans="1:14" ht="13.8" thickBot="1">
      <c r="B5" s="3" t="str">
        <f>IF(TypeOfSeasonality="Daily","Week","Year")</f>
        <v>Week</v>
      </c>
      <c r="C5" s="3" t="str">
        <f>IF(TypeOfSeasonality="Quarterly","Quarter",IF(TypeOfSeasonality="Monthly","Month","Day"))</f>
        <v>Day</v>
      </c>
      <c r="D5" s="3" t="s">
        <v>18</v>
      </c>
      <c r="E5" s="3" t="s">
        <v>18</v>
      </c>
      <c r="F5" s="3" t="s">
        <v>37</v>
      </c>
      <c r="G5" s="3" t="s">
        <v>37</v>
      </c>
      <c r="H5" s="3" t="s">
        <v>38</v>
      </c>
      <c r="J5" s="27" t="s">
        <v>67</v>
      </c>
      <c r="K5" s="21">
        <v>0.1</v>
      </c>
      <c r="M5" s="10" t="s">
        <v>68</v>
      </c>
      <c r="N5" s="11" t="s">
        <v>69</v>
      </c>
    </row>
    <row r="6" spans="1:14">
      <c r="B6" s="2">
        <f>IF(TypeOfSeasonality="Quarterly",TRUNC((ROW(B6)-2)/4),IF(TypeOfSeasonality="Monthly",TRUNC((ROW(B6)+6)/12),TRUNC((ROW(B6)-1)/5)))</f>
        <v>1</v>
      </c>
      <c r="C6" s="2" t="str">
        <f>IF(TypeOfSeasonality="Quarterly",INDEX($J$14:$J$17,MOD(ROW(B6)+2,4)+1,1),IF(TypeOfSeasonality="Monthly",INDEX($J$14:$J$25,MOD(ROW(B6)-6,12)+1,1),INDEX($J$14:$J$18,MOD(ROW(B6)-1,5)+1,1)))</f>
        <v>Mon</v>
      </c>
      <c r="D6" s="4">
        <v>1130</v>
      </c>
      <c r="E6" s="19">
        <f t="shared" ref="E6:E32" si="0">IF(ISNUMBER(TrueValue),TrueValue/VLOOKUP(C6,$J$14:$K$25,2,FALSE),NA())</f>
        <v>923.35968475295545</v>
      </c>
      <c r="F6" s="19">
        <f>IF(ISNUMBER(InitialEstimate),InitialEstimate,NA())</f>
        <v>900</v>
      </c>
      <c r="G6" s="20">
        <f t="shared" ref="G6:G32" si="1">IF(ISNUMBER(SeasonallyAdjustedForecast),SeasonallyAdjustedForecast*VLOOKUP(C6,$J$14:$K$25,2,FALSE),"")</f>
        <v>1101.4126096182097</v>
      </c>
      <c r="H6" s="19">
        <f t="shared" ref="H6:H75" si="2">IF(AND(ISNUMBER(TrueValue),ISNUMBER(ActualForecast)),ABS(TrueValue-ActualForecast),"")</f>
        <v>28.587390381790328</v>
      </c>
      <c r="M6" s="10" t="s">
        <v>39</v>
      </c>
      <c r="N6" s="11" t="s">
        <v>40</v>
      </c>
    </row>
    <row r="7" spans="1:14">
      <c r="B7" s="2">
        <f t="shared" ref="B7:B75" si="3">IF(TypeOfSeasonality="Quarterly",TRUNC((ROW(B7)-2)/4),IF(TypeOfSeasonality="Monthly",TRUNC((ROW(B7)+6)/12),TRUNC((ROW(B7)-1)/5)))</f>
        <v>1</v>
      </c>
      <c r="C7" s="2" t="str">
        <f t="shared" ref="C7:C75" si="4">IF(TypeOfSeasonality="Quarterly",INDEX($J$14:$J$17,MOD(ROW(B7)+2,4)+1,1),IF(TypeOfSeasonality="Monthly",INDEX($J$14:$J$25,MOD(ROW(B7)-6,12)+1,1),INDEX($J$14:$J$18,MOD(ROW(B7)-1,5)+1,1)))</f>
        <v>Tue</v>
      </c>
      <c r="D7" s="4">
        <v>851</v>
      </c>
      <c r="E7" s="19">
        <f t="shared" si="0"/>
        <v>778.17426051560369</v>
      </c>
      <c r="F7" s="19">
        <f t="shared" ref="F7:F32" si="5">IF(ISNUMBER(D6),Alpha*E6+(1-Alpha)*F6,NA())</f>
        <v>902.33596847529554</v>
      </c>
      <c r="G7" s="22">
        <f t="shared" si="1"/>
        <v>986.78142947530591</v>
      </c>
      <c r="H7" s="19">
        <f t="shared" si="2"/>
        <v>135.78142947530591</v>
      </c>
      <c r="J7" s="9" t="s">
        <v>70</v>
      </c>
      <c r="M7" s="10" t="s">
        <v>71</v>
      </c>
      <c r="N7" s="11" t="s">
        <v>72</v>
      </c>
    </row>
    <row r="8" spans="1:14">
      <c r="B8" s="2">
        <f t="shared" si="3"/>
        <v>1</v>
      </c>
      <c r="C8" s="2" t="str">
        <f t="shared" si="4"/>
        <v>Wed</v>
      </c>
      <c r="D8" s="4">
        <v>589</v>
      </c>
      <c r="E8" s="19">
        <f t="shared" si="0"/>
        <v>627.58066403162047</v>
      </c>
      <c r="F8" s="19">
        <f t="shared" si="5"/>
        <v>889.91979767932639</v>
      </c>
      <c r="G8" s="22">
        <f t="shared" si="1"/>
        <v>835.21177575144895</v>
      </c>
      <c r="H8" s="19">
        <f t="shared" si="2"/>
        <v>246.21177575144895</v>
      </c>
      <c r="J8" s="24" t="s">
        <v>73</v>
      </c>
      <c r="K8" s="4">
        <v>900</v>
      </c>
      <c r="M8" s="10" t="s">
        <v>41</v>
      </c>
      <c r="N8" s="11" t="s">
        <v>74</v>
      </c>
    </row>
    <row r="9" spans="1:14">
      <c r="B9" s="2">
        <f t="shared" si="3"/>
        <v>1</v>
      </c>
      <c r="C9" s="2" t="str">
        <f t="shared" si="4"/>
        <v>Thur</v>
      </c>
      <c r="D9" s="4">
        <v>828</v>
      </c>
      <c r="E9" s="19">
        <f t="shared" si="0"/>
        <v>907.93042629352431</v>
      </c>
      <c r="F9" s="19">
        <f t="shared" si="5"/>
        <v>863.68588431455578</v>
      </c>
      <c r="G9" s="22">
        <f t="shared" si="1"/>
        <v>787.65056385637376</v>
      </c>
      <c r="H9" s="19">
        <f t="shared" si="2"/>
        <v>40.349436143626235</v>
      </c>
      <c r="M9" s="10" t="s">
        <v>43</v>
      </c>
      <c r="N9" s="11" t="s">
        <v>75</v>
      </c>
    </row>
    <row r="10" spans="1:14">
      <c r="B10" s="2">
        <f t="shared" si="3"/>
        <v>1</v>
      </c>
      <c r="C10" s="2" t="str">
        <f t="shared" si="4"/>
        <v>Fri</v>
      </c>
      <c r="D10" s="4">
        <v>726</v>
      </c>
      <c r="E10" s="19">
        <f t="shared" si="0"/>
        <v>872.45574179743232</v>
      </c>
      <c r="F10" s="19">
        <f t="shared" si="5"/>
        <v>868.1103385124527</v>
      </c>
      <c r="G10" s="22">
        <f t="shared" si="1"/>
        <v>722.38404261241294</v>
      </c>
      <c r="H10" s="19">
        <f t="shared" si="2"/>
        <v>3.6159573875870592</v>
      </c>
      <c r="K10" s="3" t="s">
        <v>19</v>
      </c>
      <c r="M10" s="10" t="s">
        <v>20</v>
      </c>
      <c r="N10" s="11" t="s">
        <v>76</v>
      </c>
    </row>
    <row r="11" spans="1:14">
      <c r="B11" s="2">
        <f t="shared" si="3"/>
        <v>2</v>
      </c>
      <c r="C11" s="2" t="str">
        <f t="shared" si="4"/>
        <v>Mon</v>
      </c>
      <c r="D11" s="4">
        <v>1085</v>
      </c>
      <c r="E11" s="19">
        <f t="shared" si="0"/>
        <v>886.58872385571385</v>
      </c>
      <c r="F11" s="19">
        <f t="shared" si="5"/>
        <v>868.54487884095067</v>
      </c>
      <c r="G11" s="22">
        <f t="shared" si="1"/>
        <v>1062.9180906386036</v>
      </c>
      <c r="H11" s="19">
        <f t="shared" si="2"/>
        <v>22.081909361396356</v>
      </c>
      <c r="K11" s="21" t="s">
        <v>22</v>
      </c>
      <c r="M11" s="10" t="s">
        <v>46</v>
      </c>
      <c r="N11" s="11" t="s">
        <v>47</v>
      </c>
    </row>
    <row r="12" spans="1:14">
      <c r="B12" s="2">
        <f t="shared" si="3"/>
        <v>2</v>
      </c>
      <c r="C12" s="2" t="str">
        <f t="shared" si="4"/>
        <v>Tue</v>
      </c>
      <c r="D12" s="4">
        <v>1042</v>
      </c>
      <c r="E12" s="19">
        <f t="shared" si="0"/>
        <v>952.82911804613286</v>
      </c>
      <c r="F12" s="19">
        <f t="shared" si="5"/>
        <v>870.34926334242698</v>
      </c>
      <c r="G12" s="22">
        <f t="shared" si="1"/>
        <v>951.80123615712125</v>
      </c>
      <c r="H12" s="19">
        <f t="shared" si="2"/>
        <v>90.198763842878748</v>
      </c>
      <c r="M12" s="10" t="s">
        <v>48</v>
      </c>
      <c r="N12" s="11" t="s">
        <v>49</v>
      </c>
    </row>
    <row r="13" spans="1:14" ht="13.8" thickBot="1">
      <c r="B13" s="2">
        <f t="shared" si="3"/>
        <v>2</v>
      </c>
      <c r="C13" s="2" t="str">
        <f t="shared" si="4"/>
        <v>Wed</v>
      </c>
      <c r="D13" s="4">
        <v>892</v>
      </c>
      <c r="E13" s="19">
        <f t="shared" si="0"/>
        <v>950.42776284584977</v>
      </c>
      <c r="F13" s="19">
        <f t="shared" si="5"/>
        <v>878.5972488127976</v>
      </c>
      <c r="G13" s="22">
        <f t="shared" si="1"/>
        <v>824.58528315120941</v>
      </c>
      <c r="H13" s="19">
        <f t="shared" si="2"/>
        <v>67.41471684879059</v>
      </c>
      <c r="J13" s="3" t="str">
        <f>IF(TypeOfSeasonality="Quarterly","Quarter",IF(TypeOfSeasonality="Monthly","Month","Day"))</f>
        <v>Day</v>
      </c>
      <c r="K13" s="3" t="s">
        <v>28</v>
      </c>
      <c r="M13" s="10" t="s">
        <v>23</v>
      </c>
      <c r="N13" s="11" t="s">
        <v>50</v>
      </c>
    </row>
    <row r="14" spans="1:14" ht="13.8" thickBot="1">
      <c r="B14" s="2">
        <f t="shared" si="3"/>
        <v>2</v>
      </c>
      <c r="C14" s="2" t="str">
        <f t="shared" si="4"/>
        <v>Thur</v>
      </c>
      <c r="D14" s="4">
        <v>840</v>
      </c>
      <c r="E14" s="19">
        <f t="shared" si="0"/>
        <v>921.08883826879276</v>
      </c>
      <c r="F14" s="19">
        <f t="shared" si="5"/>
        <v>885.78030021610289</v>
      </c>
      <c r="G14" s="22">
        <f t="shared" si="1"/>
        <v>807.79987908657699</v>
      </c>
      <c r="H14" s="19">
        <f t="shared" si="2"/>
        <v>32.200120913423007</v>
      </c>
      <c r="J14" s="2" t="str">
        <f>IF(TypeOfSeasonality="Quarterly",1,IF(TypeOfSeasonality="Monthly","Jan","Mon"))</f>
        <v>Mon</v>
      </c>
      <c r="K14" s="14">
        <v>1.2237917884646774</v>
      </c>
      <c r="M14" s="12" t="s">
        <v>25</v>
      </c>
      <c r="N14" s="13" t="s">
        <v>77</v>
      </c>
    </row>
    <row r="15" spans="1:14">
      <c r="B15" s="2">
        <f t="shared" si="3"/>
        <v>2</v>
      </c>
      <c r="C15" s="2" t="str">
        <f t="shared" si="4"/>
        <v>Fri</v>
      </c>
      <c r="D15" s="4">
        <v>799</v>
      </c>
      <c r="E15" s="19">
        <f t="shared" si="0"/>
        <v>960.18200784593444</v>
      </c>
      <c r="F15" s="19">
        <f t="shared" si="5"/>
        <v>889.31115402137186</v>
      </c>
      <c r="G15" s="22">
        <f t="shared" si="1"/>
        <v>740.02595992934778</v>
      </c>
      <c r="H15" s="19">
        <f t="shared" si="2"/>
        <v>58.974040070652222</v>
      </c>
      <c r="J15" s="2" t="str">
        <f>IF(TypeOfSeasonality="Quarterly",2,IF(TypeOfSeasonality="Monthly","Feb","Tue"))</f>
        <v>Tue</v>
      </c>
      <c r="K15" s="15">
        <v>1.0935853872063865</v>
      </c>
    </row>
    <row r="16" spans="1:14">
      <c r="B16" s="2">
        <f t="shared" si="3"/>
        <v>3</v>
      </c>
      <c r="C16" s="2" t="str">
        <f t="shared" si="4"/>
        <v>Mon</v>
      </c>
      <c r="D16" s="4">
        <v>1303</v>
      </c>
      <c r="E16" s="19">
        <f t="shared" si="0"/>
        <v>1064.7236010912397</v>
      </c>
      <c r="F16" s="19">
        <f t="shared" si="5"/>
        <v>896.39823940382814</v>
      </c>
      <c r="G16" s="22">
        <f t="shared" si="1"/>
        <v>1097.0048045765989</v>
      </c>
      <c r="H16" s="19">
        <f t="shared" si="2"/>
        <v>205.99519542340113</v>
      </c>
      <c r="J16" s="2" t="str">
        <f>IF(TypeOfSeasonality="Quarterly",3,IF(TypeOfSeasonality="Monthly","Mar","Wed"))</f>
        <v>Wed</v>
      </c>
      <c r="K16" s="15">
        <v>0.93852477260249589</v>
      </c>
    </row>
    <row r="17" spans="2:11">
      <c r="B17" s="2">
        <f t="shared" si="3"/>
        <v>3</v>
      </c>
      <c r="C17" s="2" t="str">
        <f t="shared" si="4"/>
        <v>Tue</v>
      </c>
      <c r="D17" s="4">
        <v>1121</v>
      </c>
      <c r="E17" s="19">
        <f t="shared" si="0"/>
        <v>1025.0685617367706</v>
      </c>
      <c r="F17" s="19">
        <f t="shared" si="5"/>
        <v>913.23077557256931</v>
      </c>
      <c r="G17" s="22">
        <f t="shared" si="1"/>
        <v>998.69583131331694</v>
      </c>
      <c r="H17" s="19">
        <f t="shared" si="2"/>
        <v>122.30416868668306</v>
      </c>
      <c r="J17" s="2" t="str">
        <f>IF(TypeOfSeasonality="Quarterly",4,IF(TypeOfSeasonality="Monthly","Apr","Thur"))</f>
        <v>Thur</v>
      </c>
      <c r="K17" s="15">
        <v>0.91196415057943703</v>
      </c>
    </row>
    <row r="18" spans="2:11">
      <c r="B18" s="2">
        <f t="shared" si="3"/>
        <v>3</v>
      </c>
      <c r="C18" s="2" t="str">
        <f t="shared" si="4"/>
        <v>Wed</v>
      </c>
      <c r="D18" s="4">
        <v>1003</v>
      </c>
      <c r="E18" s="19">
        <f t="shared" si="0"/>
        <v>1068.6984822134386</v>
      </c>
      <c r="F18" s="19">
        <f t="shared" si="5"/>
        <v>924.41455418898943</v>
      </c>
      <c r="G18" s="22">
        <f t="shared" si="1"/>
        <v>867.58595926065891</v>
      </c>
      <c r="H18" s="19">
        <f t="shared" si="2"/>
        <v>135.41404073934109</v>
      </c>
      <c r="J18" s="2" t="str">
        <f>IF(TypeOfSeasonality="Quarterly","",IF(TypeOfSeasonality="Monthly","May","Fri"))</f>
        <v>Fri</v>
      </c>
      <c r="K18" s="16">
        <v>0.83213390114700336</v>
      </c>
    </row>
    <row r="19" spans="2:11">
      <c r="B19" s="2">
        <f t="shared" si="3"/>
        <v>3</v>
      </c>
      <c r="C19" s="2" t="str">
        <f t="shared" si="4"/>
        <v>Thur</v>
      </c>
      <c r="D19" s="4">
        <v>1113</v>
      </c>
      <c r="E19" s="19">
        <f t="shared" si="0"/>
        <v>1220.4427107061504</v>
      </c>
      <c r="F19" s="19">
        <f t="shared" si="5"/>
        <v>938.84294699143436</v>
      </c>
      <c r="G19" s="22">
        <f t="shared" si="1"/>
        <v>856.19111068053883</v>
      </c>
      <c r="H19" s="19">
        <f t="shared" si="2"/>
        <v>256.80888931946117</v>
      </c>
      <c r="J19" s="2" t="str">
        <f>IF(TypeOfSeasonality="Monthly","June","")</f>
        <v/>
      </c>
      <c r="K19" s="23">
        <v>1</v>
      </c>
    </row>
    <row r="20" spans="2:11">
      <c r="B20" s="2">
        <f t="shared" si="3"/>
        <v>3</v>
      </c>
      <c r="C20" s="2" t="str">
        <f t="shared" si="4"/>
        <v>Fri</v>
      </c>
      <c r="D20" s="4">
        <v>1005</v>
      </c>
      <c r="E20" s="19">
        <f t="shared" si="0"/>
        <v>1207.738320256776</v>
      </c>
      <c r="F20" s="19">
        <f t="shared" si="5"/>
        <v>967.00292336290602</v>
      </c>
      <c r="G20" s="22">
        <f t="shared" si="1"/>
        <v>804.67591503853168</v>
      </c>
      <c r="H20" s="19">
        <f t="shared" si="2"/>
        <v>200.32408496146832</v>
      </c>
      <c r="J20" s="2" t="str">
        <f>IF(TypeOfSeasonality="Monthly","July","")</f>
        <v/>
      </c>
      <c r="K20" s="23">
        <v>1</v>
      </c>
    </row>
    <row r="21" spans="2:11">
      <c r="B21" s="2">
        <f t="shared" si="3"/>
        <v>4</v>
      </c>
      <c r="C21" s="2" t="str">
        <f t="shared" si="4"/>
        <v>Mon</v>
      </c>
      <c r="D21" s="4">
        <v>2652</v>
      </c>
      <c r="E21" s="19">
        <f t="shared" si="0"/>
        <v>2167.035295544104</v>
      </c>
      <c r="F21" s="19">
        <f t="shared" si="5"/>
        <v>991.07646305229309</v>
      </c>
      <c r="G21" s="22">
        <f t="shared" si="1"/>
        <v>1212.8712372240125</v>
      </c>
      <c r="H21" s="19">
        <f t="shared" si="2"/>
        <v>1439.1287627759875</v>
      </c>
      <c r="J21" s="2" t="str">
        <f>IF(TypeOfSeasonality="Monthly","Aug","")</f>
        <v/>
      </c>
      <c r="K21" s="23">
        <v>1</v>
      </c>
    </row>
    <row r="22" spans="2:11">
      <c r="B22" s="2">
        <f t="shared" si="3"/>
        <v>4</v>
      </c>
      <c r="C22" s="2" t="str">
        <f t="shared" si="4"/>
        <v>Tue</v>
      </c>
      <c r="D22" s="4">
        <v>2825</v>
      </c>
      <c r="E22" s="19">
        <f t="shared" si="0"/>
        <v>2583.2459294436903</v>
      </c>
      <c r="F22" s="19">
        <f t="shared" si="5"/>
        <v>1108.6723463014741</v>
      </c>
      <c r="G22" s="22">
        <f t="shared" si="1"/>
        <v>1212.4278771151107</v>
      </c>
      <c r="H22" s="19">
        <f t="shared" si="2"/>
        <v>1612.5721228848893</v>
      </c>
      <c r="J22" s="2" t="str">
        <f>IF(TypeOfSeasonality="Monthly","Sep","")</f>
        <v/>
      </c>
      <c r="K22" s="23">
        <v>1</v>
      </c>
    </row>
    <row r="23" spans="2:11">
      <c r="B23" s="2">
        <f t="shared" si="3"/>
        <v>4</v>
      </c>
      <c r="C23" s="2" t="str">
        <f t="shared" si="4"/>
        <v>Wed</v>
      </c>
      <c r="D23" s="4">
        <v>1841</v>
      </c>
      <c r="E23" s="19">
        <f t="shared" si="0"/>
        <v>1961.5891383399207</v>
      </c>
      <c r="F23" s="19">
        <f t="shared" si="5"/>
        <v>1256.1297046156958</v>
      </c>
      <c r="G23" s="22">
        <f t="shared" si="1"/>
        <v>1178.9088453836862</v>
      </c>
      <c r="H23" s="19">
        <f t="shared" si="2"/>
        <v>662.09115461631382</v>
      </c>
      <c r="J23" s="2" t="str">
        <f>IF(TypeOfSeasonality="Monthly","Oct","")</f>
        <v/>
      </c>
      <c r="K23" s="23">
        <v>1</v>
      </c>
    </row>
    <row r="24" spans="2:11">
      <c r="B24" s="2">
        <f t="shared" si="3"/>
        <v>4</v>
      </c>
      <c r="C24" s="2" t="str">
        <f t="shared" si="4"/>
        <v>Thur</v>
      </c>
      <c r="D24" s="4">
        <v>1841</v>
      </c>
      <c r="E24" s="19">
        <f t="shared" si="0"/>
        <v>2018.7197038724373</v>
      </c>
      <c r="F24" s="19">
        <f t="shared" si="5"/>
        <v>1326.6756479881183</v>
      </c>
      <c r="G24" s="22">
        <f t="shared" si="1"/>
        <v>1209.8806304119084</v>
      </c>
      <c r="H24" s="19">
        <f t="shared" si="2"/>
        <v>631.11936958809156</v>
      </c>
      <c r="J24" s="2" t="str">
        <f>IF(TypeOfSeasonality="Monthly","Nov","")</f>
        <v/>
      </c>
      <c r="K24" s="23">
        <v>1</v>
      </c>
    </row>
    <row r="25" spans="2:11">
      <c r="B25" s="2">
        <f t="shared" si="3"/>
        <v>4</v>
      </c>
      <c r="C25" s="2" t="str">
        <f t="shared" si="4"/>
        <v>Fri</v>
      </c>
      <c r="D25" s="4">
        <v>1841</v>
      </c>
      <c r="E25" s="19">
        <f t="shared" si="0"/>
        <v>2212.3843259629102</v>
      </c>
      <c r="F25" s="19">
        <f t="shared" si="5"/>
        <v>1395.8800535765502</v>
      </c>
      <c r="G25" s="22">
        <f t="shared" si="1"/>
        <v>1161.5591145159428</v>
      </c>
      <c r="H25" s="19">
        <f t="shared" si="2"/>
        <v>679.44088548405716</v>
      </c>
      <c r="J25" s="2" t="str">
        <f>IF(TypeOfSeasonality="Monthly","Dec","")</f>
        <v/>
      </c>
      <c r="K25" s="23">
        <v>1</v>
      </c>
    </row>
    <row r="26" spans="2:11">
      <c r="B26" s="2">
        <f t="shared" si="3"/>
        <v>5</v>
      </c>
      <c r="C26" s="2" t="str">
        <f t="shared" si="4"/>
        <v>Mon</v>
      </c>
      <c r="D26" s="4">
        <v>1949</v>
      </c>
      <c r="E26" s="19">
        <f t="shared" si="0"/>
        <v>1592.5911730827522</v>
      </c>
      <c r="F26" s="19">
        <f t="shared" si="5"/>
        <v>1477.5304808151861</v>
      </c>
      <c r="G26" s="22">
        <f t="shared" si="1"/>
        <v>1808.1896696278914</v>
      </c>
      <c r="H26" s="19">
        <f t="shared" si="2"/>
        <v>140.81033037210864</v>
      </c>
    </row>
    <row r="27" spans="2:11" ht="13.8" thickBot="1">
      <c r="B27" s="2">
        <f t="shared" si="3"/>
        <v>5</v>
      </c>
      <c r="C27" s="2" t="str">
        <f t="shared" si="4"/>
        <v>Tue</v>
      </c>
      <c r="D27" s="4">
        <v>1507</v>
      </c>
      <c r="E27" s="19">
        <f t="shared" si="0"/>
        <v>1378.0359701492537</v>
      </c>
      <c r="F27" s="19">
        <f t="shared" si="5"/>
        <v>1489.036550041943</v>
      </c>
      <c r="G27" s="22">
        <f t="shared" si="1"/>
        <v>1628.3886121420801</v>
      </c>
      <c r="H27" s="19">
        <f t="shared" si="2"/>
        <v>121.38861214208009</v>
      </c>
      <c r="J27" s="9" t="s">
        <v>52</v>
      </c>
    </row>
    <row r="28" spans="2:11" ht="13.8" thickBot="1">
      <c r="B28" s="2">
        <f t="shared" si="3"/>
        <v>5</v>
      </c>
      <c r="C28" s="2" t="str">
        <f t="shared" si="4"/>
        <v>Wed</v>
      </c>
      <c r="D28" s="4">
        <v>989</v>
      </c>
      <c r="E28" s="19">
        <f t="shared" si="0"/>
        <v>1053.7814545454544</v>
      </c>
      <c r="F28" s="19">
        <f t="shared" si="5"/>
        <v>1477.9364920526741</v>
      </c>
      <c r="G28" s="22">
        <f t="shared" si="1"/>
        <v>1387.0800101246664</v>
      </c>
      <c r="H28" s="19">
        <f t="shared" si="2"/>
        <v>398.08001012466639</v>
      </c>
      <c r="J28" s="24" t="s">
        <v>53</v>
      </c>
      <c r="K28" s="28">
        <f>AVERAGE(ForecastingError)</f>
        <v>248.57891446290648</v>
      </c>
    </row>
    <row r="29" spans="2:11">
      <c r="B29" s="2">
        <f t="shared" si="3"/>
        <v>5</v>
      </c>
      <c r="C29" s="2" t="str">
        <f t="shared" si="4"/>
        <v>Thur</v>
      </c>
      <c r="D29" s="4">
        <v>990</v>
      </c>
      <c r="E29" s="19">
        <f t="shared" si="0"/>
        <v>1085.5689879596487</v>
      </c>
      <c r="F29" s="19">
        <f t="shared" si="5"/>
        <v>1435.520988301952</v>
      </c>
      <c r="G29" s="22">
        <f t="shared" si="1"/>
        <v>1309.1436787357436</v>
      </c>
      <c r="H29" s="19">
        <f t="shared" si="2"/>
        <v>319.14367873574361</v>
      </c>
    </row>
    <row r="30" spans="2:11" ht="13.8" thickBot="1">
      <c r="B30" s="2">
        <f t="shared" si="3"/>
        <v>5</v>
      </c>
      <c r="C30" s="2" t="str">
        <f t="shared" si="4"/>
        <v>Fri</v>
      </c>
      <c r="D30" s="4">
        <v>1084</v>
      </c>
      <c r="E30" s="19">
        <f t="shared" si="0"/>
        <v>1302.674964336662</v>
      </c>
      <c r="F30" s="19">
        <f t="shared" si="5"/>
        <v>1400.5257882677217</v>
      </c>
      <c r="G30" s="22">
        <f t="shared" si="1"/>
        <v>1165.4249878482012</v>
      </c>
      <c r="H30" s="19">
        <f t="shared" si="2"/>
        <v>81.424987848201226</v>
      </c>
      <c r="J30" s="9" t="s">
        <v>54</v>
      </c>
    </row>
    <row r="31" spans="2:11" ht="13.8" thickBot="1">
      <c r="B31" s="2">
        <f t="shared" si="3"/>
        <v>6</v>
      </c>
      <c r="C31" s="2" t="str">
        <f t="shared" si="4"/>
        <v>Mon</v>
      </c>
      <c r="D31" s="4">
        <v>1260</v>
      </c>
      <c r="E31" s="19">
        <f t="shared" si="0"/>
        <v>1029.5869051227644</v>
      </c>
      <c r="F31" s="19">
        <f t="shared" si="5"/>
        <v>1390.7407058746157</v>
      </c>
      <c r="G31" s="22">
        <f t="shared" si="1"/>
        <v>1701.9770557329239</v>
      </c>
      <c r="H31" s="19">
        <f t="shared" si="2"/>
        <v>441.97705573292387</v>
      </c>
      <c r="J31" s="24" t="s">
        <v>55</v>
      </c>
      <c r="K31" s="25">
        <f>SUMSQ(ForecastingError)/COUNT(ForecastingError)</f>
        <v>135961.88975640092</v>
      </c>
    </row>
    <row r="32" spans="2:11">
      <c r="B32" s="2">
        <f t="shared" si="3"/>
        <v>6</v>
      </c>
      <c r="C32" s="2" t="str">
        <f t="shared" si="4"/>
        <v>Tue</v>
      </c>
      <c r="D32" s="4">
        <v>1134</v>
      </c>
      <c r="E32" s="19">
        <f t="shared" si="0"/>
        <v>1036.9560651289009</v>
      </c>
      <c r="F32" s="19">
        <f t="shared" si="5"/>
        <v>1354.6253257994306</v>
      </c>
      <c r="G32" s="22">
        <f t="shared" si="1"/>
        <v>1481.3984614339479</v>
      </c>
      <c r="H32" s="19">
        <f t="shared" si="2"/>
        <v>347.39846143394789</v>
      </c>
    </row>
    <row r="33" spans="2:8">
      <c r="B33" s="2">
        <f t="shared" si="3"/>
        <v>6</v>
      </c>
      <c r="C33" s="2" t="str">
        <f t="shared" si="4"/>
        <v>Wed</v>
      </c>
      <c r="D33" s="4">
        <v>941</v>
      </c>
      <c r="E33" s="19">
        <f t="shared" ref="E33:E72" si="6">IF(ISNUMBER(TrueValue),TrueValue/VLOOKUP(C33,$J$14:$K$25,2,FALSE),NA())</f>
        <v>1002.6373596837943</v>
      </c>
      <c r="F33" s="19">
        <f t="shared" ref="F33:F73" si="7">IF(ISNUMBER(D32),Alpha*E32+(1-Alpha)*F32,NA())</f>
        <v>1322.8583997323776</v>
      </c>
      <c r="G33" s="22">
        <f t="shared" ref="G33:G72" si="8">IF(ISNUMBER(SeasonallyAdjustedForecast),SeasonallyAdjustedForecast*VLOOKUP(C33,$J$14:$K$25,2,FALSE),"")</f>
        <v>1241.5353787941312</v>
      </c>
      <c r="H33" s="19">
        <f t="shared" si="2"/>
        <v>300.53537879413125</v>
      </c>
    </row>
    <row r="34" spans="2:8">
      <c r="B34" s="2">
        <f t="shared" si="3"/>
        <v>6</v>
      </c>
      <c r="C34" s="2" t="str">
        <f t="shared" si="4"/>
        <v>Thur</v>
      </c>
      <c r="D34" s="4">
        <v>847</v>
      </c>
      <c r="E34" s="19">
        <f t="shared" si="6"/>
        <v>928.76457858769936</v>
      </c>
      <c r="F34" s="19">
        <f t="shared" si="7"/>
        <v>1290.8362957275194</v>
      </c>
      <c r="G34" s="22">
        <f t="shared" si="8"/>
        <v>1177.1964259702543</v>
      </c>
      <c r="H34" s="19">
        <f t="shared" si="2"/>
        <v>330.19642597025427</v>
      </c>
    </row>
    <row r="35" spans="2:8">
      <c r="B35" s="2">
        <f t="shared" si="3"/>
        <v>6</v>
      </c>
      <c r="C35" s="2" t="str">
        <f t="shared" si="4"/>
        <v>Fri</v>
      </c>
      <c r="D35" s="4">
        <v>714</v>
      </c>
      <c r="E35" s="19">
        <f t="shared" si="6"/>
        <v>858.03498573466482</v>
      </c>
      <c r="F35" s="19">
        <f t="shared" si="7"/>
        <v>1254.6291240135374</v>
      </c>
      <c r="G35" s="22">
        <f t="shared" si="8"/>
        <v>1044.0194274580324</v>
      </c>
      <c r="H35" s="19">
        <f t="shared" si="2"/>
        <v>330.0194274580324</v>
      </c>
    </row>
    <row r="36" spans="2:8">
      <c r="B36" s="2">
        <f t="shared" si="3"/>
        <v>7</v>
      </c>
      <c r="C36" s="2" t="str">
        <f t="shared" si="4"/>
        <v>Mon</v>
      </c>
      <c r="D36" s="4">
        <v>1002</v>
      </c>
      <c r="E36" s="19">
        <f t="shared" si="6"/>
        <v>818.76672931191263</v>
      </c>
      <c r="F36" s="19">
        <f t="shared" si="7"/>
        <v>1214.9697101856502</v>
      </c>
      <c r="G36" s="22">
        <f t="shared" si="8"/>
        <v>1486.8699545585077</v>
      </c>
      <c r="H36" s="19">
        <f t="shared" si="2"/>
        <v>484.86995455850774</v>
      </c>
    </row>
    <row r="37" spans="2:8">
      <c r="B37" s="2">
        <f t="shared" si="3"/>
        <v>7</v>
      </c>
      <c r="C37" s="2" t="str">
        <f t="shared" si="4"/>
        <v>Tue</v>
      </c>
      <c r="D37" s="4">
        <v>847</v>
      </c>
      <c r="E37" s="19">
        <f t="shared" si="6"/>
        <v>774.51656716417904</v>
      </c>
      <c r="F37" s="19">
        <f t="shared" si="7"/>
        <v>1175.3494120982764</v>
      </c>
      <c r="G37" s="22">
        <f t="shared" si="8"/>
        <v>1285.3449419322924</v>
      </c>
      <c r="H37" s="19">
        <f t="shared" si="2"/>
        <v>438.34494193229239</v>
      </c>
    </row>
    <row r="38" spans="2:8">
      <c r="B38" s="2">
        <f t="shared" si="3"/>
        <v>7</v>
      </c>
      <c r="C38" s="2" t="str">
        <f t="shared" si="4"/>
        <v>Wed</v>
      </c>
      <c r="D38" s="4">
        <v>922</v>
      </c>
      <c r="E38" s="19">
        <f t="shared" si="6"/>
        <v>982.3928221343873</v>
      </c>
      <c r="F38" s="19">
        <f t="shared" si="7"/>
        <v>1135.2661276048666</v>
      </c>
      <c r="G38" s="22">
        <f t="shared" si="8"/>
        <v>1065.4753842536736</v>
      </c>
      <c r="H38" s="19">
        <f t="shared" si="2"/>
        <v>143.47538425367361</v>
      </c>
    </row>
    <row r="39" spans="2:8">
      <c r="B39" s="2">
        <f t="shared" si="3"/>
        <v>7</v>
      </c>
      <c r="C39" s="2" t="str">
        <f t="shared" si="4"/>
        <v>Thur</v>
      </c>
      <c r="D39" s="4">
        <v>842</v>
      </c>
      <c r="E39" s="19">
        <f t="shared" si="6"/>
        <v>923.28190693133752</v>
      </c>
      <c r="F39" s="19">
        <f t="shared" si="7"/>
        <v>1119.9787970578186</v>
      </c>
      <c r="G39" s="22">
        <f t="shared" si="8"/>
        <v>1021.3805123258132</v>
      </c>
      <c r="H39" s="19">
        <f t="shared" si="2"/>
        <v>179.38051232581324</v>
      </c>
    </row>
    <row r="40" spans="2:8">
      <c r="B40" s="2">
        <f t="shared" si="3"/>
        <v>7</v>
      </c>
      <c r="C40" s="2" t="str">
        <f t="shared" si="4"/>
        <v>Fri</v>
      </c>
      <c r="D40" s="4">
        <v>784</v>
      </c>
      <c r="E40" s="19">
        <f t="shared" si="6"/>
        <v>942.15606276747508</v>
      </c>
      <c r="F40" s="19">
        <f t="shared" si="7"/>
        <v>1100.3091080451704</v>
      </c>
      <c r="G40" s="22">
        <f t="shared" si="8"/>
        <v>915.60451054520729</v>
      </c>
      <c r="H40" s="19">
        <f t="shared" si="2"/>
        <v>131.60451054520729</v>
      </c>
    </row>
    <row r="41" spans="2:8">
      <c r="B41" s="2">
        <f t="shared" si="3"/>
        <v>8</v>
      </c>
      <c r="C41" s="2" t="str">
        <f t="shared" si="4"/>
        <v>Mon</v>
      </c>
      <c r="D41" s="4">
        <v>823</v>
      </c>
      <c r="E41" s="19">
        <f t="shared" si="6"/>
        <v>672.50001818732949</v>
      </c>
      <c r="F41" s="19">
        <f t="shared" si="7"/>
        <v>1084.4938035174009</v>
      </c>
      <c r="G41" s="22">
        <f t="shared" si="8"/>
        <v>1327.1946113854206</v>
      </c>
      <c r="H41" s="19">
        <f t="shared" si="2"/>
        <v>504.19461138542056</v>
      </c>
    </row>
    <row r="42" spans="2:8">
      <c r="B42" s="2">
        <f t="shared" si="3"/>
        <v>8</v>
      </c>
      <c r="C42" s="2" t="str">
        <f t="shared" si="4"/>
        <v>Tue</v>
      </c>
      <c r="D42" s="4">
        <v>823</v>
      </c>
      <c r="E42" s="19">
        <f t="shared" si="6"/>
        <v>752.57040705563088</v>
      </c>
      <c r="F42" s="19">
        <f t="shared" si="7"/>
        <v>1043.2944249843938</v>
      </c>
      <c r="G42" s="22">
        <f t="shared" si="8"/>
        <v>1140.9315377168227</v>
      </c>
      <c r="H42" s="19">
        <f t="shared" si="2"/>
        <v>317.93153771682273</v>
      </c>
    </row>
    <row r="43" spans="2:8">
      <c r="B43" s="2">
        <f t="shared" si="3"/>
        <v>8</v>
      </c>
      <c r="C43" s="2" t="str">
        <f t="shared" si="4"/>
        <v>Wed</v>
      </c>
      <c r="D43" s="4">
        <v>823</v>
      </c>
      <c r="E43" s="19">
        <f t="shared" si="6"/>
        <v>876.90812648221333</v>
      </c>
      <c r="F43" s="19">
        <f t="shared" si="7"/>
        <v>1014.2220231915176</v>
      </c>
      <c r="G43" s="22">
        <f t="shared" si="8"/>
        <v>951.87249368426239</v>
      </c>
      <c r="H43" s="19">
        <f t="shared" si="2"/>
        <v>128.87249368426239</v>
      </c>
    </row>
    <row r="44" spans="2:8">
      <c r="B44" s="2">
        <f t="shared" si="3"/>
        <v>8</v>
      </c>
      <c r="C44" s="2" t="str">
        <f t="shared" si="4"/>
        <v>Thur</v>
      </c>
      <c r="D44" s="4">
        <v>401</v>
      </c>
      <c r="E44" s="19">
        <f t="shared" si="6"/>
        <v>439.71026684022127</v>
      </c>
      <c r="F44" s="19">
        <f t="shared" si="7"/>
        <v>1000.4906335205872</v>
      </c>
      <c r="G44" s="22">
        <f t="shared" si="8"/>
        <v>912.41159076128508</v>
      </c>
      <c r="H44" s="19">
        <f t="shared" si="2"/>
        <v>511.41159076128508</v>
      </c>
    </row>
    <row r="45" spans="2:8">
      <c r="B45" s="2">
        <f t="shared" si="3"/>
        <v>8</v>
      </c>
      <c r="C45" s="2" t="str">
        <f t="shared" si="4"/>
        <v>Fri</v>
      </c>
      <c r="D45" s="4">
        <v>429</v>
      </c>
      <c r="E45" s="19">
        <f t="shared" si="6"/>
        <v>515.54202924393724</v>
      </c>
      <c r="F45" s="19">
        <f t="shared" si="7"/>
        <v>944.41259685255056</v>
      </c>
      <c r="G45" s="22">
        <f t="shared" si="8"/>
        <v>785.87773851128509</v>
      </c>
      <c r="H45" s="19">
        <f t="shared" si="2"/>
        <v>356.87773851128509</v>
      </c>
    </row>
    <row r="46" spans="2:8">
      <c r="B46" s="2">
        <f t="shared" si="3"/>
        <v>9</v>
      </c>
      <c r="C46" s="2" t="str">
        <f t="shared" si="4"/>
        <v>Mon</v>
      </c>
      <c r="D46" s="4">
        <v>1209</v>
      </c>
      <c r="E46" s="19">
        <f t="shared" si="6"/>
        <v>987.91314943922396</v>
      </c>
      <c r="F46" s="19">
        <f t="shared" si="7"/>
        <v>901.52554009168921</v>
      </c>
      <c r="G46" s="22">
        <f t="shared" si="8"/>
        <v>1103.2795530553926</v>
      </c>
      <c r="H46" s="19">
        <f t="shared" si="2"/>
        <v>105.72044694460737</v>
      </c>
    </row>
    <row r="47" spans="2:8">
      <c r="B47" s="2">
        <f t="shared" si="3"/>
        <v>9</v>
      </c>
      <c r="C47" s="2" t="str">
        <f t="shared" si="4"/>
        <v>Tue</v>
      </c>
      <c r="D47" s="4">
        <v>830</v>
      </c>
      <c r="E47" s="19">
        <f t="shared" si="6"/>
        <v>758.97137042062411</v>
      </c>
      <c r="F47" s="19">
        <f t="shared" si="7"/>
        <v>910.16430102644279</v>
      </c>
      <c r="G47" s="22">
        <f t="shared" si="8"/>
        <v>995.34237955943263</v>
      </c>
      <c r="H47" s="19">
        <f t="shared" si="2"/>
        <v>165.34237955943263</v>
      </c>
    </row>
    <row r="48" spans="2:8">
      <c r="B48" s="2">
        <f t="shared" si="3"/>
        <v>9</v>
      </c>
      <c r="C48" s="2" t="str">
        <f t="shared" si="4"/>
        <v>Wed</v>
      </c>
      <c r="D48" s="4">
        <v>830</v>
      </c>
      <c r="E48" s="19">
        <f t="shared" si="6"/>
        <v>884.36664031620546</v>
      </c>
      <c r="F48" s="19">
        <f t="shared" si="7"/>
        <v>895.04500796586103</v>
      </c>
      <c r="G48" s="22">
        <f t="shared" si="8"/>
        <v>840.02191257015886</v>
      </c>
      <c r="H48" s="19">
        <f t="shared" si="2"/>
        <v>10.021912570158861</v>
      </c>
    </row>
    <row r="49" spans="2:8">
      <c r="B49" s="2">
        <f t="shared" si="3"/>
        <v>9</v>
      </c>
      <c r="C49" s="2" t="str">
        <f t="shared" si="4"/>
        <v>Thur</v>
      </c>
      <c r="D49" s="4">
        <v>1082</v>
      </c>
      <c r="E49" s="19">
        <f t="shared" si="6"/>
        <v>1186.4501464367067</v>
      </c>
      <c r="F49" s="19">
        <f t="shared" si="7"/>
        <v>893.97717120089555</v>
      </c>
      <c r="G49" s="22">
        <f t="shared" si="8"/>
        <v>815.27513157163264</v>
      </c>
      <c r="H49" s="19">
        <f t="shared" si="2"/>
        <v>266.72486842836736</v>
      </c>
    </row>
    <row r="50" spans="2:8">
      <c r="B50" s="2">
        <f t="shared" si="3"/>
        <v>9</v>
      </c>
      <c r="C50" s="2" t="str">
        <f t="shared" si="4"/>
        <v>Fri</v>
      </c>
      <c r="D50" s="4">
        <v>841</v>
      </c>
      <c r="E50" s="19">
        <f t="shared" si="6"/>
        <v>1010.6546540656205</v>
      </c>
      <c r="F50" s="19">
        <f t="shared" si="7"/>
        <v>923.22446872447676</v>
      </c>
      <c r="G50" s="22">
        <f t="shared" si="8"/>
        <v>768.24637879406839</v>
      </c>
      <c r="H50" s="19">
        <f t="shared" si="2"/>
        <v>72.753621205931609</v>
      </c>
    </row>
    <row r="51" spans="2:8">
      <c r="B51" s="2">
        <f t="shared" si="3"/>
        <v>10</v>
      </c>
      <c r="C51" s="2" t="str">
        <f t="shared" si="4"/>
        <v>Mon</v>
      </c>
      <c r="D51" s="4">
        <v>1362</v>
      </c>
      <c r="E51" s="19">
        <f t="shared" si="6"/>
        <v>1112.9344164898453</v>
      </c>
      <c r="F51" s="19">
        <f t="shared" si="7"/>
        <v>931.96748725859106</v>
      </c>
      <c r="G51" s="22">
        <f t="shared" si="8"/>
        <v>1140.5341580231227</v>
      </c>
      <c r="H51" s="19">
        <f t="shared" si="2"/>
        <v>221.4658419768773</v>
      </c>
    </row>
    <row r="52" spans="2:8">
      <c r="B52" s="2">
        <f t="shared" si="3"/>
        <v>10</v>
      </c>
      <c r="C52" s="2" t="str">
        <f t="shared" si="4"/>
        <v>Tue</v>
      </c>
      <c r="D52" s="4">
        <v>1174</v>
      </c>
      <c r="E52" s="19">
        <f t="shared" si="6"/>
        <v>1073.5329986431477</v>
      </c>
      <c r="F52" s="19">
        <f t="shared" si="7"/>
        <v>950.06418018171655</v>
      </c>
      <c r="G52" s="22">
        <f t="shared" si="8"/>
        <v>1038.9763043549408</v>
      </c>
      <c r="H52" s="19">
        <f t="shared" si="2"/>
        <v>135.02369564505921</v>
      </c>
    </row>
    <row r="53" spans="2:8">
      <c r="B53" s="2">
        <f t="shared" si="3"/>
        <v>10</v>
      </c>
      <c r="C53" s="2" t="str">
        <f t="shared" si="4"/>
        <v>Wed</v>
      </c>
      <c r="D53" s="4">
        <v>967</v>
      </c>
      <c r="E53" s="19">
        <f t="shared" si="6"/>
        <v>1030.3404110671936</v>
      </c>
      <c r="F53" s="19">
        <f t="shared" si="7"/>
        <v>962.41106202785966</v>
      </c>
      <c r="G53" s="22">
        <f t="shared" si="8"/>
        <v>903.24662313982355</v>
      </c>
      <c r="H53" s="19">
        <f t="shared" si="2"/>
        <v>63.753376860176445</v>
      </c>
    </row>
    <row r="54" spans="2:8">
      <c r="B54" s="2">
        <f t="shared" si="3"/>
        <v>10</v>
      </c>
      <c r="C54" s="2" t="str">
        <f t="shared" si="4"/>
        <v>Thur</v>
      </c>
      <c r="D54" s="4">
        <v>930</v>
      </c>
      <c r="E54" s="19">
        <f t="shared" si="6"/>
        <v>1019.7769280833062</v>
      </c>
      <c r="F54" s="19">
        <f t="shared" si="7"/>
        <v>969.20399693179297</v>
      </c>
      <c r="G54" s="22">
        <f t="shared" si="8"/>
        <v>883.8792998000979</v>
      </c>
      <c r="H54" s="19">
        <f t="shared" si="2"/>
        <v>46.120700199902103</v>
      </c>
    </row>
    <row r="55" spans="2:8">
      <c r="B55" s="2">
        <f t="shared" si="3"/>
        <v>10</v>
      </c>
      <c r="C55" s="2" t="str">
        <f t="shared" si="4"/>
        <v>Fri</v>
      </c>
      <c r="D55" s="4">
        <v>853</v>
      </c>
      <c r="E55" s="19">
        <f t="shared" si="6"/>
        <v>1025.0754101283881</v>
      </c>
      <c r="F55" s="19">
        <f t="shared" si="7"/>
        <v>974.26129004694428</v>
      </c>
      <c r="G55" s="22">
        <f t="shared" si="8"/>
        <v>810.71584802327595</v>
      </c>
      <c r="H55" s="19">
        <f t="shared" si="2"/>
        <v>42.284151976724047</v>
      </c>
    </row>
    <row r="56" spans="2:8">
      <c r="B56" s="2">
        <f t="shared" si="3"/>
        <v>11</v>
      </c>
      <c r="C56" s="2" t="str">
        <f t="shared" si="4"/>
        <v>Mon</v>
      </c>
      <c r="D56" s="4">
        <v>924</v>
      </c>
      <c r="E56" s="19">
        <f t="shared" si="6"/>
        <v>755.03039709002724</v>
      </c>
      <c r="F56" s="19">
        <f t="shared" si="7"/>
        <v>979.34270205508869</v>
      </c>
      <c r="G56" s="22">
        <f t="shared" si="8"/>
        <v>1198.5115568678266</v>
      </c>
      <c r="H56" s="19">
        <f t="shared" si="2"/>
        <v>274.51155686782658</v>
      </c>
    </row>
    <row r="57" spans="2:8">
      <c r="B57" s="2">
        <f t="shared" si="3"/>
        <v>11</v>
      </c>
      <c r="C57" s="2" t="str">
        <f t="shared" si="4"/>
        <v>Tue</v>
      </c>
      <c r="D57" s="4">
        <v>954</v>
      </c>
      <c r="E57" s="19">
        <f t="shared" si="6"/>
        <v>872.35986431478955</v>
      </c>
      <c r="F57" s="19">
        <f t="shared" si="7"/>
        <v>956.91147155858255</v>
      </c>
      <c r="G57" s="22">
        <f t="shared" si="8"/>
        <v>1046.4644021466256</v>
      </c>
      <c r="H57" s="19">
        <f t="shared" si="2"/>
        <v>92.464402146625616</v>
      </c>
    </row>
    <row r="58" spans="2:8">
      <c r="B58" s="2">
        <f t="shared" si="3"/>
        <v>11</v>
      </c>
      <c r="C58" s="2" t="str">
        <f t="shared" si="4"/>
        <v>Wed</v>
      </c>
      <c r="D58" s="4">
        <v>1346</v>
      </c>
      <c r="E58" s="19">
        <f t="shared" si="6"/>
        <v>1434.1656600790513</v>
      </c>
      <c r="F58" s="19">
        <f t="shared" si="7"/>
        <v>948.45631083420324</v>
      </c>
      <c r="G58" s="22">
        <f t="shared" si="8"/>
        <v>890.14974344907273</v>
      </c>
      <c r="H58" s="19">
        <f t="shared" si="2"/>
        <v>455.85025655092727</v>
      </c>
    </row>
    <row r="59" spans="2:8">
      <c r="B59" s="2">
        <f t="shared" si="3"/>
        <v>11</v>
      </c>
      <c r="C59" s="2" t="str">
        <f t="shared" si="4"/>
        <v>Thur</v>
      </c>
      <c r="D59" s="4">
        <v>904</v>
      </c>
      <c r="E59" s="19">
        <f t="shared" si="6"/>
        <v>991.26703547022453</v>
      </c>
      <c r="F59" s="19">
        <f t="shared" si="7"/>
        <v>997.02724575868797</v>
      </c>
      <c r="G59" s="22">
        <f t="shared" si="8"/>
        <v>909.25310528287753</v>
      </c>
      <c r="H59" s="19">
        <f t="shared" si="2"/>
        <v>5.2531052828775273</v>
      </c>
    </row>
    <row r="60" spans="2:8">
      <c r="B60" s="2">
        <f t="shared" si="3"/>
        <v>11</v>
      </c>
      <c r="C60" s="2" t="str">
        <f t="shared" si="4"/>
        <v>Fri</v>
      </c>
      <c r="D60" s="4">
        <v>758</v>
      </c>
      <c r="E60" s="19">
        <f t="shared" si="6"/>
        <v>910.91109129814549</v>
      </c>
      <c r="F60" s="19">
        <f t="shared" si="7"/>
        <v>996.45122472984167</v>
      </c>
      <c r="G60" s="22">
        <f t="shared" si="8"/>
        <v>829.18084493715253</v>
      </c>
      <c r="H60" s="19">
        <f t="shared" si="2"/>
        <v>71.180844937152528</v>
      </c>
    </row>
    <row r="61" spans="2:8">
      <c r="B61" s="2">
        <f t="shared" si="3"/>
        <v>12</v>
      </c>
      <c r="C61" s="2" t="str">
        <f t="shared" si="4"/>
        <v>Mon</v>
      </c>
      <c r="D61" s="4">
        <v>886</v>
      </c>
      <c r="E61" s="19">
        <f t="shared" si="6"/>
        <v>723.97936344346772</v>
      </c>
      <c r="F61" s="19">
        <f t="shared" si="7"/>
        <v>987.8972113866721</v>
      </c>
      <c r="G61" s="22">
        <f t="shared" si="8"/>
        <v>1208.9804951421629</v>
      </c>
      <c r="H61" s="19">
        <f t="shared" si="2"/>
        <v>322.98049514216291</v>
      </c>
    </row>
    <row r="62" spans="2:8">
      <c r="B62" s="2">
        <f t="shared" si="3"/>
        <v>12</v>
      </c>
      <c r="C62" s="2" t="str">
        <f t="shared" si="4"/>
        <v>Tue</v>
      </c>
      <c r="D62" s="4">
        <v>878</v>
      </c>
      <c r="E62" s="19">
        <f t="shared" si="6"/>
        <v>802.86369063772042</v>
      </c>
      <c r="F62" s="19">
        <f t="shared" si="7"/>
        <v>961.50542659235168</v>
      </c>
      <c r="G62" s="22">
        <f t="shared" si="8"/>
        <v>1051.4882842410389</v>
      </c>
      <c r="H62" s="19">
        <f t="shared" si="2"/>
        <v>173.48828424103885</v>
      </c>
    </row>
    <row r="63" spans="2:8">
      <c r="B63" s="2">
        <f t="shared" si="3"/>
        <v>12</v>
      </c>
      <c r="C63" s="2" t="str">
        <f t="shared" si="4"/>
        <v>Wed</v>
      </c>
      <c r="D63" s="4">
        <v>802</v>
      </c>
      <c r="E63" s="19">
        <f t="shared" si="6"/>
        <v>854.53258498023706</v>
      </c>
      <c r="F63" s="19">
        <f t="shared" si="7"/>
        <v>945.64125299688862</v>
      </c>
      <c r="G63" s="22">
        <f t="shared" si="8"/>
        <v>887.50774193244422</v>
      </c>
      <c r="H63" s="19">
        <f t="shared" si="2"/>
        <v>85.507741932444219</v>
      </c>
    </row>
    <row r="64" spans="2:8">
      <c r="B64" s="2">
        <f t="shared" si="3"/>
        <v>12</v>
      </c>
      <c r="C64" s="2" t="str">
        <f t="shared" si="4"/>
        <v>Thur</v>
      </c>
      <c r="D64" s="4">
        <v>945</v>
      </c>
      <c r="E64" s="19">
        <f t="shared" si="6"/>
        <v>1036.2249430523918</v>
      </c>
      <c r="F64" s="19">
        <f t="shared" si="7"/>
        <v>936.53038619522351</v>
      </c>
      <c r="G64" s="22">
        <f t="shared" si="8"/>
        <v>854.08213813835914</v>
      </c>
      <c r="H64" s="19">
        <f t="shared" si="2"/>
        <v>90.917861861640858</v>
      </c>
    </row>
    <row r="65" spans="2:8">
      <c r="B65" s="2">
        <f t="shared" si="3"/>
        <v>12</v>
      </c>
      <c r="C65" s="2" t="str">
        <f t="shared" si="4"/>
        <v>Fri</v>
      </c>
      <c r="D65" s="4">
        <v>610</v>
      </c>
      <c r="E65" s="19">
        <f t="shared" si="6"/>
        <v>733.0550998573467</v>
      </c>
      <c r="F65" s="19">
        <f t="shared" si="7"/>
        <v>946.49984188094038</v>
      </c>
      <c r="G65" s="22">
        <f t="shared" si="8"/>
        <v>787.61460585940881</v>
      </c>
      <c r="H65" s="19">
        <f t="shared" si="2"/>
        <v>177.61460585940881</v>
      </c>
    </row>
    <row r="66" spans="2:8">
      <c r="B66" s="2">
        <f t="shared" si="3"/>
        <v>13</v>
      </c>
      <c r="C66" s="2" t="str">
        <f t="shared" si="4"/>
        <v>Mon</v>
      </c>
      <c r="D66" s="4">
        <v>910</v>
      </c>
      <c r="E66" s="19">
        <f t="shared" si="6"/>
        <v>743.5905425886632</v>
      </c>
      <c r="F66" s="19">
        <f t="shared" si="7"/>
        <v>925.15536767858111</v>
      </c>
      <c r="G66" s="22">
        <f t="shared" si="8"/>
        <v>1132.197542019067</v>
      </c>
      <c r="H66" s="19">
        <f t="shared" si="2"/>
        <v>222.19754201906699</v>
      </c>
    </row>
    <row r="67" spans="2:8">
      <c r="B67" s="2">
        <f t="shared" si="3"/>
        <v>13</v>
      </c>
      <c r="C67" s="2" t="str">
        <f t="shared" si="4"/>
        <v>Tue</v>
      </c>
      <c r="D67" s="4">
        <v>754</v>
      </c>
      <c r="E67" s="19">
        <f t="shared" si="6"/>
        <v>689.47519674355487</v>
      </c>
      <c r="F67" s="19">
        <f t="shared" si="7"/>
        <v>906.99888516958936</v>
      </c>
      <c r="G67" s="22">
        <f t="shared" si="8"/>
        <v>991.8807270339463</v>
      </c>
      <c r="H67" s="19">
        <f t="shared" si="2"/>
        <v>237.8807270339463</v>
      </c>
    </row>
    <row r="68" spans="2:8">
      <c r="B68" s="2">
        <f t="shared" si="3"/>
        <v>13</v>
      </c>
      <c r="C68" s="2" t="str">
        <f t="shared" si="4"/>
        <v>Wed</v>
      </c>
      <c r="D68" s="4">
        <v>705</v>
      </c>
      <c r="E68" s="19">
        <f t="shared" si="6"/>
        <v>751.17889328063234</v>
      </c>
      <c r="F68" s="19">
        <f t="shared" si="7"/>
        <v>885.2465163269859</v>
      </c>
      <c r="G68" s="22">
        <f t="shared" si="8"/>
        <v>830.82578543293607</v>
      </c>
      <c r="H68" s="19">
        <f t="shared" si="2"/>
        <v>125.82578543293607</v>
      </c>
    </row>
    <row r="69" spans="2:8">
      <c r="B69" s="2">
        <f t="shared" si="3"/>
        <v>13</v>
      </c>
      <c r="C69" s="2" t="str">
        <f t="shared" si="4"/>
        <v>Thur</v>
      </c>
      <c r="D69" s="4">
        <v>729</v>
      </c>
      <c r="E69" s="19">
        <f t="shared" si="6"/>
        <v>799.37352749755939</v>
      </c>
      <c r="F69" s="19">
        <f t="shared" si="7"/>
        <v>871.83975402235058</v>
      </c>
      <c r="G69" s="22">
        <f t="shared" si="8"/>
        <v>795.08660071837824</v>
      </c>
      <c r="H69" s="19">
        <f t="shared" si="2"/>
        <v>66.086600718378236</v>
      </c>
    </row>
    <row r="70" spans="2:8">
      <c r="B70" s="2">
        <f t="shared" si="3"/>
        <v>13</v>
      </c>
      <c r="C70" s="2" t="str">
        <f t="shared" si="4"/>
        <v>Fri</v>
      </c>
      <c r="D70" s="4">
        <v>772</v>
      </c>
      <c r="E70" s="19">
        <f t="shared" si="6"/>
        <v>927.73530670470757</v>
      </c>
      <c r="F70" s="19">
        <f t="shared" si="7"/>
        <v>864.59313136987146</v>
      </c>
      <c r="G70" s="22">
        <f t="shared" si="8"/>
        <v>719.45725531171468</v>
      </c>
      <c r="H70" s="19">
        <f t="shared" si="2"/>
        <v>52.542744688285325</v>
      </c>
    </row>
    <row r="71" spans="2:8">
      <c r="B71" s="2">
        <f t="shared" si="3"/>
        <v>14</v>
      </c>
      <c r="C71" s="2" t="str">
        <f t="shared" si="4"/>
        <v>Mon</v>
      </c>
      <c r="D71" s="2">
        <v>723</v>
      </c>
      <c r="E71" s="19">
        <f t="shared" si="6"/>
        <v>590.78677174901486</v>
      </c>
      <c r="F71" s="19">
        <f t="shared" si="7"/>
        <v>870.90734890335511</v>
      </c>
      <c r="G71" s="22">
        <f t="shared" si="8"/>
        <v>1065.8092621014678</v>
      </c>
      <c r="H71" s="19">
        <f t="shared" si="2"/>
        <v>342.80926210146777</v>
      </c>
    </row>
    <row r="72" spans="2:8">
      <c r="B72" s="2">
        <f t="shared" si="3"/>
        <v>14</v>
      </c>
      <c r="C72" s="2" t="str">
        <f t="shared" si="4"/>
        <v>Tue</v>
      </c>
      <c r="D72" s="2">
        <v>677</v>
      </c>
      <c r="E72" s="19">
        <f t="shared" si="6"/>
        <v>619.06459972862956</v>
      </c>
      <c r="F72" s="19">
        <f t="shared" si="7"/>
        <v>842.89529118792109</v>
      </c>
      <c r="G72" s="22">
        <f t="shared" si="8"/>
        <v>921.77797338818266</v>
      </c>
      <c r="H72" s="19">
        <f t="shared" si="2"/>
        <v>244.77797338818266</v>
      </c>
    </row>
    <row r="73" spans="2:8">
      <c r="B73" s="2">
        <f t="shared" si="3"/>
        <v>14</v>
      </c>
      <c r="C73" s="2" t="str">
        <f t="shared" si="4"/>
        <v>Wed</v>
      </c>
      <c r="D73" s="2">
        <v>521</v>
      </c>
      <c r="E73" s="19">
        <f>IF(ISNUMBER(TrueValue),TrueValue/VLOOKUP(C73,$J$14:$K$25,2,FALSE),NA())</f>
        <v>555.12652964426877</v>
      </c>
      <c r="F73" s="19">
        <f t="shared" si="7"/>
        <v>820.512222041992</v>
      </c>
      <c r="G73" s="22">
        <f>IF(ISNUMBER(SeasonallyAdjustedForecast),SeasonallyAdjustedForecast*VLOOKUP(C73,$J$14:$K$25,2,FALSE),"")</f>
        <v>770.07104660952916</v>
      </c>
      <c r="H73" s="19">
        <f t="shared" si="2"/>
        <v>249.07104660952916</v>
      </c>
    </row>
    <row r="74" spans="2:8">
      <c r="B74" s="2">
        <f t="shared" si="3"/>
        <v>14</v>
      </c>
      <c r="C74" s="2" t="str">
        <f t="shared" si="4"/>
        <v>Thur</v>
      </c>
      <c r="D74" s="2">
        <v>571</v>
      </c>
      <c r="E74" s="19">
        <f>IF(ISNUMBER(TrueValue),TrueValue/VLOOKUP(C74,$J$14:$K$25,2,FALSE),NA())</f>
        <v>626.12110315652455</v>
      </c>
      <c r="F74" s="19">
        <f>IF(ISNUMBER(D73),Alpha*E73+(1-Alpha)*F73,NA())</f>
        <v>793.9736528022197</v>
      </c>
      <c r="G74" s="22">
        <f>IF(ISNUMBER(SeasonallyAdjustedForecast),SeasonallyAdjustedForecast*VLOOKUP(C74,$J$14:$K$25,2,FALSE),"")</f>
        <v>724.0755078602291</v>
      </c>
      <c r="H74" s="19">
        <f t="shared" si="2"/>
        <v>153.0755078602291</v>
      </c>
    </row>
    <row r="75" spans="2:8" ht="13.8" thickBot="1">
      <c r="B75" s="2">
        <f t="shared" si="3"/>
        <v>14</v>
      </c>
      <c r="C75" s="2" t="str">
        <f t="shared" si="4"/>
        <v>Fri</v>
      </c>
      <c r="D75" s="2">
        <v>498</v>
      </c>
      <c r="E75" s="19">
        <f>IF(ISNUMBER(TrueValue),TrueValue/VLOOKUP(C75,$J$14:$K$25,2,FALSE),NA())</f>
        <v>598.46137660485022</v>
      </c>
      <c r="F75" s="19">
        <f>IF(ISNUMBER(D74),Alpha*E74+(1-Alpha)*F74,NA())</f>
        <v>777.1883978376502</v>
      </c>
      <c r="G75" s="26">
        <f>IF(ISNUMBER(SeasonallyAdjustedForecast),SeasonallyAdjustedForecast*VLOOKUP(C75,$J$14:$K$25,2,FALSE),"")</f>
        <v>646.72481341883315</v>
      </c>
      <c r="H75" s="19">
        <f t="shared" si="2"/>
        <v>148.72481341883315</v>
      </c>
    </row>
  </sheetData>
  <conditionalFormatting sqref="E6:E75">
    <cfRule type="expression" dxfId="7" priority="3" stopIfTrue="1">
      <formula>NOT(ISNUMBER(D6))</formula>
    </cfRule>
  </conditionalFormatting>
  <conditionalFormatting sqref="F6:F75">
    <cfRule type="expression" dxfId="6" priority="4" stopIfTrue="1">
      <formula>NOT(ISNUMBER(F6))</formula>
    </cfRule>
  </conditionalFormatting>
  <conditionalFormatting sqref="K19:K25">
    <cfRule type="expression" dxfId="5" priority="5" stopIfTrue="1">
      <formula>(TypeOfSeasonality&lt;&gt;"Monthly")</formula>
    </cfRule>
  </conditionalFormatting>
  <conditionalFormatting sqref="K18">
    <cfRule type="expression" dxfId="4" priority="1" stopIfTrue="1">
      <formula>($F$5&lt;&gt;"Quarterly")</formula>
    </cfRule>
  </conditionalFormatting>
  <dataValidations count="2">
    <dataValidation type="list" allowBlank="1" showInputMessage="1" showErrorMessage="1" sqref="K11" xr:uid="{00000000-0002-0000-0600-000000000000}">
      <formula1>"Quarterly,Monthly,Daily"</formula1>
    </dataValidation>
    <dataValidation type="decimal" allowBlank="1" showInputMessage="1" showErrorMessage="1" error="The smoothing constant must be between 0 and 1." sqref="K5" xr:uid="{00000000-0002-0000-0600-000001000000}">
      <formula1>0</formula1>
      <formula2>1</formula2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5"/>
  <sheetViews>
    <sheetView topLeftCell="A3" zoomScale="90" zoomScaleNormal="90" zoomScalePageLayoutView="90" workbookViewId="0">
      <selection activeCell="J35" sqref="J35"/>
    </sheetView>
  </sheetViews>
  <sheetFormatPr defaultColWidth="9.88671875" defaultRowHeight="13.2"/>
  <cols>
    <col min="1" max="1" width="2.6640625" style="2" customWidth="1"/>
    <col min="2" max="2" width="5.109375" style="2" bestFit="1" customWidth="1"/>
    <col min="3" max="3" width="8.109375" style="2" customWidth="1"/>
    <col min="4" max="4" width="7.88671875" style="2" customWidth="1"/>
    <col min="5" max="6" width="10.5546875" style="2" customWidth="1"/>
    <col min="7" max="7" width="9.109375" style="2" customWidth="1"/>
    <col min="8" max="8" width="11.44140625" style="2" customWidth="1"/>
    <col min="9" max="9" width="3.6640625" style="2" customWidth="1"/>
    <col min="10" max="10" width="10.33203125" style="2" customWidth="1"/>
    <col min="11" max="11" width="18.109375" style="2" customWidth="1"/>
    <col min="12" max="12" width="5.44140625" style="2" customWidth="1"/>
    <col min="13" max="13" width="24.44140625" style="2" bestFit="1" customWidth="1"/>
    <col min="14" max="14" width="8.109375" style="2" bestFit="1" customWidth="1"/>
    <col min="15" max="16384" width="9.88671875" style="2"/>
  </cols>
  <sheetData>
    <row r="1" spans="1:17" ht="17.399999999999999">
      <c r="A1" s="6" t="s">
        <v>65</v>
      </c>
    </row>
    <row r="2" spans="1:17" ht="13.8" thickBot="1"/>
    <row r="3" spans="1:17" ht="13.8" thickBot="1">
      <c r="E3" s="3" t="s">
        <v>31</v>
      </c>
      <c r="F3" s="3" t="s">
        <v>31</v>
      </c>
      <c r="M3" s="7" t="s">
        <v>16</v>
      </c>
      <c r="N3" s="8" t="s">
        <v>17</v>
      </c>
    </row>
    <row r="4" spans="1:17">
      <c r="B4" s="3"/>
      <c r="C4" s="3"/>
      <c r="D4" s="3" t="s">
        <v>15</v>
      </c>
      <c r="E4" s="3" t="s">
        <v>32</v>
      </c>
      <c r="F4" s="3" t="s">
        <v>32</v>
      </c>
      <c r="G4" s="3" t="s">
        <v>33</v>
      </c>
      <c r="H4" s="3" t="s">
        <v>34</v>
      </c>
      <c r="J4" s="9" t="s">
        <v>66</v>
      </c>
      <c r="M4" s="10" t="s">
        <v>35</v>
      </c>
      <c r="N4" s="11" t="s">
        <v>36</v>
      </c>
    </row>
    <row r="5" spans="1:17" ht="13.8" thickBot="1">
      <c r="B5" s="3" t="str">
        <f>IF(TypeOfSeasonality="Daily","Week","Year")</f>
        <v>Week</v>
      </c>
      <c r="C5" s="3" t="str">
        <f>IF(TypeOfSeasonality="Quarterly","Quarter",IF(TypeOfSeasonality="Monthly","Month","Day"))</f>
        <v>Day</v>
      </c>
      <c r="D5" s="3" t="s">
        <v>18</v>
      </c>
      <c r="E5" s="3" t="s">
        <v>18</v>
      </c>
      <c r="F5" s="3" t="s">
        <v>37</v>
      </c>
      <c r="G5" s="3" t="s">
        <v>37</v>
      </c>
      <c r="H5" s="3" t="s">
        <v>38</v>
      </c>
      <c r="J5" s="27" t="s">
        <v>67</v>
      </c>
      <c r="K5" s="21">
        <v>0.7</v>
      </c>
      <c r="M5" s="10" t="s">
        <v>68</v>
      </c>
      <c r="N5" s="11" t="s">
        <v>69</v>
      </c>
    </row>
    <row r="6" spans="1:17">
      <c r="B6" s="2">
        <f>IF(TypeOfSeasonality="Quarterly",TRUNC((ROW(B6)-2)/4),IF(TypeOfSeasonality="Monthly",TRUNC((ROW(B6)+6)/12),TRUNC((ROW(B6)-1)/5)))</f>
        <v>1</v>
      </c>
      <c r="C6" s="2" t="str">
        <f>IF(TypeOfSeasonality="Quarterly",INDEX($J$14:$J$17,MOD(ROW(B6)+2,4)+1,1),IF(TypeOfSeasonality="Monthly",INDEX($J$14:$J$25,MOD(ROW(B6)-6,12)+1,1),INDEX($J$14:$J$18,MOD(ROW(B6)-1,5)+1,1)))</f>
        <v>Mon</v>
      </c>
      <c r="D6" s="4">
        <v>1130</v>
      </c>
      <c r="E6" s="19">
        <f t="shared" ref="E6:E32" si="0">IF(ISNUMBER(TrueValue),TrueValue/VLOOKUP(C6,$J$14:$K$25,2,FALSE),NA())</f>
        <v>923.35968475295545</v>
      </c>
      <c r="F6" s="19">
        <f>IF(ISNUMBER(InitialEstimate),InitialEstimate,NA())</f>
        <v>900</v>
      </c>
      <c r="G6" s="20">
        <f t="shared" ref="G6:G32" si="1">IF(ISNUMBER(SeasonallyAdjustedForecast),SeasonallyAdjustedForecast*VLOOKUP(C6,$J$14:$K$25,2,FALSE),"")</f>
        <v>1101.4126096182097</v>
      </c>
      <c r="H6" s="19">
        <f t="shared" ref="H6:H75" si="2">IF(AND(ISNUMBER(TrueValue),ISNUMBER(ActualForecast)),ABS(TrueValue-ActualForecast),"")</f>
        <v>28.587390381790328</v>
      </c>
      <c r="M6" s="10" t="s">
        <v>39</v>
      </c>
      <c r="N6" s="11" t="s">
        <v>40</v>
      </c>
    </row>
    <row r="7" spans="1:17">
      <c r="B7" s="2">
        <f t="shared" ref="B7:B75" si="3">IF(TypeOfSeasonality="Quarterly",TRUNC((ROW(B7)-2)/4),IF(TypeOfSeasonality="Monthly",TRUNC((ROW(B7)+6)/12),TRUNC((ROW(B7)-1)/5)))</f>
        <v>1</v>
      </c>
      <c r="C7" s="2" t="str">
        <f t="shared" ref="C7:C75" si="4">IF(TypeOfSeasonality="Quarterly",INDEX($J$14:$J$17,MOD(ROW(B7)+2,4)+1,1),IF(TypeOfSeasonality="Monthly",INDEX($J$14:$J$25,MOD(ROW(B7)-6,12)+1,1),INDEX($J$14:$J$18,MOD(ROW(B7)-1,5)+1,1)))</f>
        <v>Tue</v>
      </c>
      <c r="D7" s="4">
        <v>851</v>
      </c>
      <c r="E7" s="19">
        <f t="shared" si="0"/>
        <v>778.17426051560369</v>
      </c>
      <c r="F7" s="19">
        <f t="shared" ref="F7:F32" si="5">IF(ISNUMBER(D6),Alpha*E6+(1-Alpha)*F6,NA())</f>
        <v>916.35177932706893</v>
      </c>
      <c r="G7" s="22">
        <f t="shared" si="1"/>
        <v>1002.1089154126539</v>
      </c>
      <c r="H7" s="19">
        <f t="shared" si="2"/>
        <v>151.10891541265391</v>
      </c>
      <c r="J7" s="9" t="s">
        <v>70</v>
      </c>
      <c r="M7" s="10" t="s">
        <v>71</v>
      </c>
      <c r="N7" s="11" t="s">
        <v>72</v>
      </c>
    </row>
    <row r="8" spans="1:17">
      <c r="B8" s="2">
        <f t="shared" si="3"/>
        <v>1</v>
      </c>
      <c r="C8" s="2" t="str">
        <f t="shared" si="4"/>
        <v>Wed</v>
      </c>
      <c r="D8" s="4">
        <v>589</v>
      </c>
      <c r="E8" s="19">
        <f t="shared" si="0"/>
        <v>627.58066403162047</v>
      </c>
      <c r="F8" s="19">
        <f t="shared" si="5"/>
        <v>819.62751615904324</v>
      </c>
      <c r="G8" s="22">
        <f t="shared" si="1"/>
        <v>769.24072822191454</v>
      </c>
      <c r="H8" s="19">
        <f t="shared" si="2"/>
        <v>180.24072822191454</v>
      </c>
      <c r="J8" s="24" t="s">
        <v>73</v>
      </c>
      <c r="K8" s="4">
        <v>900</v>
      </c>
      <c r="M8" s="10" t="s">
        <v>41</v>
      </c>
      <c r="N8" s="11" t="s">
        <v>74</v>
      </c>
    </row>
    <row r="9" spans="1:17">
      <c r="B9" s="2">
        <f t="shared" si="3"/>
        <v>1</v>
      </c>
      <c r="C9" s="2" t="str">
        <f t="shared" si="4"/>
        <v>Thur</v>
      </c>
      <c r="D9" s="4">
        <v>828</v>
      </c>
      <c r="E9" s="19">
        <f t="shared" si="0"/>
        <v>907.93042629352431</v>
      </c>
      <c r="F9" s="19">
        <f t="shared" si="5"/>
        <v>685.19471966984736</v>
      </c>
      <c r="G9" s="22">
        <f t="shared" si="1"/>
        <v>624.87302050522783</v>
      </c>
      <c r="H9" s="19">
        <f t="shared" si="2"/>
        <v>203.12697949477217</v>
      </c>
      <c r="M9" s="10" t="s">
        <v>43</v>
      </c>
      <c r="N9" s="11" t="s">
        <v>75</v>
      </c>
    </row>
    <row r="10" spans="1:17">
      <c r="B10" s="2">
        <f t="shared" si="3"/>
        <v>1</v>
      </c>
      <c r="C10" s="2" t="str">
        <f t="shared" si="4"/>
        <v>Fri</v>
      </c>
      <c r="D10" s="4">
        <v>726</v>
      </c>
      <c r="E10" s="19">
        <f t="shared" si="0"/>
        <v>872.45574179743232</v>
      </c>
      <c r="F10" s="19">
        <f t="shared" si="5"/>
        <v>841.10971430642121</v>
      </c>
      <c r="G10" s="22">
        <f t="shared" si="1"/>
        <v>699.9159078584438</v>
      </c>
      <c r="H10" s="19">
        <f t="shared" si="2"/>
        <v>26.084092141556198</v>
      </c>
      <c r="K10" s="3" t="s">
        <v>19</v>
      </c>
      <c r="M10" s="10" t="s">
        <v>20</v>
      </c>
      <c r="N10" s="11" t="s">
        <v>76</v>
      </c>
      <c r="Q10" s="19"/>
    </row>
    <row r="11" spans="1:17">
      <c r="B11" s="2">
        <f t="shared" si="3"/>
        <v>2</v>
      </c>
      <c r="C11" s="2" t="str">
        <f t="shared" si="4"/>
        <v>Mon</v>
      </c>
      <c r="D11" s="4">
        <v>1085</v>
      </c>
      <c r="E11" s="19">
        <f t="shared" si="0"/>
        <v>886.58872385571385</v>
      </c>
      <c r="F11" s="19">
        <f t="shared" si="5"/>
        <v>863.05193355012898</v>
      </c>
      <c r="G11" s="22">
        <f t="shared" si="1"/>
        <v>1056.1958692972103</v>
      </c>
      <c r="H11" s="19">
        <f t="shared" si="2"/>
        <v>28.804130702789735</v>
      </c>
      <c r="K11" s="21" t="s">
        <v>22</v>
      </c>
      <c r="M11" s="10" t="s">
        <v>46</v>
      </c>
      <c r="N11" s="11" t="s">
        <v>47</v>
      </c>
    </row>
    <row r="12" spans="1:17">
      <c r="B12" s="2">
        <f t="shared" si="3"/>
        <v>2</v>
      </c>
      <c r="C12" s="2" t="str">
        <f t="shared" si="4"/>
        <v>Tue</v>
      </c>
      <c r="D12" s="4">
        <v>1042</v>
      </c>
      <c r="E12" s="19">
        <f t="shared" si="0"/>
        <v>952.82911804613286</v>
      </c>
      <c r="F12" s="19">
        <f t="shared" si="5"/>
        <v>879.52768676403844</v>
      </c>
      <c r="G12" s="22">
        <f t="shared" si="1"/>
        <v>961.83862588858847</v>
      </c>
      <c r="H12" s="19">
        <f t="shared" si="2"/>
        <v>80.161374111411533</v>
      </c>
      <c r="M12" s="10" t="s">
        <v>48</v>
      </c>
      <c r="N12" s="11" t="s">
        <v>49</v>
      </c>
    </row>
    <row r="13" spans="1:17" ht="13.8" thickBot="1">
      <c r="B13" s="2">
        <f t="shared" si="3"/>
        <v>2</v>
      </c>
      <c r="C13" s="2" t="str">
        <f t="shared" si="4"/>
        <v>Wed</v>
      </c>
      <c r="D13" s="4">
        <v>892</v>
      </c>
      <c r="E13" s="19">
        <f t="shared" si="0"/>
        <v>950.42776284584977</v>
      </c>
      <c r="F13" s="19">
        <f t="shared" si="5"/>
        <v>930.83868866150453</v>
      </c>
      <c r="G13" s="22">
        <f t="shared" si="1"/>
        <v>873.61516860564404</v>
      </c>
      <c r="H13" s="19">
        <f t="shared" si="2"/>
        <v>18.384831394355956</v>
      </c>
      <c r="J13" s="3" t="str">
        <f>IF(TypeOfSeasonality="Quarterly","Quarter",IF(TypeOfSeasonality="Monthly","Month","Day"))</f>
        <v>Day</v>
      </c>
      <c r="K13" s="3" t="s">
        <v>28</v>
      </c>
      <c r="M13" s="10" t="s">
        <v>23</v>
      </c>
      <c r="N13" s="11" t="s">
        <v>50</v>
      </c>
    </row>
    <row r="14" spans="1:17" ht="13.8" thickBot="1">
      <c r="B14" s="2">
        <f t="shared" si="3"/>
        <v>2</v>
      </c>
      <c r="C14" s="2" t="str">
        <f t="shared" si="4"/>
        <v>Thur</v>
      </c>
      <c r="D14" s="4">
        <v>840</v>
      </c>
      <c r="E14" s="19">
        <f t="shared" si="0"/>
        <v>921.08883826879276</v>
      </c>
      <c r="F14" s="19">
        <f t="shared" si="5"/>
        <v>944.55104059054622</v>
      </c>
      <c r="G14" s="22">
        <f t="shared" si="1"/>
        <v>861.39668741108085</v>
      </c>
      <c r="H14" s="19">
        <f t="shared" si="2"/>
        <v>21.396687411080848</v>
      </c>
      <c r="J14" s="2" t="str">
        <f>IF(TypeOfSeasonality="Quarterly",1,IF(TypeOfSeasonality="Monthly","Jan","Mon"))</f>
        <v>Mon</v>
      </c>
      <c r="K14" s="14">
        <v>1.2237917884646774</v>
      </c>
      <c r="M14" s="12" t="s">
        <v>25</v>
      </c>
      <c r="N14" s="13" t="s">
        <v>77</v>
      </c>
    </row>
    <row r="15" spans="1:17">
      <c r="B15" s="2">
        <f t="shared" si="3"/>
        <v>2</v>
      </c>
      <c r="C15" s="2" t="str">
        <f t="shared" si="4"/>
        <v>Fri</v>
      </c>
      <c r="D15" s="4">
        <v>799</v>
      </c>
      <c r="E15" s="19">
        <f t="shared" si="0"/>
        <v>960.18200784593444</v>
      </c>
      <c r="F15" s="19">
        <f t="shared" si="5"/>
        <v>928.12749896531875</v>
      </c>
      <c r="G15" s="22">
        <f t="shared" si="1"/>
        <v>772.32635647582197</v>
      </c>
      <c r="H15" s="19">
        <f t="shared" si="2"/>
        <v>26.673643524178033</v>
      </c>
      <c r="J15" s="2" t="str">
        <f>IF(TypeOfSeasonality="Quarterly",2,IF(TypeOfSeasonality="Monthly","Feb","Tue"))</f>
        <v>Tue</v>
      </c>
      <c r="K15" s="15">
        <v>1.0935853872063865</v>
      </c>
    </row>
    <row r="16" spans="1:17">
      <c r="B16" s="2">
        <f t="shared" si="3"/>
        <v>3</v>
      </c>
      <c r="C16" s="2" t="str">
        <f t="shared" si="4"/>
        <v>Mon</v>
      </c>
      <c r="D16" s="4">
        <v>1303</v>
      </c>
      <c r="E16" s="19">
        <f t="shared" si="0"/>
        <v>1064.7236010912397</v>
      </c>
      <c r="F16" s="19">
        <f t="shared" si="5"/>
        <v>950.56565518174966</v>
      </c>
      <c r="G16" s="22">
        <f t="shared" si="1"/>
        <v>1163.2944432079712</v>
      </c>
      <c r="H16" s="19">
        <f t="shared" si="2"/>
        <v>139.7055567920288</v>
      </c>
      <c r="J16" s="2" t="str">
        <f>IF(TypeOfSeasonality="Quarterly",3,IF(TypeOfSeasonality="Monthly","Mar","Wed"))</f>
        <v>Wed</v>
      </c>
      <c r="K16" s="15">
        <v>0.93852477260249589</v>
      </c>
    </row>
    <row r="17" spans="2:11">
      <c r="B17" s="2">
        <f t="shared" si="3"/>
        <v>3</v>
      </c>
      <c r="C17" s="2" t="str">
        <f t="shared" si="4"/>
        <v>Tue</v>
      </c>
      <c r="D17" s="4">
        <v>1121</v>
      </c>
      <c r="E17" s="19">
        <f t="shared" si="0"/>
        <v>1025.0685617367706</v>
      </c>
      <c r="F17" s="19">
        <f t="shared" si="5"/>
        <v>1030.4762173183926</v>
      </c>
      <c r="G17" s="22">
        <f t="shared" si="1"/>
        <v>1126.913733123107</v>
      </c>
      <c r="H17" s="19">
        <f t="shared" si="2"/>
        <v>5.913733123107022</v>
      </c>
      <c r="J17" s="2" t="str">
        <f>IF(TypeOfSeasonality="Quarterly",4,IF(TypeOfSeasonality="Monthly","Apr","Thur"))</f>
        <v>Thur</v>
      </c>
      <c r="K17" s="15">
        <v>0.91196415057943703</v>
      </c>
    </row>
    <row r="18" spans="2:11">
      <c r="B18" s="2">
        <f t="shared" si="3"/>
        <v>3</v>
      </c>
      <c r="C18" s="2" t="str">
        <f t="shared" si="4"/>
        <v>Wed</v>
      </c>
      <c r="D18" s="4">
        <v>1003</v>
      </c>
      <c r="E18" s="19">
        <f t="shared" si="0"/>
        <v>1068.6984822134386</v>
      </c>
      <c r="F18" s="19">
        <f t="shared" si="5"/>
        <v>1026.6908584112571</v>
      </c>
      <c r="G18" s="22">
        <f t="shared" si="1"/>
        <v>963.5748044234864</v>
      </c>
      <c r="H18" s="19">
        <f t="shared" si="2"/>
        <v>39.425195576513602</v>
      </c>
      <c r="J18" s="2" t="str">
        <f>IF(TypeOfSeasonality="Quarterly","",IF(TypeOfSeasonality="Monthly","May","Fri"))</f>
        <v>Fri</v>
      </c>
      <c r="K18" s="16">
        <v>0.83213390114700336</v>
      </c>
    </row>
    <row r="19" spans="2:11">
      <c r="B19" s="2">
        <f t="shared" si="3"/>
        <v>3</v>
      </c>
      <c r="C19" s="2" t="str">
        <f t="shared" si="4"/>
        <v>Thur</v>
      </c>
      <c r="D19" s="4">
        <v>1113</v>
      </c>
      <c r="E19" s="19">
        <f t="shared" si="0"/>
        <v>1220.4427107061504</v>
      </c>
      <c r="F19" s="19">
        <f t="shared" si="5"/>
        <v>1056.0961950727842</v>
      </c>
      <c r="G19" s="22">
        <f t="shared" si="1"/>
        <v>963.12186946972713</v>
      </c>
      <c r="H19" s="19">
        <f t="shared" si="2"/>
        <v>149.87813053027287</v>
      </c>
      <c r="J19" s="2" t="str">
        <f>IF(TypeOfSeasonality="Monthly","June","")</f>
        <v/>
      </c>
      <c r="K19" s="23">
        <v>1</v>
      </c>
    </row>
    <row r="20" spans="2:11">
      <c r="B20" s="2">
        <f t="shared" si="3"/>
        <v>3</v>
      </c>
      <c r="C20" s="2" t="str">
        <f t="shared" si="4"/>
        <v>Fri</v>
      </c>
      <c r="D20" s="4">
        <v>1005</v>
      </c>
      <c r="E20" s="19">
        <f t="shared" si="0"/>
        <v>1207.738320256776</v>
      </c>
      <c r="F20" s="19">
        <f t="shared" si="5"/>
        <v>1171.1387560161406</v>
      </c>
      <c r="G20" s="22">
        <f t="shared" si="1"/>
        <v>974.54426182815962</v>
      </c>
      <c r="H20" s="19">
        <f t="shared" si="2"/>
        <v>30.45573817184038</v>
      </c>
      <c r="J20" s="2" t="str">
        <f>IF(TypeOfSeasonality="Monthly","July","")</f>
        <v/>
      </c>
      <c r="K20" s="23">
        <v>1</v>
      </c>
    </row>
    <row r="21" spans="2:11">
      <c r="B21" s="2">
        <f t="shared" si="3"/>
        <v>4</v>
      </c>
      <c r="C21" s="2" t="str">
        <f t="shared" si="4"/>
        <v>Mon</v>
      </c>
      <c r="D21" s="4">
        <v>2652</v>
      </c>
      <c r="E21" s="19">
        <f t="shared" si="0"/>
        <v>2167.035295544104</v>
      </c>
      <c r="F21" s="19">
        <f t="shared" si="5"/>
        <v>1196.7584509845854</v>
      </c>
      <c r="G21" s="22">
        <f t="shared" si="1"/>
        <v>1464.5831650906428</v>
      </c>
      <c r="H21" s="19">
        <f t="shared" si="2"/>
        <v>1187.4168349093572</v>
      </c>
      <c r="J21" s="2" t="str">
        <f>IF(TypeOfSeasonality="Monthly","Aug","")</f>
        <v/>
      </c>
      <c r="K21" s="23">
        <v>1</v>
      </c>
    </row>
    <row r="22" spans="2:11">
      <c r="B22" s="2">
        <f t="shared" si="3"/>
        <v>4</v>
      </c>
      <c r="C22" s="2" t="str">
        <f t="shared" si="4"/>
        <v>Tue</v>
      </c>
      <c r="D22" s="4">
        <v>2825</v>
      </c>
      <c r="E22" s="19">
        <f t="shared" si="0"/>
        <v>2583.2459294436903</v>
      </c>
      <c r="F22" s="19">
        <f t="shared" si="5"/>
        <v>1875.9522421762483</v>
      </c>
      <c r="G22" s="22">
        <f t="shared" si="1"/>
        <v>2051.5139591410016</v>
      </c>
      <c r="H22" s="19">
        <f t="shared" si="2"/>
        <v>773.48604085899842</v>
      </c>
      <c r="J22" s="2" t="str">
        <f>IF(TypeOfSeasonality="Monthly","Sep","")</f>
        <v/>
      </c>
      <c r="K22" s="23">
        <v>1</v>
      </c>
    </row>
    <row r="23" spans="2:11">
      <c r="B23" s="2">
        <f t="shared" si="3"/>
        <v>4</v>
      </c>
      <c r="C23" s="2" t="str">
        <f t="shared" si="4"/>
        <v>Wed</v>
      </c>
      <c r="D23" s="4">
        <v>1841</v>
      </c>
      <c r="E23" s="19">
        <f t="shared" si="0"/>
        <v>1961.5891383399207</v>
      </c>
      <c r="F23" s="19">
        <f t="shared" si="5"/>
        <v>2371.057823263458</v>
      </c>
      <c r="G23" s="22">
        <f t="shared" si="1"/>
        <v>2225.2965044057059</v>
      </c>
      <c r="H23" s="19">
        <f t="shared" si="2"/>
        <v>384.29650440570595</v>
      </c>
      <c r="J23" s="2" t="str">
        <f>IF(TypeOfSeasonality="Monthly","Oct","")</f>
        <v/>
      </c>
      <c r="K23" s="23">
        <v>1</v>
      </c>
    </row>
    <row r="24" spans="2:11">
      <c r="B24" s="2">
        <f t="shared" si="3"/>
        <v>4</v>
      </c>
      <c r="C24" s="2" t="str">
        <f t="shared" si="4"/>
        <v>Thur</v>
      </c>
      <c r="D24" s="4">
        <v>1841</v>
      </c>
      <c r="E24" s="19">
        <f t="shared" si="0"/>
        <v>2018.7197038724373</v>
      </c>
      <c r="F24" s="19">
        <f t="shared" si="5"/>
        <v>2084.429743816982</v>
      </c>
      <c r="G24" s="22">
        <f t="shared" si="1"/>
        <v>1900.9252007625676</v>
      </c>
      <c r="H24" s="19">
        <f t="shared" si="2"/>
        <v>59.925200762567556</v>
      </c>
      <c r="J24" s="2" t="str">
        <f>IF(TypeOfSeasonality="Monthly","Nov","")</f>
        <v/>
      </c>
      <c r="K24" s="23">
        <v>1</v>
      </c>
    </row>
    <row r="25" spans="2:11">
      <c r="B25" s="2">
        <f t="shared" si="3"/>
        <v>4</v>
      </c>
      <c r="C25" s="2" t="str">
        <f t="shared" si="4"/>
        <v>Fri</v>
      </c>
      <c r="D25" s="4">
        <v>1841</v>
      </c>
      <c r="E25" s="19">
        <f t="shared" si="0"/>
        <v>2212.3843259629102</v>
      </c>
      <c r="F25" s="19">
        <f t="shared" si="5"/>
        <v>2038.4327158558008</v>
      </c>
      <c r="G25" s="22">
        <f t="shared" si="1"/>
        <v>1696.2489680707686</v>
      </c>
      <c r="H25" s="19">
        <f t="shared" si="2"/>
        <v>144.75103192923143</v>
      </c>
      <c r="J25" s="2" t="str">
        <f>IF(TypeOfSeasonality="Monthly","Dec","")</f>
        <v/>
      </c>
      <c r="K25" s="23">
        <v>1</v>
      </c>
    </row>
    <row r="26" spans="2:11">
      <c r="B26" s="2">
        <f t="shared" si="3"/>
        <v>5</v>
      </c>
      <c r="C26" s="2" t="str">
        <f t="shared" si="4"/>
        <v>Mon</v>
      </c>
      <c r="D26" s="4">
        <v>1949</v>
      </c>
      <c r="E26" s="19">
        <f t="shared" si="0"/>
        <v>1592.5911730827522</v>
      </c>
      <c r="F26" s="19">
        <f t="shared" si="5"/>
        <v>2160.1988429307776</v>
      </c>
      <c r="G26" s="22">
        <f t="shared" si="1"/>
        <v>2643.633605429583</v>
      </c>
      <c r="H26" s="19">
        <f t="shared" si="2"/>
        <v>694.63360542958299</v>
      </c>
    </row>
    <row r="27" spans="2:11" ht="13.8" thickBot="1">
      <c r="B27" s="2">
        <f t="shared" si="3"/>
        <v>5</v>
      </c>
      <c r="C27" s="2" t="str">
        <f t="shared" si="4"/>
        <v>Tue</v>
      </c>
      <c r="D27" s="4">
        <v>1507</v>
      </c>
      <c r="E27" s="19">
        <f t="shared" si="0"/>
        <v>1378.0359701492537</v>
      </c>
      <c r="F27" s="19">
        <f t="shared" si="5"/>
        <v>1762.8734740371597</v>
      </c>
      <c r="G27" s="22">
        <f t="shared" si="1"/>
        <v>1927.852670700795</v>
      </c>
      <c r="H27" s="19">
        <f t="shared" si="2"/>
        <v>420.85267070079499</v>
      </c>
      <c r="J27" s="9" t="s">
        <v>52</v>
      </c>
    </row>
    <row r="28" spans="2:11" ht="13.8" thickBot="1">
      <c r="B28" s="2">
        <f t="shared" si="3"/>
        <v>5</v>
      </c>
      <c r="C28" s="2" t="str">
        <f t="shared" si="4"/>
        <v>Wed</v>
      </c>
      <c r="D28" s="4">
        <v>989</v>
      </c>
      <c r="E28" s="19">
        <f t="shared" si="0"/>
        <v>1053.7814545454544</v>
      </c>
      <c r="F28" s="19">
        <f t="shared" si="5"/>
        <v>1493.4872213156254</v>
      </c>
      <c r="G28" s="22">
        <f t="shared" si="1"/>
        <v>1401.6747547699808</v>
      </c>
      <c r="H28" s="19">
        <f t="shared" si="2"/>
        <v>412.67475476998084</v>
      </c>
      <c r="J28" s="24" t="s">
        <v>53</v>
      </c>
      <c r="K28" s="28">
        <f>AVERAGE(ForecastingError)</f>
        <v>163.36406384383557</v>
      </c>
    </row>
    <row r="29" spans="2:11">
      <c r="B29" s="2">
        <f t="shared" si="3"/>
        <v>5</v>
      </c>
      <c r="C29" s="2" t="str">
        <f t="shared" si="4"/>
        <v>Thur</v>
      </c>
      <c r="D29" s="4">
        <v>990</v>
      </c>
      <c r="E29" s="19">
        <f t="shared" si="0"/>
        <v>1085.5689879596487</v>
      </c>
      <c r="F29" s="19">
        <f t="shared" si="5"/>
        <v>1185.6931845765057</v>
      </c>
      <c r="G29" s="22">
        <f t="shared" si="1"/>
        <v>1081.3096779201408</v>
      </c>
      <c r="H29" s="19">
        <f t="shared" si="2"/>
        <v>91.309677920140757</v>
      </c>
    </row>
    <row r="30" spans="2:11" ht="13.8" thickBot="1">
      <c r="B30" s="2">
        <f t="shared" si="3"/>
        <v>5</v>
      </c>
      <c r="C30" s="2" t="str">
        <f t="shared" si="4"/>
        <v>Fri</v>
      </c>
      <c r="D30" s="4">
        <v>1084</v>
      </c>
      <c r="E30" s="19">
        <f t="shared" si="0"/>
        <v>1302.674964336662</v>
      </c>
      <c r="F30" s="19">
        <f t="shared" si="5"/>
        <v>1115.6062469447058</v>
      </c>
      <c r="G30" s="22">
        <f t="shared" si="1"/>
        <v>928.33377841406525</v>
      </c>
      <c r="H30" s="19">
        <f t="shared" si="2"/>
        <v>155.66622158593475</v>
      </c>
      <c r="J30" s="9" t="s">
        <v>54</v>
      </c>
    </row>
    <row r="31" spans="2:11" ht="13.8" thickBot="1">
      <c r="B31" s="2">
        <f t="shared" si="3"/>
        <v>6</v>
      </c>
      <c r="C31" s="2" t="str">
        <f t="shared" si="4"/>
        <v>Mon</v>
      </c>
      <c r="D31" s="4">
        <v>1260</v>
      </c>
      <c r="E31" s="19">
        <f t="shared" si="0"/>
        <v>1029.5869051227644</v>
      </c>
      <c r="F31" s="19">
        <f t="shared" si="5"/>
        <v>1246.5543491190751</v>
      </c>
      <c r="G31" s="22">
        <f t="shared" si="1"/>
        <v>1525.5229763268549</v>
      </c>
      <c r="H31" s="19">
        <f t="shared" si="2"/>
        <v>265.52297632685486</v>
      </c>
      <c r="J31" s="24" t="s">
        <v>55</v>
      </c>
      <c r="K31" s="25">
        <f>SUMSQ(ForecastingError)/COUNT(ForecastingError)</f>
        <v>69046.173204412116</v>
      </c>
    </row>
    <row r="32" spans="2:11">
      <c r="B32" s="2">
        <f t="shared" si="3"/>
        <v>6</v>
      </c>
      <c r="C32" s="2" t="str">
        <f t="shared" si="4"/>
        <v>Tue</v>
      </c>
      <c r="D32" s="4">
        <v>1134</v>
      </c>
      <c r="E32" s="19">
        <f t="shared" si="0"/>
        <v>1036.9560651289009</v>
      </c>
      <c r="F32" s="19">
        <f t="shared" si="5"/>
        <v>1094.6771383216576</v>
      </c>
      <c r="G32" s="22">
        <f t="shared" si="1"/>
        <v>1197.122922177469</v>
      </c>
      <c r="H32" s="19">
        <f t="shared" si="2"/>
        <v>63.122922177469036</v>
      </c>
    </row>
    <row r="33" spans="2:8">
      <c r="B33" s="2">
        <f t="shared" si="3"/>
        <v>6</v>
      </c>
      <c r="C33" s="2" t="str">
        <f t="shared" si="4"/>
        <v>Wed</v>
      </c>
      <c r="D33" s="4">
        <v>941</v>
      </c>
      <c r="E33" s="19">
        <f t="shared" ref="E33:E72" si="6">IF(ISNUMBER(TrueValue),TrueValue/VLOOKUP(C33,$J$14:$K$25,2,FALSE),NA())</f>
        <v>1002.6373596837943</v>
      </c>
      <c r="F33" s="19">
        <f t="shared" ref="F33:F73" si="7">IF(ISNUMBER(D32),Alpha*E32+(1-Alpha)*F32,NA())</f>
        <v>1054.272387086728</v>
      </c>
      <c r="G33" s="22">
        <f t="shared" ref="G33:G72" si="8">IF(ISNUMBER(SeasonallyAdjustedForecast),SeasonallyAdjustedForecast*VLOOKUP(C33,$J$14:$K$25,2,FALSE),"")</f>
        <v>989.46075235166199</v>
      </c>
      <c r="H33" s="19">
        <f t="shared" si="2"/>
        <v>48.460752351661995</v>
      </c>
    </row>
    <row r="34" spans="2:8">
      <c r="B34" s="2">
        <f t="shared" si="3"/>
        <v>6</v>
      </c>
      <c r="C34" s="2" t="str">
        <f t="shared" si="4"/>
        <v>Thur</v>
      </c>
      <c r="D34" s="4">
        <v>847</v>
      </c>
      <c r="E34" s="19">
        <f t="shared" si="6"/>
        <v>928.76457858769936</v>
      </c>
      <c r="F34" s="19">
        <f t="shared" si="7"/>
        <v>1018.1278679046745</v>
      </c>
      <c r="G34" s="22">
        <f t="shared" si="8"/>
        <v>928.49611623493979</v>
      </c>
      <c r="H34" s="19">
        <f t="shared" si="2"/>
        <v>81.496116234939791</v>
      </c>
    </row>
    <row r="35" spans="2:8">
      <c r="B35" s="2">
        <f t="shared" si="3"/>
        <v>6</v>
      </c>
      <c r="C35" s="2" t="str">
        <f t="shared" si="4"/>
        <v>Fri</v>
      </c>
      <c r="D35" s="4">
        <v>714</v>
      </c>
      <c r="E35" s="19">
        <f t="shared" si="6"/>
        <v>858.03498573466482</v>
      </c>
      <c r="F35" s="19">
        <f t="shared" si="7"/>
        <v>955.57356538279191</v>
      </c>
      <c r="G35" s="22">
        <f t="shared" si="8"/>
        <v>795.16515879493375</v>
      </c>
      <c r="H35" s="19">
        <f t="shared" si="2"/>
        <v>81.165158794933745</v>
      </c>
    </row>
    <row r="36" spans="2:8">
      <c r="B36" s="2">
        <f t="shared" si="3"/>
        <v>7</v>
      </c>
      <c r="C36" s="2" t="str">
        <f t="shared" si="4"/>
        <v>Mon</v>
      </c>
      <c r="D36" s="4">
        <v>1002</v>
      </c>
      <c r="E36" s="19">
        <f t="shared" si="6"/>
        <v>818.76672931191263</v>
      </c>
      <c r="F36" s="19">
        <f t="shared" si="7"/>
        <v>887.29655962910294</v>
      </c>
      <c r="G36" s="22">
        <f t="shared" si="8"/>
        <v>1085.8662436070551</v>
      </c>
      <c r="H36" s="19">
        <f t="shared" si="2"/>
        <v>83.866243607055139</v>
      </c>
    </row>
    <row r="37" spans="2:8">
      <c r="B37" s="2">
        <f t="shared" si="3"/>
        <v>7</v>
      </c>
      <c r="C37" s="2" t="str">
        <f t="shared" si="4"/>
        <v>Tue</v>
      </c>
      <c r="D37" s="4">
        <v>847</v>
      </c>
      <c r="E37" s="19">
        <f t="shared" si="6"/>
        <v>774.51656716417904</v>
      </c>
      <c r="F37" s="19">
        <f t="shared" si="7"/>
        <v>839.32567840706974</v>
      </c>
      <c r="G37" s="22">
        <f t="shared" si="8"/>
        <v>917.87429701305848</v>
      </c>
      <c r="H37" s="19">
        <f t="shared" si="2"/>
        <v>70.874297013058481</v>
      </c>
    </row>
    <row r="38" spans="2:8">
      <c r="B38" s="2">
        <f t="shared" si="3"/>
        <v>7</v>
      </c>
      <c r="C38" s="2" t="str">
        <f t="shared" si="4"/>
        <v>Wed</v>
      </c>
      <c r="D38" s="4">
        <v>922</v>
      </c>
      <c r="E38" s="19">
        <f t="shared" si="6"/>
        <v>982.3928221343873</v>
      </c>
      <c r="F38" s="19">
        <f t="shared" si="7"/>
        <v>793.95930053704626</v>
      </c>
      <c r="G38" s="22">
        <f t="shared" si="8"/>
        <v>745.15047199216804</v>
      </c>
      <c r="H38" s="19">
        <f t="shared" si="2"/>
        <v>176.84952800783196</v>
      </c>
    </row>
    <row r="39" spans="2:8">
      <c r="B39" s="2">
        <f t="shared" si="3"/>
        <v>7</v>
      </c>
      <c r="C39" s="2" t="str">
        <f t="shared" si="4"/>
        <v>Thur</v>
      </c>
      <c r="D39" s="4">
        <v>842</v>
      </c>
      <c r="E39" s="19">
        <f t="shared" si="6"/>
        <v>923.28190693133752</v>
      </c>
      <c r="F39" s="19">
        <f t="shared" si="7"/>
        <v>925.86276565518506</v>
      </c>
      <c r="G39" s="22">
        <f t="shared" si="8"/>
        <v>844.35365063385916</v>
      </c>
      <c r="H39" s="19">
        <f t="shared" si="2"/>
        <v>2.3536506338591607</v>
      </c>
    </row>
    <row r="40" spans="2:8">
      <c r="B40" s="2">
        <f t="shared" si="3"/>
        <v>7</v>
      </c>
      <c r="C40" s="2" t="str">
        <f t="shared" si="4"/>
        <v>Fri</v>
      </c>
      <c r="D40" s="4">
        <v>784</v>
      </c>
      <c r="E40" s="19">
        <f t="shared" si="6"/>
        <v>942.15606276747508</v>
      </c>
      <c r="F40" s="19">
        <f t="shared" si="7"/>
        <v>924.05616454849178</v>
      </c>
      <c r="G40" s="22">
        <f t="shared" si="8"/>
        <v>768.93846108467369</v>
      </c>
      <c r="H40" s="19">
        <f t="shared" si="2"/>
        <v>15.06153891532631</v>
      </c>
    </row>
    <row r="41" spans="2:8">
      <c r="B41" s="2">
        <f t="shared" si="3"/>
        <v>8</v>
      </c>
      <c r="C41" s="2" t="str">
        <f t="shared" si="4"/>
        <v>Mon</v>
      </c>
      <c r="D41" s="4">
        <v>823</v>
      </c>
      <c r="E41" s="19">
        <f t="shared" si="6"/>
        <v>672.50001818732949</v>
      </c>
      <c r="F41" s="19">
        <f t="shared" si="7"/>
        <v>936.72609330178011</v>
      </c>
      <c r="G41" s="22">
        <f t="shared" si="8"/>
        <v>1146.3577010233157</v>
      </c>
      <c r="H41" s="19">
        <f t="shared" si="2"/>
        <v>323.35770102331571</v>
      </c>
    </row>
    <row r="42" spans="2:8">
      <c r="B42" s="2">
        <f t="shared" si="3"/>
        <v>8</v>
      </c>
      <c r="C42" s="2" t="str">
        <f t="shared" si="4"/>
        <v>Tue</v>
      </c>
      <c r="D42" s="4">
        <v>823</v>
      </c>
      <c r="E42" s="19">
        <f t="shared" si="6"/>
        <v>752.57040705563088</v>
      </c>
      <c r="F42" s="19">
        <f t="shared" si="7"/>
        <v>751.7678407216647</v>
      </c>
      <c r="G42" s="22">
        <f t="shared" si="8"/>
        <v>822.12232518491078</v>
      </c>
      <c r="H42" s="19">
        <f t="shared" si="2"/>
        <v>0.87767481508922174</v>
      </c>
    </row>
    <row r="43" spans="2:8">
      <c r="B43" s="2">
        <f t="shared" si="3"/>
        <v>8</v>
      </c>
      <c r="C43" s="2" t="str">
        <f t="shared" si="4"/>
        <v>Wed</v>
      </c>
      <c r="D43" s="4">
        <v>823</v>
      </c>
      <c r="E43" s="19">
        <f t="shared" si="6"/>
        <v>876.90812648221333</v>
      </c>
      <c r="F43" s="19">
        <f t="shared" si="7"/>
        <v>752.32963715544099</v>
      </c>
      <c r="G43" s="22">
        <f t="shared" si="8"/>
        <v>706.08000163342854</v>
      </c>
      <c r="H43" s="19">
        <f t="shared" si="2"/>
        <v>116.91999836657146</v>
      </c>
    </row>
    <row r="44" spans="2:8">
      <c r="B44" s="2">
        <f t="shared" si="3"/>
        <v>8</v>
      </c>
      <c r="C44" s="2" t="str">
        <f t="shared" si="4"/>
        <v>Thur</v>
      </c>
      <c r="D44" s="4">
        <v>401</v>
      </c>
      <c r="E44" s="19">
        <f t="shared" si="6"/>
        <v>439.71026684022127</v>
      </c>
      <c r="F44" s="19">
        <f t="shared" si="7"/>
        <v>839.53457968418161</v>
      </c>
      <c r="G44" s="22">
        <f t="shared" si="8"/>
        <v>765.6254398437494</v>
      </c>
      <c r="H44" s="19">
        <f t="shared" si="2"/>
        <v>364.6254398437494</v>
      </c>
    </row>
    <row r="45" spans="2:8">
      <c r="B45" s="2">
        <f t="shared" si="3"/>
        <v>8</v>
      </c>
      <c r="C45" s="2" t="str">
        <f t="shared" si="4"/>
        <v>Fri</v>
      </c>
      <c r="D45" s="4">
        <v>429</v>
      </c>
      <c r="E45" s="19">
        <f t="shared" si="6"/>
        <v>515.54202924393724</v>
      </c>
      <c r="F45" s="19">
        <f t="shared" si="7"/>
        <v>559.65756069340944</v>
      </c>
      <c r="G45" s="22">
        <f t="shared" si="8"/>
        <v>465.71002928622261</v>
      </c>
      <c r="H45" s="19">
        <f t="shared" si="2"/>
        <v>36.710029286222607</v>
      </c>
    </row>
    <row r="46" spans="2:8">
      <c r="B46" s="2">
        <f t="shared" si="3"/>
        <v>9</v>
      </c>
      <c r="C46" s="2" t="str">
        <f t="shared" si="4"/>
        <v>Mon</v>
      </c>
      <c r="D46" s="4">
        <v>1209</v>
      </c>
      <c r="E46" s="19">
        <f t="shared" si="6"/>
        <v>987.91314943922396</v>
      </c>
      <c r="F46" s="19">
        <f t="shared" si="7"/>
        <v>528.7766886787789</v>
      </c>
      <c r="G46" s="22">
        <f t="shared" si="8"/>
        <v>647.1125695366328</v>
      </c>
      <c r="H46" s="19">
        <f t="shared" si="2"/>
        <v>561.8874304633672</v>
      </c>
    </row>
    <row r="47" spans="2:8">
      <c r="B47" s="2">
        <f t="shared" si="3"/>
        <v>9</v>
      </c>
      <c r="C47" s="2" t="str">
        <f t="shared" si="4"/>
        <v>Tue</v>
      </c>
      <c r="D47" s="4">
        <v>830</v>
      </c>
      <c r="E47" s="19">
        <f t="shared" si="6"/>
        <v>758.97137042062411</v>
      </c>
      <c r="F47" s="19">
        <f t="shared" si="7"/>
        <v>850.17221121109048</v>
      </c>
      <c r="G47" s="22">
        <f t="shared" si="8"/>
        <v>929.73590678939024</v>
      </c>
      <c r="H47" s="19">
        <f t="shared" si="2"/>
        <v>99.735906789390242</v>
      </c>
    </row>
    <row r="48" spans="2:8">
      <c r="B48" s="2">
        <f t="shared" si="3"/>
        <v>9</v>
      </c>
      <c r="C48" s="2" t="str">
        <f t="shared" si="4"/>
        <v>Wed</v>
      </c>
      <c r="D48" s="4">
        <v>830</v>
      </c>
      <c r="E48" s="19">
        <f t="shared" si="6"/>
        <v>884.36664031620546</v>
      </c>
      <c r="F48" s="19">
        <f t="shared" si="7"/>
        <v>786.331622657764</v>
      </c>
      <c r="G48" s="22">
        <f t="shared" si="8"/>
        <v>737.99170734502957</v>
      </c>
      <c r="H48" s="19">
        <f t="shared" si="2"/>
        <v>92.008292654970433</v>
      </c>
    </row>
    <row r="49" spans="2:8">
      <c r="B49" s="2">
        <f t="shared" si="3"/>
        <v>9</v>
      </c>
      <c r="C49" s="2" t="str">
        <f t="shared" si="4"/>
        <v>Thur</v>
      </c>
      <c r="D49" s="4">
        <v>1082</v>
      </c>
      <c r="E49" s="19">
        <f t="shared" si="6"/>
        <v>1186.4501464367067</v>
      </c>
      <c r="F49" s="19">
        <f t="shared" si="7"/>
        <v>854.95613501867308</v>
      </c>
      <c r="G49" s="22">
        <f t="shared" si="8"/>
        <v>779.68934545498269</v>
      </c>
      <c r="H49" s="19">
        <f t="shared" si="2"/>
        <v>302.31065454501731</v>
      </c>
    </row>
    <row r="50" spans="2:8">
      <c r="B50" s="2">
        <f t="shared" si="3"/>
        <v>9</v>
      </c>
      <c r="C50" s="2" t="str">
        <f t="shared" si="4"/>
        <v>Fri</v>
      </c>
      <c r="D50" s="4">
        <v>841</v>
      </c>
      <c r="E50" s="19">
        <f t="shared" si="6"/>
        <v>1010.6546540656205</v>
      </c>
      <c r="F50" s="19">
        <f t="shared" si="7"/>
        <v>1087.0019430112966</v>
      </c>
      <c r="G50" s="22">
        <f t="shared" si="8"/>
        <v>904.53116739236282</v>
      </c>
      <c r="H50" s="19">
        <f t="shared" si="2"/>
        <v>63.531167392362818</v>
      </c>
    </row>
    <row r="51" spans="2:8">
      <c r="B51" s="2">
        <f t="shared" si="3"/>
        <v>10</v>
      </c>
      <c r="C51" s="2" t="str">
        <f t="shared" si="4"/>
        <v>Mon</v>
      </c>
      <c r="D51" s="4">
        <v>1362</v>
      </c>
      <c r="E51" s="19">
        <f t="shared" si="6"/>
        <v>1112.9344164898453</v>
      </c>
      <c r="F51" s="19">
        <f t="shared" si="7"/>
        <v>1033.5588407493233</v>
      </c>
      <c r="G51" s="22">
        <f t="shared" si="8"/>
        <v>1264.860822204093</v>
      </c>
      <c r="H51" s="19">
        <f t="shared" si="2"/>
        <v>97.139177795907017</v>
      </c>
    </row>
    <row r="52" spans="2:8">
      <c r="B52" s="2">
        <f t="shared" si="3"/>
        <v>10</v>
      </c>
      <c r="C52" s="2" t="str">
        <f t="shared" si="4"/>
        <v>Tue</v>
      </c>
      <c r="D52" s="4">
        <v>1174</v>
      </c>
      <c r="E52" s="19">
        <f t="shared" si="6"/>
        <v>1073.5329986431477</v>
      </c>
      <c r="F52" s="19">
        <f t="shared" si="7"/>
        <v>1089.1217437676887</v>
      </c>
      <c r="G52" s="22">
        <f t="shared" si="8"/>
        <v>1191.0476238730828</v>
      </c>
      <c r="H52" s="19">
        <f t="shared" si="2"/>
        <v>17.047623873082784</v>
      </c>
    </row>
    <row r="53" spans="2:8">
      <c r="B53" s="2">
        <f t="shared" si="3"/>
        <v>10</v>
      </c>
      <c r="C53" s="2" t="str">
        <f t="shared" si="4"/>
        <v>Wed</v>
      </c>
      <c r="D53" s="4">
        <v>967</v>
      </c>
      <c r="E53" s="19">
        <f t="shared" si="6"/>
        <v>1030.3404110671936</v>
      </c>
      <c r="F53" s="19">
        <f t="shared" si="7"/>
        <v>1078.20962218051</v>
      </c>
      <c r="G53" s="22">
        <f t="shared" si="8"/>
        <v>1011.9264404747862</v>
      </c>
      <c r="H53" s="19">
        <f t="shared" si="2"/>
        <v>44.926440474786205</v>
      </c>
    </row>
    <row r="54" spans="2:8">
      <c r="B54" s="2">
        <f t="shared" si="3"/>
        <v>10</v>
      </c>
      <c r="C54" s="2" t="str">
        <f t="shared" si="4"/>
        <v>Thur</v>
      </c>
      <c r="D54" s="4">
        <v>930</v>
      </c>
      <c r="E54" s="19">
        <f t="shared" si="6"/>
        <v>1019.7769280833062</v>
      </c>
      <c r="F54" s="19">
        <f t="shared" si="7"/>
        <v>1044.7011744011884</v>
      </c>
      <c r="G54" s="22">
        <f t="shared" si="8"/>
        <v>952.7300191221201</v>
      </c>
      <c r="H54" s="19">
        <f t="shared" si="2"/>
        <v>22.730019122120098</v>
      </c>
    </row>
    <row r="55" spans="2:8">
      <c r="B55" s="2">
        <f t="shared" si="3"/>
        <v>10</v>
      </c>
      <c r="C55" s="2" t="str">
        <f t="shared" si="4"/>
        <v>Fri</v>
      </c>
      <c r="D55" s="4">
        <v>853</v>
      </c>
      <c r="E55" s="19">
        <f t="shared" si="6"/>
        <v>1025.0754101283881</v>
      </c>
      <c r="F55" s="19">
        <f t="shared" si="7"/>
        <v>1027.2542019786708</v>
      </c>
      <c r="G55" s="22">
        <f t="shared" si="8"/>
        <v>854.81304656216309</v>
      </c>
      <c r="H55" s="19">
        <f t="shared" si="2"/>
        <v>1.8130465621630947</v>
      </c>
    </row>
    <row r="56" spans="2:8">
      <c r="B56" s="2">
        <f t="shared" si="3"/>
        <v>11</v>
      </c>
      <c r="C56" s="2" t="str">
        <f t="shared" si="4"/>
        <v>Mon</v>
      </c>
      <c r="D56" s="4">
        <v>924</v>
      </c>
      <c r="E56" s="19">
        <f t="shared" si="6"/>
        <v>755.03039709002724</v>
      </c>
      <c r="F56" s="19">
        <f t="shared" si="7"/>
        <v>1025.7290476834728</v>
      </c>
      <c r="G56" s="22">
        <f t="shared" si="8"/>
        <v>1255.2787857447274</v>
      </c>
      <c r="H56" s="19">
        <f t="shared" si="2"/>
        <v>331.27878574472743</v>
      </c>
    </row>
    <row r="57" spans="2:8">
      <c r="B57" s="2">
        <f t="shared" si="3"/>
        <v>11</v>
      </c>
      <c r="C57" s="2" t="str">
        <f t="shared" si="4"/>
        <v>Tue</v>
      </c>
      <c r="D57" s="4">
        <v>954</v>
      </c>
      <c r="E57" s="19">
        <f t="shared" si="6"/>
        <v>872.35986431478955</v>
      </c>
      <c r="F57" s="19">
        <f t="shared" si="7"/>
        <v>836.23999226806097</v>
      </c>
      <c r="G57" s="22">
        <f t="shared" si="8"/>
        <v>914.49983574193311</v>
      </c>
      <c r="H57" s="19">
        <f t="shared" si="2"/>
        <v>39.500164258066889</v>
      </c>
    </row>
    <row r="58" spans="2:8">
      <c r="B58" s="2">
        <f t="shared" si="3"/>
        <v>11</v>
      </c>
      <c r="C58" s="2" t="str">
        <f t="shared" si="4"/>
        <v>Wed</v>
      </c>
      <c r="D58" s="4">
        <v>1346</v>
      </c>
      <c r="E58" s="19">
        <f t="shared" si="6"/>
        <v>1434.1656600790513</v>
      </c>
      <c r="F58" s="19">
        <f t="shared" si="7"/>
        <v>861.52390270077092</v>
      </c>
      <c r="G58" s="22">
        <f t="shared" si="8"/>
        <v>808.56152487385577</v>
      </c>
      <c r="H58" s="19">
        <f t="shared" si="2"/>
        <v>537.43847512614423</v>
      </c>
    </row>
    <row r="59" spans="2:8">
      <c r="B59" s="2">
        <f t="shared" si="3"/>
        <v>11</v>
      </c>
      <c r="C59" s="2" t="str">
        <f t="shared" si="4"/>
        <v>Thur</v>
      </c>
      <c r="D59" s="4">
        <v>904</v>
      </c>
      <c r="E59" s="19">
        <f t="shared" si="6"/>
        <v>991.26703547022453</v>
      </c>
      <c r="F59" s="19">
        <f t="shared" si="7"/>
        <v>1262.3731328655672</v>
      </c>
      <c r="G59" s="22">
        <f t="shared" si="8"/>
        <v>1151.2390418280497</v>
      </c>
      <c r="H59" s="19">
        <f t="shared" si="2"/>
        <v>247.23904182804972</v>
      </c>
    </row>
    <row r="60" spans="2:8">
      <c r="B60" s="2">
        <f t="shared" si="3"/>
        <v>11</v>
      </c>
      <c r="C60" s="2" t="str">
        <f t="shared" si="4"/>
        <v>Fri</v>
      </c>
      <c r="D60" s="4">
        <v>758</v>
      </c>
      <c r="E60" s="19">
        <f t="shared" si="6"/>
        <v>910.91109129814549</v>
      </c>
      <c r="F60" s="19">
        <f t="shared" si="7"/>
        <v>1072.5988646888272</v>
      </c>
      <c r="G60" s="22">
        <f t="shared" si="8"/>
        <v>892.54587763936058</v>
      </c>
      <c r="H60" s="19">
        <f t="shared" si="2"/>
        <v>134.54587763936058</v>
      </c>
    </row>
    <row r="61" spans="2:8">
      <c r="B61" s="2">
        <f t="shared" si="3"/>
        <v>12</v>
      </c>
      <c r="C61" s="2" t="str">
        <f t="shared" si="4"/>
        <v>Mon</v>
      </c>
      <c r="D61" s="4">
        <v>886</v>
      </c>
      <c r="E61" s="19">
        <f t="shared" si="6"/>
        <v>723.97936344346772</v>
      </c>
      <c r="F61" s="19">
        <f t="shared" si="7"/>
        <v>959.41742331534999</v>
      </c>
      <c r="G61" s="22">
        <f t="shared" si="8"/>
        <v>1174.1271643632647</v>
      </c>
      <c r="H61" s="19">
        <f t="shared" si="2"/>
        <v>288.12716436326468</v>
      </c>
    </row>
    <row r="62" spans="2:8">
      <c r="B62" s="2">
        <f t="shared" si="3"/>
        <v>12</v>
      </c>
      <c r="C62" s="2" t="str">
        <f t="shared" si="4"/>
        <v>Tue</v>
      </c>
      <c r="D62" s="4">
        <v>878</v>
      </c>
      <c r="E62" s="19">
        <f t="shared" si="6"/>
        <v>802.86369063772042</v>
      </c>
      <c r="F62" s="19">
        <f t="shared" si="7"/>
        <v>794.61078140503241</v>
      </c>
      <c r="G62" s="22">
        <f t="shared" si="8"/>
        <v>868.97473906119171</v>
      </c>
      <c r="H62" s="19">
        <f t="shared" si="2"/>
        <v>9.0252609388082874</v>
      </c>
    </row>
    <row r="63" spans="2:8">
      <c r="B63" s="2">
        <f t="shared" si="3"/>
        <v>12</v>
      </c>
      <c r="C63" s="2" t="str">
        <f t="shared" si="4"/>
        <v>Wed</v>
      </c>
      <c r="D63" s="4">
        <v>802</v>
      </c>
      <c r="E63" s="19">
        <f t="shared" si="6"/>
        <v>854.53258498023706</v>
      </c>
      <c r="F63" s="19">
        <f t="shared" si="7"/>
        <v>800.38781786791401</v>
      </c>
      <c r="G63" s="22">
        <f t="shared" si="8"/>
        <v>751.18379475829192</v>
      </c>
      <c r="H63" s="19">
        <f t="shared" si="2"/>
        <v>50.816205241708076</v>
      </c>
    </row>
    <row r="64" spans="2:8">
      <c r="B64" s="2">
        <f t="shared" si="3"/>
        <v>12</v>
      </c>
      <c r="C64" s="2" t="str">
        <f t="shared" si="4"/>
        <v>Thur</v>
      </c>
      <c r="D64" s="4">
        <v>945</v>
      </c>
      <c r="E64" s="19">
        <f t="shared" si="6"/>
        <v>1036.2249430523918</v>
      </c>
      <c r="F64" s="19">
        <f t="shared" si="7"/>
        <v>838.2891548465401</v>
      </c>
      <c r="G64" s="22">
        <f t="shared" si="8"/>
        <v>764.48965703957913</v>
      </c>
      <c r="H64" s="19">
        <f t="shared" si="2"/>
        <v>180.51034296042087</v>
      </c>
    </row>
    <row r="65" spans="2:8">
      <c r="B65" s="2">
        <f t="shared" si="3"/>
        <v>12</v>
      </c>
      <c r="C65" s="2" t="str">
        <f t="shared" si="4"/>
        <v>Fri</v>
      </c>
      <c r="D65" s="4">
        <v>610</v>
      </c>
      <c r="E65" s="19">
        <f t="shared" si="6"/>
        <v>733.0550998573467</v>
      </c>
      <c r="F65" s="19">
        <f t="shared" si="7"/>
        <v>976.8442065906363</v>
      </c>
      <c r="G65" s="22">
        <f t="shared" si="8"/>
        <v>812.86518044311549</v>
      </c>
      <c r="H65" s="19">
        <f t="shared" si="2"/>
        <v>202.86518044311549</v>
      </c>
    </row>
    <row r="66" spans="2:8">
      <c r="B66" s="2">
        <f t="shared" si="3"/>
        <v>13</v>
      </c>
      <c r="C66" s="2" t="str">
        <f t="shared" si="4"/>
        <v>Mon</v>
      </c>
      <c r="D66" s="4">
        <v>910</v>
      </c>
      <c r="E66" s="19">
        <f t="shared" si="6"/>
        <v>743.5905425886632</v>
      </c>
      <c r="F66" s="19">
        <f t="shared" si="7"/>
        <v>806.19183187733358</v>
      </c>
      <c r="G66" s="22">
        <f t="shared" si="8"/>
        <v>986.61094377877657</v>
      </c>
      <c r="H66" s="19">
        <f t="shared" si="2"/>
        <v>76.610943778776573</v>
      </c>
    </row>
    <row r="67" spans="2:8">
      <c r="B67" s="2">
        <f t="shared" si="3"/>
        <v>13</v>
      </c>
      <c r="C67" s="2" t="str">
        <f t="shared" si="4"/>
        <v>Tue</v>
      </c>
      <c r="D67" s="4">
        <v>754</v>
      </c>
      <c r="E67" s="19">
        <f t="shared" si="6"/>
        <v>689.47519674355487</v>
      </c>
      <c r="F67" s="19">
        <f t="shared" si="7"/>
        <v>762.37092937526427</v>
      </c>
      <c r="G67" s="22">
        <f t="shared" si="8"/>
        <v>833.71770799574119</v>
      </c>
      <c r="H67" s="19">
        <f t="shared" si="2"/>
        <v>79.717707995741193</v>
      </c>
    </row>
    <row r="68" spans="2:8">
      <c r="B68" s="2">
        <f t="shared" si="3"/>
        <v>13</v>
      </c>
      <c r="C68" s="2" t="str">
        <f t="shared" si="4"/>
        <v>Wed</v>
      </c>
      <c r="D68" s="4">
        <v>705</v>
      </c>
      <c r="E68" s="19">
        <f t="shared" si="6"/>
        <v>751.17889328063234</v>
      </c>
      <c r="F68" s="19">
        <f t="shared" si="7"/>
        <v>711.34391653306773</v>
      </c>
      <c r="G68" s="22">
        <f t="shared" si="8"/>
        <v>667.61388750636615</v>
      </c>
      <c r="H68" s="19">
        <f t="shared" si="2"/>
        <v>37.386112493633846</v>
      </c>
    </row>
    <row r="69" spans="2:8">
      <c r="B69" s="2">
        <f t="shared" si="3"/>
        <v>13</v>
      </c>
      <c r="C69" s="2" t="str">
        <f t="shared" si="4"/>
        <v>Thur</v>
      </c>
      <c r="D69" s="4">
        <v>729</v>
      </c>
      <c r="E69" s="19">
        <f t="shared" si="6"/>
        <v>799.37352749755939</v>
      </c>
      <c r="F69" s="19">
        <f t="shared" si="7"/>
        <v>739.22840025636287</v>
      </c>
      <c r="G69" s="22">
        <f t="shared" si="8"/>
        <v>674.14980012399008</v>
      </c>
      <c r="H69" s="19">
        <f t="shared" si="2"/>
        <v>54.850199876009924</v>
      </c>
    </row>
    <row r="70" spans="2:8">
      <c r="B70" s="2">
        <f t="shared" si="3"/>
        <v>13</v>
      </c>
      <c r="C70" s="2" t="str">
        <f t="shared" si="4"/>
        <v>Fri</v>
      </c>
      <c r="D70" s="4">
        <v>772</v>
      </c>
      <c r="E70" s="19">
        <f t="shared" si="6"/>
        <v>927.73530670470757</v>
      </c>
      <c r="F70" s="19">
        <f t="shared" si="7"/>
        <v>781.32998932520047</v>
      </c>
      <c r="G70" s="22">
        <f t="shared" si="8"/>
        <v>650.17117210032552</v>
      </c>
      <c r="H70" s="19">
        <f t="shared" si="2"/>
        <v>121.82882789967448</v>
      </c>
    </row>
    <row r="71" spans="2:8">
      <c r="B71" s="2">
        <f t="shared" si="3"/>
        <v>14</v>
      </c>
      <c r="C71" s="2" t="str">
        <f t="shared" si="4"/>
        <v>Mon</v>
      </c>
      <c r="D71" s="2">
        <v>723</v>
      </c>
      <c r="E71" s="19">
        <f t="shared" si="6"/>
        <v>590.78677174901486</v>
      </c>
      <c r="F71" s="19">
        <f t="shared" si="7"/>
        <v>883.81371149085544</v>
      </c>
      <c r="G71" s="22">
        <f t="shared" si="8"/>
        <v>1081.6039626549984</v>
      </c>
      <c r="H71" s="19">
        <f t="shared" si="2"/>
        <v>358.60396265499844</v>
      </c>
    </row>
    <row r="72" spans="2:8">
      <c r="B72" s="2">
        <f t="shared" si="3"/>
        <v>14</v>
      </c>
      <c r="C72" s="2" t="str">
        <f t="shared" si="4"/>
        <v>Tue</v>
      </c>
      <c r="D72" s="2">
        <v>677</v>
      </c>
      <c r="E72" s="19">
        <f t="shared" si="6"/>
        <v>619.06459972862956</v>
      </c>
      <c r="F72" s="19">
        <f t="shared" si="7"/>
        <v>678.69485367156699</v>
      </c>
      <c r="G72" s="22">
        <f t="shared" si="8"/>
        <v>742.21077434740243</v>
      </c>
      <c r="H72" s="19">
        <f t="shared" si="2"/>
        <v>65.210774347402435</v>
      </c>
    </row>
    <row r="73" spans="2:8">
      <c r="B73" s="2">
        <f t="shared" si="3"/>
        <v>14</v>
      </c>
      <c r="C73" s="2" t="str">
        <f t="shared" si="4"/>
        <v>Wed</v>
      </c>
      <c r="D73" s="2">
        <v>521</v>
      </c>
      <c r="E73" s="19">
        <f>IF(ISNUMBER(TrueValue),TrueValue/VLOOKUP(C73,$J$14:$K$25,2,FALSE),NA())</f>
        <v>555.12652964426877</v>
      </c>
      <c r="F73" s="19">
        <f t="shared" si="7"/>
        <v>636.9536759115108</v>
      </c>
      <c r="G73" s="22">
        <f>IF(ISNUMBER(SeasonallyAdjustedForecast),SeasonallyAdjustedForecast*VLOOKUP(C73,$J$14:$K$25,2,FALSE),"")</f>
        <v>597.79680384317453</v>
      </c>
      <c r="H73" s="19">
        <f t="shared" si="2"/>
        <v>76.79680384317453</v>
      </c>
    </row>
    <row r="74" spans="2:8">
      <c r="B74" s="2">
        <f t="shared" si="3"/>
        <v>14</v>
      </c>
      <c r="C74" s="2" t="str">
        <f t="shared" si="4"/>
        <v>Thur</v>
      </c>
      <c r="D74" s="2">
        <v>571</v>
      </c>
      <c r="E74" s="19">
        <f>IF(ISNUMBER(TrueValue),TrueValue/VLOOKUP(C74,$J$14:$K$25,2,FALSE),NA())</f>
        <v>626.12110315652455</v>
      </c>
      <c r="F74" s="19">
        <f>IF(ISNUMBER(D73),Alpha*E73+(1-Alpha)*F73,NA())</f>
        <v>579.67467352444146</v>
      </c>
      <c r="G74" s="22">
        <f>IF(ISNUMBER(SeasonallyAdjustedForecast),SeasonallyAdjustedForecast*VLOOKUP(C74,$J$14:$K$25,2,FALSE),"")</f>
        <v>528.64252125312976</v>
      </c>
      <c r="H74" s="19">
        <f t="shared" si="2"/>
        <v>42.357478746870243</v>
      </c>
    </row>
    <row r="75" spans="2:8" ht="13.8" thickBot="1">
      <c r="B75" s="2">
        <f t="shared" si="3"/>
        <v>14</v>
      </c>
      <c r="C75" s="2" t="str">
        <f t="shared" si="4"/>
        <v>Fri</v>
      </c>
      <c r="D75" s="2">
        <v>498</v>
      </c>
      <c r="E75" s="19">
        <f>IF(ISNUMBER(TrueValue),TrueValue/VLOOKUP(C75,$J$14:$K$25,2,FALSE),NA())</f>
        <v>598.46137660485022</v>
      </c>
      <c r="F75" s="19">
        <f>IF(ISNUMBER(D74),Alpha*E74+(1-Alpha)*F74,NA())</f>
        <v>612.18717426689966</v>
      </c>
      <c r="G75" s="26">
        <f>IF(ISNUMBER(SeasonallyAdjustedForecast),SeasonallyAdjustedForecast*VLOOKUP(C75,$J$14:$K$25,2,FALSE),"")</f>
        <v>509.4217015548756</v>
      </c>
      <c r="H75" s="19">
        <f t="shared" si="2"/>
        <v>11.421701554875597</v>
      </c>
    </row>
  </sheetData>
  <conditionalFormatting sqref="E6:E75">
    <cfRule type="expression" dxfId="3" priority="2" stopIfTrue="1">
      <formula>NOT(ISNUMBER(D6))</formula>
    </cfRule>
  </conditionalFormatting>
  <conditionalFormatting sqref="F6:F75">
    <cfRule type="expression" dxfId="2" priority="3" stopIfTrue="1">
      <formula>NOT(ISNUMBER(F6))</formula>
    </cfRule>
  </conditionalFormatting>
  <conditionalFormatting sqref="K19:K25">
    <cfRule type="expression" dxfId="1" priority="4" stopIfTrue="1">
      <formula>(TypeOfSeasonality&lt;&gt;"Monthly")</formula>
    </cfRule>
  </conditionalFormatting>
  <conditionalFormatting sqref="K18">
    <cfRule type="expression" dxfId="0" priority="1" stopIfTrue="1">
      <formula>($F$5&lt;&gt;"Quarterly")</formula>
    </cfRule>
  </conditionalFormatting>
  <dataValidations count="2">
    <dataValidation type="decimal" allowBlank="1" showInputMessage="1" showErrorMessage="1" error="The smoothing constant must be between 0 and 1." sqref="K5" xr:uid="{00000000-0002-0000-0500-000000000000}">
      <formula1>0</formula1>
      <formula2>1</formula2>
    </dataValidation>
    <dataValidation type="list" allowBlank="1" showInputMessage="1" showErrorMessage="1" sqref="K11" xr:uid="{00000000-0002-0000-0500-000001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2A6A-63E5-FD4F-9732-39B18B2CBA76}">
  <dimension ref="A1:I9"/>
  <sheetViews>
    <sheetView tabSelected="1" workbookViewId="0">
      <selection activeCell="M23" sqref="M23"/>
    </sheetView>
  </sheetViews>
  <sheetFormatPr defaultColWidth="10.6640625" defaultRowHeight="18"/>
  <cols>
    <col min="1" max="1" width="27.33203125" style="31" customWidth="1"/>
    <col min="2" max="2" width="13" style="31" customWidth="1"/>
    <col min="3" max="3" width="12.109375" style="35" customWidth="1"/>
    <col min="4" max="4" width="13" style="35" customWidth="1"/>
    <col min="5" max="5" width="12.6640625" style="35" customWidth="1"/>
    <col min="6" max="6" width="17.33203125" style="35" customWidth="1"/>
    <col min="7" max="7" width="16" style="35" customWidth="1"/>
    <col min="8" max="8" width="10.88671875" style="35"/>
    <col min="9" max="9" width="10.88671875" style="34"/>
  </cols>
  <sheetData>
    <row r="1" spans="1:7" ht="54">
      <c r="A1" s="42" t="s">
        <v>78</v>
      </c>
      <c r="C1" s="33"/>
    </row>
    <row r="2" spans="1:7" ht="18.600000000000001" thickBot="1">
      <c r="A2" s="32"/>
      <c r="B2" s="32"/>
    </row>
    <row r="3" spans="1:7" ht="63" customHeight="1">
      <c r="A3" s="39" t="s">
        <v>5</v>
      </c>
      <c r="B3" s="40" t="s">
        <v>79</v>
      </c>
      <c r="C3" s="40" t="s">
        <v>80</v>
      </c>
      <c r="D3" s="40" t="s">
        <v>81</v>
      </c>
      <c r="E3" s="40" t="s">
        <v>82</v>
      </c>
      <c r="F3" s="40" t="s">
        <v>83</v>
      </c>
      <c r="G3" s="41" t="s">
        <v>84</v>
      </c>
    </row>
    <row r="4" spans="1:7">
      <c r="A4" s="37" t="s">
        <v>7</v>
      </c>
      <c r="B4" s="36">
        <v>723</v>
      </c>
      <c r="C4" s="45">
        <f>'Last Value with Seasonality'!G71</f>
        <v>1135.3548502139802</v>
      </c>
      <c r="D4" s="45">
        <f>'Averaging with Seasonality'!G71</f>
        <v>1268.8461538461545</v>
      </c>
      <c r="E4" s="45">
        <f ca="1">'Moving Average with Seasonality'!G71</f>
        <v>957.3364508942376</v>
      </c>
      <c r="F4" s="45">
        <f>'Expon Smoothing with Season 0.1'!G71</f>
        <v>1065.8092621014678</v>
      </c>
      <c r="G4" s="48">
        <f>'Expon Smoothing with Season 0.7'!G71</f>
        <v>1081.6039626549984</v>
      </c>
    </row>
    <row r="5" spans="1:7">
      <c r="A5" s="37" t="s">
        <v>8</v>
      </c>
      <c r="B5" s="36">
        <v>677</v>
      </c>
      <c r="C5" s="45">
        <f>'Last Value with Seasonality'!G72</f>
        <v>726.14069710504066</v>
      </c>
      <c r="D5" s="45">
        <f>'Averaging with Seasonality'!G72</f>
        <v>1126.4556936445392</v>
      </c>
      <c r="E5" s="45">
        <f ca="1">'Moving Average with Seasonality'!G72</f>
        <v>822.05900492155581</v>
      </c>
      <c r="F5" s="45">
        <f>'Expon Smoothing with Season 0.1'!G72</f>
        <v>921.77797338818266</v>
      </c>
      <c r="G5" s="48">
        <f>'Expon Smoothing with Season 0.7'!G72</f>
        <v>742.21077434740243</v>
      </c>
    </row>
    <row r="6" spans="1:7">
      <c r="A6" s="37" t="s">
        <v>9</v>
      </c>
      <c r="B6" s="36">
        <v>521</v>
      </c>
      <c r="C6" s="45">
        <f>'Last Value with Seasonality'!G73</f>
        <v>623.18044900805728</v>
      </c>
      <c r="D6" s="45">
        <f>'Averaging with Seasonality'!G73</f>
        <v>960.97724601938671</v>
      </c>
      <c r="E6" s="45">
        <f ca="1">'Moving Average with Seasonality'!G73</f>
        <v>692.28198183566371</v>
      </c>
      <c r="F6" s="45">
        <f>'Expon Smoothing with Season 0.1'!G73</f>
        <v>770.07104660952916</v>
      </c>
      <c r="G6" s="48">
        <f>'Expon Smoothing with Season 0.7'!G73</f>
        <v>597.79680384317453</v>
      </c>
    </row>
    <row r="7" spans="1:7">
      <c r="A7" s="37" t="s">
        <v>29</v>
      </c>
      <c r="B7" s="36">
        <v>571</v>
      </c>
      <c r="C7" s="45">
        <f>'Last Value with Seasonality'!G74</f>
        <v>605.54419598474624</v>
      </c>
      <c r="D7" s="45">
        <f>'Averaging with Seasonality'!G74</f>
        <v>927.49406724100231</v>
      </c>
      <c r="E7" s="45">
        <f ca="1">'Moving Average with Seasonality'!G74</f>
        <v>636.93158266592718</v>
      </c>
      <c r="F7" s="45">
        <f>'Expon Smoothing with Season 0.1'!G74</f>
        <v>724.0755078602291</v>
      </c>
      <c r="G7" s="48">
        <f>'Expon Smoothing with Season 0.7'!G74</f>
        <v>528.64252125312976</v>
      </c>
    </row>
    <row r="8" spans="1:7">
      <c r="A8" s="37" t="s">
        <v>11</v>
      </c>
      <c r="B8" s="36">
        <v>498</v>
      </c>
      <c r="C8" s="45">
        <f>'Last Value with Seasonality'!G75</f>
        <v>552.53691036161024</v>
      </c>
      <c r="D8" s="45">
        <f>'Averaging with Seasonality'!G75</f>
        <v>841.59006583273845</v>
      </c>
      <c r="E8" s="45">
        <f ca="1">'Moving Average with Seasonality'!G75</f>
        <v>552.34290849178637</v>
      </c>
      <c r="F8" s="45">
        <f>'Expon Smoothing with Season 0.1'!G75</f>
        <v>646.72481341883315</v>
      </c>
      <c r="G8" s="48">
        <f>'Expon Smoothing with Season 0.7'!G75</f>
        <v>509.4217015548756</v>
      </c>
    </row>
    <row r="9" spans="1:7" ht="32.4" thickBot="1">
      <c r="A9" s="38" t="s">
        <v>85</v>
      </c>
      <c r="B9" s="43" t="s">
        <v>86</v>
      </c>
      <c r="C9" s="46">
        <f>MAD</f>
        <v>168.85849686761736</v>
      </c>
      <c r="D9" s="46">
        <f>'Averaging with Seasonality'!MAD</f>
        <v>303.395797965219</v>
      </c>
      <c r="E9" s="46">
        <f ca="1">'Moving Average with Seasonality'!MAD</f>
        <v>218.19539420840493</v>
      </c>
      <c r="F9" s="46">
        <f>'Expon Smoothing with Season 0.1'!MAD</f>
        <v>248.57891446290648</v>
      </c>
      <c r="G9" s="47">
        <f>'Expon Smoothing with Season 0.7'!MAD</f>
        <v>163.36406384383557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53</vt:i4>
      </vt:variant>
    </vt:vector>
  </HeadingPairs>
  <TitlesOfParts>
    <vt:vector size="61" baseType="lpstr">
      <vt:lpstr>DailyData</vt:lpstr>
      <vt:lpstr>Seasonal Factors</vt:lpstr>
      <vt:lpstr>Last Value with Seasonality</vt:lpstr>
      <vt:lpstr>Averaging with Seasonality</vt:lpstr>
      <vt:lpstr>Moving Average with Seasonality</vt:lpstr>
      <vt:lpstr>Expon Smoothing with Season 0.1</vt:lpstr>
      <vt:lpstr>Expon Smoothing with Season 0.7</vt:lpstr>
      <vt:lpstr>Summary Values</vt:lpstr>
      <vt:lpstr>'Averaging with Seasonality'!ActualForecast</vt:lpstr>
      <vt:lpstr>'Expon Smoothing with Season 0.1'!ActualForecast</vt:lpstr>
      <vt:lpstr>'Expon Smoothing with Season 0.7'!ActualForecast</vt:lpstr>
      <vt:lpstr>'Moving Average with Seasonality'!ActualForecast</vt:lpstr>
      <vt:lpstr>ActualForecast</vt:lpstr>
      <vt:lpstr>'Expon Smoothing with Season 0.1'!Alpha</vt:lpstr>
      <vt:lpstr>Alpha</vt:lpstr>
      <vt:lpstr>'Averaging with Seasonality'!ForecastingError</vt:lpstr>
      <vt:lpstr>'Expon Smoothing with Season 0.1'!ForecastingError</vt:lpstr>
      <vt:lpstr>'Expon Smoothing with Season 0.7'!ForecastingError</vt:lpstr>
      <vt:lpstr>'Moving Average with Seasonality'!ForecastingError</vt:lpstr>
      <vt:lpstr>ForecastingError</vt:lpstr>
      <vt:lpstr>'Expon Smoothing with Season 0.1'!InitialEstimate</vt:lpstr>
      <vt:lpstr>InitialEstimate</vt:lpstr>
      <vt:lpstr>'Averaging with Seasonality'!MAD</vt:lpstr>
      <vt:lpstr>'Expon Smoothing with Season 0.1'!MAD</vt:lpstr>
      <vt:lpstr>'Expon Smoothing with Season 0.7'!MAD</vt:lpstr>
      <vt:lpstr>'Moving Average with Seasonality'!MAD</vt:lpstr>
      <vt:lpstr>MAD</vt:lpstr>
      <vt:lpstr>'Averaging with Seasonality'!MSE</vt:lpstr>
      <vt:lpstr>'Expon Smoothing with Season 0.1'!MSE</vt:lpstr>
      <vt:lpstr>'Expon Smoothing with Season 0.7'!MSE</vt:lpstr>
      <vt:lpstr>'Moving Average with Seasonality'!MSE</vt:lpstr>
      <vt:lpstr>MSE</vt:lpstr>
      <vt:lpstr>NumberOfPeriods</vt:lpstr>
      <vt:lpstr>'Averaging with Seasonality'!SeasonalFactor</vt:lpstr>
      <vt:lpstr>'Expon Smoothing with Season 0.1'!SeasonalFactor</vt:lpstr>
      <vt:lpstr>'Expon Smoothing with Season 0.7'!SeasonalFactor</vt:lpstr>
      <vt:lpstr>'Last Value with Seasonality'!SeasonalFactor</vt:lpstr>
      <vt:lpstr>'Moving Average with Seasonality'!SeasonalFactor</vt:lpstr>
      <vt:lpstr>SeasonalFactor</vt:lpstr>
      <vt:lpstr>'Averaging with Seasonality'!SeasonallyAdjustedForecast</vt:lpstr>
      <vt:lpstr>'Expon Smoothing with Season 0.1'!SeasonallyAdjustedForecast</vt:lpstr>
      <vt:lpstr>'Expon Smoothing with Season 0.7'!SeasonallyAdjustedForecast</vt:lpstr>
      <vt:lpstr>'Moving Average with Seasonality'!SeasonallyAdjustedForecast</vt:lpstr>
      <vt:lpstr>SeasonallyAdjustedForecast</vt:lpstr>
      <vt:lpstr>'Averaging with Seasonality'!SeasonallyAdjustedValue</vt:lpstr>
      <vt:lpstr>'Expon Smoothing with Season 0.1'!SeasonallyAdjustedValue</vt:lpstr>
      <vt:lpstr>'Expon Smoothing with Season 0.7'!SeasonallyAdjustedValue</vt:lpstr>
      <vt:lpstr>'Moving Average with Seasonality'!SeasonallyAdjustedValue</vt:lpstr>
      <vt:lpstr>SeasonallyAdjustedValue</vt:lpstr>
      <vt:lpstr>'Averaging with Seasonality'!TrueValue</vt:lpstr>
      <vt:lpstr>'Expon Smoothing with Season 0.1'!TrueValue</vt:lpstr>
      <vt:lpstr>'Expon Smoothing with Season 0.7'!TrueValue</vt:lpstr>
      <vt:lpstr>'Last Value with Seasonality'!TrueValue</vt:lpstr>
      <vt:lpstr>'Moving Average with Seasonality'!TrueValue</vt:lpstr>
      <vt:lpstr>TrueValue</vt:lpstr>
      <vt:lpstr>'Averaging with Seasonality'!TypeOfSeasonality</vt:lpstr>
      <vt:lpstr>'Expon Smoothing with Season 0.1'!TypeOfSeasonality</vt:lpstr>
      <vt:lpstr>'Expon Smoothing with Season 0.7'!TypeOfSeasonality</vt:lpstr>
      <vt:lpstr>'Last Value with Seasonality'!TypeOfSeasonality</vt:lpstr>
      <vt:lpstr>'Moving Average with Seasonality'!TypeOfSeasonality</vt:lpstr>
      <vt:lpstr>TypeOfSeasonality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 Hillier Hillier</dc:creator>
  <cp:keywords/>
  <dc:description/>
  <cp:lastModifiedBy>Raven Powell</cp:lastModifiedBy>
  <cp:revision/>
  <dcterms:created xsi:type="dcterms:W3CDTF">2015-07-14T12:21:01Z</dcterms:created>
  <dcterms:modified xsi:type="dcterms:W3CDTF">2022-10-09T02:57:07Z</dcterms:modified>
  <cp:category/>
  <cp:contentStatus/>
</cp:coreProperties>
</file>