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MS office\Excel\Excel RPS\Advance Excel Motherson\"/>
    </mc:Choice>
  </mc:AlternateContent>
  <xr:revisionPtr revIDLastSave="0" documentId="13_ncr:1_{637D5965-25EE-4246-A492-B9E971C6B9D9}" xr6:coauthVersionLast="47" xr6:coauthVersionMax="47" xr10:uidLastSave="{00000000-0000-0000-0000-000000000000}"/>
  <bookViews>
    <workbookView xWindow="-110" yWindow="-110" windowWidth="19420" windowHeight="10300" firstSheet="7" activeTab="12" xr2:uid="{00000000-000D-0000-FFFF-FFFF00000000}"/>
  </bookViews>
  <sheets>
    <sheet name="SimpleData" sheetId="1" r:id="rId1"/>
    <sheet name="Formulas1" sheetId="44" r:id="rId2"/>
    <sheet name="TextFormulas" sheetId="45" r:id="rId3"/>
    <sheet name="FormulasLookup" sheetId="47" r:id="rId4"/>
    <sheet name="ValidationEg" sheetId="48" r:id="rId5"/>
    <sheet name="ProtectionEg" sheetId="49" r:id="rId6"/>
    <sheet name="ASCII_Charts" sheetId="24" r:id="rId7"/>
    <sheet name="SalesData" sheetId="43" r:id="rId8"/>
    <sheet name="Emp" sheetId="5" r:id="rId9"/>
    <sheet name="EmployeeSheet" sheetId="6" r:id="rId10"/>
    <sheet name="TaskList" sheetId="42" r:id="rId11"/>
    <sheet name="Detail1" sheetId="51" r:id="rId12"/>
    <sheet name="Sheet1" sheetId="50" r:id="rId13"/>
    <sheet name="PivotData" sheetId="31" r:id="rId14"/>
  </sheets>
  <definedNames>
    <definedName name="emp_idAsc">FormulasLookup!$A$32:$A$51</definedName>
    <definedName name="emp_idDesc">FormulasLookup!$A$56:$A$75</definedName>
    <definedName name="empID">FormulasLookup!$A$1:$A$20</definedName>
    <definedName name="emptbl1">FormulasLookup!$A$1:$D$20</definedName>
    <definedName name="emptbl2">FormulasLookup!$A$25:$T$28</definedName>
    <definedName name="Fields">FormulasLookup!$A$1:$D$1</definedName>
    <definedName name="last_nameAscEmpId">FormulasLookup!$C$32:$C$51</definedName>
    <definedName name="last_nameDescEmpid">FormulasLookup!$C$56:$C$75</definedName>
    <definedName name="lastName">FormulasLookup!$C$1:$C$20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50" l="1"/>
  <c r="G23" i="50"/>
  <c r="I4" i="31" a="1"/>
  <c r="I4" i="31" s="1"/>
  <c r="H15" i="49"/>
  <c r="H14" i="49"/>
  <c r="H13" i="49"/>
  <c r="H12" i="49"/>
  <c r="H11" i="49"/>
  <c r="H10" i="49"/>
  <c r="H9" i="49"/>
  <c r="H8" i="49"/>
  <c r="H7" i="49"/>
  <c r="H6" i="49"/>
  <c r="H5" i="49"/>
  <c r="H4" i="49"/>
  <c r="I4" i="49"/>
  <c r="E149" i="47" l="1"/>
  <c r="D149" i="47"/>
  <c r="C149" i="47"/>
  <c r="E148" i="47"/>
  <c r="D148" i="47"/>
  <c r="C148" i="47"/>
  <c r="E147" i="47"/>
  <c r="D147" i="47"/>
  <c r="C147" i="47"/>
  <c r="E146" i="47"/>
  <c r="D146" i="47"/>
  <c r="C146" i="47"/>
  <c r="E145" i="47"/>
  <c r="D145" i="47"/>
  <c r="C145" i="47"/>
  <c r="I82" i="47"/>
  <c r="G9" i="48"/>
  <c r="G8" i="48"/>
  <c r="L7" i="48"/>
  <c r="I129" i="47"/>
  <c r="I130" i="47"/>
  <c r="I131" i="47"/>
  <c r="I132" i="47"/>
  <c r="I128" i="47"/>
  <c r="H129" i="47"/>
  <c r="H130" i="47"/>
  <c r="H131" i="47"/>
  <c r="H132" i="47"/>
  <c r="H128" i="47"/>
  <c r="G128" i="47"/>
  <c r="F129" i="47"/>
  <c r="F130" i="47"/>
  <c r="F131" i="47"/>
  <c r="F132" i="47"/>
  <c r="F128" i="47"/>
  <c r="E129" i="47"/>
  <c r="E130" i="47"/>
  <c r="E131" i="47"/>
  <c r="E132" i="47"/>
  <c r="E128" i="47"/>
  <c r="D129" i="47"/>
  <c r="D130" i="47"/>
  <c r="D131" i="47"/>
  <c r="D132" i="47"/>
  <c r="D128" i="47"/>
  <c r="C129" i="47"/>
  <c r="C130" i="47"/>
  <c r="C131" i="47"/>
  <c r="C132" i="47"/>
  <c r="C128" i="47"/>
  <c r="E119" i="47"/>
  <c r="E120" i="47"/>
  <c r="E121" i="47"/>
  <c r="E122" i="47"/>
  <c r="E118" i="47"/>
  <c r="D118" i="47"/>
  <c r="D119" i="47"/>
  <c r="D120" i="47"/>
  <c r="D121" i="47"/>
  <c r="D122" i="47"/>
  <c r="C119" i="47"/>
  <c r="C120" i="47"/>
  <c r="C121" i="47"/>
  <c r="C122" i="47"/>
  <c r="C118" i="47"/>
  <c r="C113" i="47"/>
  <c r="C109" i="47"/>
  <c r="B94" i="47"/>
  <c r="B95" i="47"/>
  <c r="B96" i="47"/>
  <c r="B97" i="47"/>
  <c r="B98" i="47"/>
  <c r="B99" i="47"/>
  <c r="B100" i="47"/>
  <c r="B101" i="47"/>
  <c r="B102" i="47"/>
  <c r="B93" i="47"/>
  <c r="D83" i="47"/>
  <c r="D84" i="47"/>
  <c r="D85" i="47"/>
  <c r="D86" i="47"/>
  <c r="D82" i="47"/>
  <c r="G83" i="47"/>
  <c r="G84" i="47"/>
  <c r="G85" i="47"/>
  <c r="G86" i="47"/>
  <c r="G82" i="47"/>
  <c r="F83" i="47"/>
  <c r="F84" i="47"/>
  <c r="F85" i="47"/>
  <c r="F86" i="47"/>
  <c r="F82" i="47"/>
  <c r="C83" i="47"/>
  <c r="C84" i="47"/>
  <c r="C85" i="47"/>
  <c r="C86" i="47"/>
  <c r="C82" i="47"/>
  <c r="B83" i="47"/>
  <c r="B84" i="47"/>
  <c r="B85" i="47"/>
  <c r="B86" i="47"/>
  <c r="B82" i="47"/>
  <c r="E26" i="45"/>
  <c r="E25" i="45"/>
  <c r="E14" i="45"/>
  <c r="E13" i="45"/>
  <c r="E16" i="45" a="1"/>
  <c r="E16" i="45" s="1"/>
  <c r="E15" i="45"/>
  <c r="E12" i="45"/>
  <c r="E11" i="45"/>
  <c r="E10" i="45"/>
  <c r="E9" i="45"/>
  <c r="E8" i="45"/>
  <c r="E7" i="45"/>
  <c r="E6" i="45"/>
  <c r="E5" i="45"/>
  <c r="E4" i="45"/>
  <c r="G60" i="44" a="1"/>
  <c r="G60" i="44" s="1"/>
  <c r="G61" i="44" a="1"/>
  <c r="G61" i="44" s="1"/>
  <c r="G62" i="44" a="1"/>
  <c r="G62" i="44" s="1"/>
  <c r="G63" i="44" a="1"/>
  <c r="G63" i="44"/>
  <c r="G64" i="44" a="1"/>
  <c r="G64" i="44" s="1"/>
  <c r="G65" i="44" a="1"/>
  <c r="G65" i="44" s="1"/>
  <c r="G66" i="44" a="1"/>
  <c r="G66" i="44" s="1"/>
  <c r="G59" i="44" a="1"/>
  <c r="G59" i="44" s="1"/>
  <c r="F60" i="44"/>
  <c r="F61" i="44"/>
  <c r="F62" i="44"/>
  <c r="F63" i="44"/>
  <c r="F64" i="44"/>
  <c r="F65" i="44"/>
  <c r="F66" i="44"/>
  <c r="F59" i="44"/>
  <c r="E60" i="44"/>
  <c r="E61" i="44"/>
  <c r="E62" i="44"/>
  <c r="E63" i="44"/>
  <c r="E64" i="44"/>
  <c r="E65" i="44"/>
  <c r="E66" i="44"/>
  <c r="E59" i="44"/>
  <c r="D60" i="44"/>
  <c r="D61" i="44"/>
  <c r="D62" i="44"/>
  <c r="D63" i="44"/>
  <c r="D64" i="44"/>
  <c r="D65" i="44"/>
  <c r="D66" i="44"/>
  <c r="D59" i="44"/>
  <c r="C60" i="44"/>
  <c r="C61" i="44"/>
  <c r="C62" i="44"/>
  <c r="C63" i="44"/>
  <c r="C64" i="44"/>
  <c r="C65" i="44"/>
  <c r="C66" i="44"/>
  <c r="C59" i="44"/>
  <c r="B60" i="44"/>
  <c r="B61" i="44"/>
  <c r="B62" i="44"/>
  <c r="B63" i="44"/>
  <c r="B64" i="44"/>
  <c r="B65" i="44"/>
  <c r="B66" i="44"/>
  <c r="B59" i="44"/>
  <c r="M54" i="44"/>
  <c r="F44" i="44"/>
  <c r="F43" i="44"/>
  <c r="F42" i="44"/>
  <c r="F41" i="44"/>
  <c r="F40" i="44"/>
  <c r="F28" i="44"/>
  <c r="F26" i="44"/>
  <c r="F24" i="44"/>
  <c r="F22" i="44"/>
  <c r="F20" i="44"/>
  <c r="O9" i="44"/>
  <c r="O7" i="44"/>
  <c r="O5" i="44"/>
  <c r="H10" i="44"/>
  <c r="H9" i="44"/>
  <c r="H7" i="44"/>
  <c r="H5" i="44"/>
  <c r="F14" i="44"/>
  <c r="F13" i="44"/>
  <c r="F11" i="44"/>
  <c r="F9" i="44"/>
  <c r="F7" i="44"/>
  <c r="F5" i="44"/>
  <c r="G22" i="44"/>
  <c r="I7" i="44"/>
  <c r="I133" i="47"/>
  <c r="D123" i="47"/>
  <c r="D87" i="47"/>
  <c r="F87" i="47"/>
  <c r="G28" i="44"/>
  <c r="D67" i="44"/>
  <c r="G20" i="44"/>
  <c r="G13" i="44"/>
  <c r="H133" i="47"/>
  <c r="C123" i="47"/>
  <c r="B87" i="47"/>
  <c r="F5" i="45"/>
  <c r="G129" i="47"/>
  <c r="F25" i="45"/>
  <c r="P9" i="44"/>
  <c r="G14" i="44"/>
  <c r="E133" i="47"/>
  <c r="B103" i="47"/>
  <c r="F14" i="45"/>
  <c r="G67" i="44"/>
  <c r="D133" i="47"/>
  <c r="G42" i="44"/>
  <c r="G7" i="44"/>
  <c r="G87" i="47"/>
  <c r="C67" i="44"/>
  <c r="I9" i="44"/>
  <c r="G5" i="44"/>
  <c r="G24" i="44"/>
  <c r="I5" i="44"/>
  <c r="F11" i="45"/>
  <c r="F26" i="45"/>
  <c r="F15" i="45"/>
  <c r="F10" i="45"/>
  <c r="F67" i="44"/>
  <c r="G41" i="44"/>
  <c r="P7" i="44"/>
  <c r="G11" i="44"/>
  <c r="F12" i="45"/>
  <c r="F16" i="45"/>
  <c r="F7" i="45"/>
  <c r="F6" i="45"/>
  <c r="C150" i="47"/>
  <c r="C87" i="47"/>
  <c r="C114" i="47"/>
  <c r="G44" i="44"/>
  <c r="F4" i="45"/>
  <c r="C133" i="47"/>
  <c r="F8" i="45"/>
  <c r="E67" i="44"/>
  <c r="G40" i="44"/>
  <c r="P5" i="44"/>
  <c r="G9" i="44"/>
  <c r="F9" i="45"/>
  <c r="G43" i="44"/>
  <c r="C110" i="47"/>
  <c r="B67" i="44"/>
  <c r="E123" i="47"/>
  <c r="I10" i="44"/>
  <c r="F133" i="47"/>
  <c r="F13" i="45"/>
  <c r="G26" i="4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<sst xmlns="http://schemas.openxmlformats.org/spreadsheetml/2006/main" count="1904" uniqueCount="1044">
  <si>
    <t>Product</t>
  </si>
  <si>
    <t>Price</t>
  </si>
  <si>
    <t>Quantity</t>
  </si>
  <si>
    <t>Category</t>
  </si>
  <si>
    <t>Apple</t>
  </si>
  <si>
    <t>Fruit</t>
  </si>
  <si>
    <t>Banana</t>
  </si>
  <si>
    <t>Orange</t>
  </si>
  <si>
    <t>Grapes</t>
  </si>
  <si>
    <t>Pineapple</t>
  </si>
  <si>
    <t>Mango</t>
  </si>
  <si>
    <t>Peach</t>
  </si>
  <si>
    <t>Cherry</t>
  </si>
  <si>
    <t>Strawberry</t>
  </si>
  <si>
    <t>Blueberry</t>
  </si>
  <si>
    <t>Red</t>
  </si>
  <si>
    <t>Blue</t>
  </si>
  <si>
    <t>Customer</t>
  </si>
  <si>
    <t>Date</t>
  </si>
  <si>
    <t>Item</t>
  </si>
  <si>
    <t>Rep</t>
  </si>
  <si>
    <t>Colour</t>
  </si>
  <si>
    <t>Units</t>
  </si>
  <si>
    <t>Total</t>
  </si>
  <si>
    <t>Row</t>
  </si>
  <si>
    <t>ABC Inc</t>
  </si>
  <si>
    <t>Binders</t>
  </si>
  <si>
    <t>Jones</t>
  </si>
  <si>
    <t>Black</t>
  </si>
  <si>
    <t>Pens</t>
  </si>
  <si>
    <t>AnyCo</t>
  </si>
  <si>
    <t>Ho</t>
  </si>
  <si>
    <t>BigCo</t>
  </si>
  <si>
    <t>Fresh Inc</t>
  </si>
  <si>
    <t>Mega Corp</t>
  </si>
  <si>
    <t>Clipboards</t>
  </si>
  <si>
    <t>Gill</t>
  </si>
  <si>
    <t>Mini Corp</t>
  </si>
  <si>
    <t>NewCo</t>
  </si>
  <si>
    <t>SmallCo</t>
  </si>
  <si>
    <t>Pencils</t>
  </si>
  <si>
    <t>XYZ Inc</t>
  </si>
  <si>
    <t>emp_id</t>
  </si>
  <si>
    <t>first_name</t>
  </si>
  <si>
    <t>last_name</t>
  </si>
  <si>
    <t>hire_date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</si>
  <si>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</si>
  <si>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</si>
  <si>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</si>
  <si>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</si>
  <si>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</si>
  <si>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</si>
  <si>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</si>
  <si>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</si>
  <si>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</si>
  <si>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</si>
  <si>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</si>
  <si>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</si>
  <si>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</si>
  <si>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</si>
  <si>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</si>
  <si>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</si>
  <si>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Steven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</si>
  <si>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</si>
  <si>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</si>
  <si>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</si>
  <si>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</si>
  <si>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</si>
  <si>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</si>
  <si>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</si>
  <si>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</si>
  <si>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</si>
  <si>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</si>
  <si>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</si>
  <si>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</si>
  <si>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</si>
  <si>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</si>
  <si>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Philtanker</t>
  </si>
  <si>
    <t>Renske</t>
  </si>
  <si>
    <t>Ladwig</t>
  </si>
  <si>
    <t>Stephen</t>
  </si>
  <si>
    <t>Stiles</t>
  </si>
  <si>
    <t>ID</t>
  </si>
  <si>
    <t>First name</t>
  </si>
  <si>
    <t>Last Name</t>
  </si>
  <si>
    <t>Phone</t>
  </si>
  <si>
    <t>Email</t>
  </si>
  <si>
    <t>Country</t>
  </si>
  <si>
    <t>City</t>
  </si>
  <si>
    <t>Department</t>
  </si>
  <si>
    <t>Hire Date</t>
  </si>
  <si>
    <t>Personal Number</t>
  </si>
  <si>
    <t>Gender</t>
  </si>
  <si>
    <t>Lani</t>
  </si>
  <si>
    <t>Bowers</t>
  </si>
  <si>
    <t>(034756) 455348</t>
  </si>
  <si>
    <t>ipsum.porta.elit@etmagnis.org</t>
  </si>
  <si>
    <t>Mayotte</t>
  </si>
  <si>
    <t>Newmarket</t>
  </si>
  <si>
    <t>16090919 2148</t>
  </si>
  <si>
    <t>Male</t>
  </si>
  <si>
    <t>Lana</t>
  </si>
  <si>
    <t>Adkins</t>
  </si>
  <si>
    <t>(00602) 8594139</t>
  </si>
  <si>
    <t>eget.tincidunt.dui@ipsumSuspendissenon.net</t>
  </si>
  <si>
    <t>Ethiopia</t>
  </si>
  <si>
    <t>Dordrecht</t>
  </si>
  <si>
    <t>16730718 9030</t>
  </si>
  <si>
    <t>Female</t>
  </si>
  <si>
    <t>Sopoline</t>
  </si>
  <si>
    <t>Noel</t>
  </si>
  <si>
    <t>(0025) 35469627</t>
  </si>
  <si>
    <t>fringilla.purus@facilisisnon.edu</t>
  </si>
  <si>
    <t>Zambia</t>
  </si>
  <si>
    <t>Gujrat</t>
  </si>
  <si>
    <t>16500123 3922</t>
  </si>
  <si>
    <t>Abbot</t>
  </si>
  <si>
    <t>Horton</t>
  </si>
  <si>
    <t>(025) 81007716</t>
  </si>
  <si>
    <t>et.ultrices.posuere@Nuncmauris.edu</t>
  </si>
  <si>
    <t>Uganda</t>
  </si>
  <si>
    <t>Avelgem</t>
  </si>
  <si>
    <t>16570409 4159</t>
  </si>
  <si>
    <t>Hedda</t>
  </si>
  <si>
    <t>Livingston</t>
  </si>
  <si>
    <t>(039228) 985011</t>
  </si>
  <si>
    <t>enim.Suspendisse.aliquet@dapibusquam.ca</t>
  </si>
  <si>
    <t>Slovenia</t>
  </si>
  <si>
    <t>Gentinnes</t>
  </si>
  <si>
    <t>16200322 9842</t>
  </si>
  <si>
    <t>Henry</t>
  </si>
  <si>
    <t>Hodges</t>
  </si>
  <si>
    <t>(036143) 059456</t>
  </si>
  <si>
    <t>magna@tincidunt.com</t>
  </si>
  <si>
    <t>Latvia</t>
  </si>
  <si>
    <t>Ajmer</t>
  </si>
  <si>
    <t>16120710 2615</t>
  </si>
  <si>
    <t>Aristotle</t>
  </si>
  <si>
    <t>Barrett</t>
  </si>
  <si>
    <t>(096) 67739783</t>
  </si>
  <si>
    <t>Aenean@blanditNamnulla.org</t>
  </si>
  <si>
    <t>Colombia</t>
  </si>
  <si>
    <t>Porretta Terme</t>
  </si>
  <si>
    <t>16120809 0033</t>
  </si>
  <si>
    <t>Wendy</t>
  </si>
  <si>
    <t>Neal</t>
  </si>
  <si>
    <t>(0678) 23473247</t>
  </si>
  <si>
    <t>nunc.risus.varius@tellusNunclectus.edu</t>
  </si>
  <si>
    <t>Czech Republic</t>
  </si>
  <si>
    <t>Sydney</t>
  </si>
  <si>
    <t>16151127 4811</t>
  </si>
  <si>
    <t>Raymond</t>
  </si>
  <si>
    <t>Mckenzie</t>
  </si>
  <si>
    <t>(0197) 87670614</t>
  </si>
  <si>
    <t>augue.id@Phasellusvitaemauris.edu</t>
  </si>
  <si>
    <t>Namibia</t>
  </si>
  <si>
    <t>Leipzig</t>
  </si>
  <si>
    <t>16650628 4287</t>
  </si>
  <si>
    <t>Zephr</t>
  </si>
  <si>
    <t>Hickman</t>
  </si>
  <si>
    <t>(0086) 34082518</t>
  </si>
  <si>
    <t>consequat@dictumeleifend.co.uk</t>
  </si>
  <si>
    <t>Armenia</t>
  </si>
  <si>
    <t>Grumo Appula</t>
  </si>
  <si>
    <t>16841222 2385</t>
  </si>
  <si>
    <t>Georgia</t>
  </si>
  <si>
    <t>Kane</t>
  </si>
  <si>
    <t>(0360) 83995586</t>
  </si>
  <si>
    <t>facilisis.non@rhoncus.ca</t>
  </si>
  <si>
    <t>United States Minor Outlying Islands</t>
  </si>
  <si>
    <t>Zaragoza</t>
  </si>
  <si>
    <t>16010611 4218</t>
  </si>
  <si>
    <t>Stella</t>
  </si>
  <si>
    <t>Dejesus</t>
  </si>
  <si>
    <t>(073) 27146086</t>
  </si>
  <si>
    <t>Donec.fringilla@sodalesatvelit.com</t>
  </si>
  <si>
    <t>Lavoir</t>
  </si>
  <si>
    <t>16531023 5188</t>
  </si>
  <si>
    <t>Dahlia</t>
  </si>
  <si>
    <t>Porter</t>
  </si>
  <si>
    <t>(0721) 83626401</t>
  </si>
  <si>
    <t>aliquam@duiCraspellentesque.edu</t>
  </si>
  <si>
    <t>Switzerland</t>
  </si>
  <si>
    <t>Aurora</t>
  </si>
  <si>
    <t>16611121 0842</t>
  </si>
  <si>
    <t>Ria</t>
  </si>
  <si>
    <t>Foster</t>
  </si>
  <si>
    <t>(07204) 8615645</t>
  </si>
  <si>
    <t>adipiscing.elit.Curabitur@dolorsit.com</t>
  </si>
  <si>
    <t>India</t>
  </si>
  <si>
    <t>Tuscaloosa</t>
  </si>
  <si>
    <t>16611104 5792</t>
  </si>
  <si>
    <t>Kiona</t>
  </si>
  <si>
    <t>Moore</t>
  </si>
  <si>
    <t>(06589) 9544238</t>
  </si>
  <si>
    <t>pede.malesuada.vel@quis.co.uk</t>
  </si>
  <si>
    <t>Aruba</t>
  </si>
  <si>
    <t>Grasse</t>
  </si>
  <si>
    <t>16510522 6137</t>
  </si>
  <si>
    <t>Guinevere</t>
  </si>
  <si>
    <t>Sullivan</t>
  </si>
  <si>
    <t>(09327) 9212635</t>
  </si>
  <si>
    <t>ante.ipsum.primis@natoquepenatibuset.com</t>
  </si>
  <si>
    <t>Congo, the Democratic Republic of the</t>
  </si>
  <si>
    <t>Henley-on-Thames</t>
  </si>
  <si>
    <t>16590621 7772</t>
  </si>
  <si>
    <t>Ingrid</t>
  </si>
  <si>
    <t>Barnes</t>
  </si>
  <si>
    <t>(09767) 4211001</t>
  </si>
  <si>
    <t>malesuada.malesuada.Integer@aenimSuspendisse.co.uk</t>
  </si>
  <si>
    <t>France</t>
  </si>
  <si>
    <t>Chandler</t>
  </si>
  <si>
    <t>16690521 8233</t>
  </si>
  <si>
    <t>Quinlan</t>
  </si>
  <si>
    <t>Holcomb</t>
  </si>
  <si>
    <t>(078) 38928667</t>
  </si>
  <si>
    <t>et.magnis@tinciduntpedeac.com</t>
  </si>
  <si>
    <t>French Polynesia</t>
  </si>
  <si>
    <t>Laarne</t>
  </si>
  <si>
    <t>16271020 8808</t>
  </si>
  <si>
    <t>Blair</t>
  </si>
  <si>
    <t>Mccullough</t>
  </si>
  <si>
    <t>(037704) 559035</t>
  </si>
  <si>
    <t>Donec@nislMaecenas.edu</t>
  </si>
  <si>
    <t>Swaziland</t>
  </si>
  <si>
    <t>Benalla</t>
  </si>
  <si>
    <t>16690803 3217</t>
  </si>
  <si>
    <t>Diana</t>
  </si>
  <si>
    <t>Guthrie</t>
  </si>
  <si>
    <t>(0192) 62169863</t>
  </si>
  <si>
    <t>Phasellus@Suspendissealiquetmolestie.edu</t>
  </si>
  <si>
    <t>Botswana</t>
  </si>
  <si>
    <t>Sitapur</t>
  </si>
  <si>
    <t>16290204 5158</t>
  </si>
  <si>
    <t>Neville</t>
  </si>
  <si>
    <t>Ashley</t>
  </si>
  <si>
    <t>(05923) 3723488</t>
  </si>
  <si>
    <t>mi@aceleifend.ca</t>
  </si>
  <si>
    <t>Uzbekistan</t>
  </si>
  <si>
    <t>Casole d'Elsa</t>
  </si>
  <si>
    <t>16311014 0542</t>
  </si>
  <si>
    <t>Adara</t>
  </si>
  <si>
    <t>Haynes</t>
  </si>
  <si>
    <t>(02823) 2355141</t>
  </si>
  <si>
    <t>non.magna.Nam@maurissit.co.uk</t>
  </si>
  <si>
    <t>New Caledonia</t>
  </si>
  <si>
    <t>Diano Arentino</t>
  </si>
  <si>
    <t>16190926 2410</t>
  </si>
  <si>
    <t>Sarah</t>
  </si>
  <si>
    <t>Harrell</t>
  </si>
  <si>
    <t>(034) 64186374</t>
  </si>
  <si>
    <t>massa.Suspendisse@libero.ca</t>
  </si>
  <si>
    <t>Norfolk Island</t>
  </si>
  <si>
    <t>Siena</t>
  </si>
  <si>
    <t>16200301 8724</t>
  </si>
  <si>
    <t>Helen</t>
  </si>
  <si>
    <t>Bright</t>
  </si>
  <si>
    <t>(048) 54160874</t>
  </si>
  <si>
    <t>euismod.in.dolor@ligulaeu.ca</t>
  </si>
  <si>
    <t>Guyana</t>
  </si>
  <si>
    <t>Monfumo</t>
  </si>
  <si>
    <t>16070415 6926</t>
  </si>
  <si>
    <t>Upton</t>
  </si>
  <si>
    <t>Moran</t>
  </si>
  <si>
    <t>(036655) 491695</t>
  </si>
  <si>
    <t>facilisis.non@blanditNamnulla.ca</t>
  </si>
  <si>
    <t>Germany</t>
  </si>
  <si>
    <t>Montpelier</t>
  </si>
  <si>
    <t>16560423 2206</t>
  </si>
  <si>
    <t>Carol</t>
  </si>
  <si>
    <t>Whitehead</t>
  </si>
  <si>
    <t>(071) 97021218</t>
  </si>
  <si>
    <t>enim@imperdiet.edu</t>
  </si>
  <si>
    <t>Samoa</t>
  </si>
  <si>
    <t>Lairg</t>
  </si>
  <si>
    <t>16850223 1288</t>
  </si>
  <si>
    <t>Roth</t>
  </si>
  <si>
    <t>Gilbert</t>
  </si>
  <si>
    <t>(0842) 21758685</t>
  </si>
  <si>
    <t>habitant.morbi@Maecenas.ca</t>
  </si>
  <si>
    <t>British Indian Ocean Territory</t>
  </si>
  <si>
    <t>Elgin</t>
  </si>
  <si>
    <t>16370803 3893</t>
  </si>
  <si>
    <t>Chloe</t>
  </si>
  <si>
    <t>Rich</t>
  </si>
  <si>
    <t>(077) 70813605</t>
  </si>
  <si>
    <t>egestas.a@amet.net</t>
  </si>
  <si>
    <t>Burundi</t>
  </si>
  <si>
    <t>Coquimbo</t>
  </si>
  <si>
    <t>16910503 9664</t>
  </si>
  <si>
    <t>Kasper</t>
  </si>
  <si>
    <t>Washington</t>
  </si>
  <si>
    <t>(033) 21384800</t>
  </si>
  <si>
    <t>nec@quisdiamluctus.net</t>
  </si>
  <si>
    <t>Virgin Islands, British</t>
  </si>
  <si>
    <t>16500507 1021</t>
  </si>
  <si>
    <t>Genevieve</t>
  </si>
  <si>
    <t>Rowe</t>
  </si>
  <si>
    <t>(037686) 462686</t>
  </si>
  <si>
    <t>magna.sed.dui@felisullamcorper.net</t>
  </si>
  <si>
    <t>Manavgat</t>
  </si>
  <si>
    <t>16520224 5667</t>
  </si>
  <si>
    <t>Amos</t>
  </si>
  <si>
    <t>Berg</t>
  </si>
  <si>
    <t>(0359) 30953225</t>
  </si>
  <si>
    <t>a.magna@iaculisodio.net</t>
  </si>
  <si>
    <t>Kyrgyzstan</t>
  </si>
  <si>
    <t>Gießen</t>
  </si>
  <si>
    <t>16861023 3135</t>
  </si>
  <si>
    <t>Clarke</t>
  </si>
  <si>
    <t>Rollins</t>
  </si>
  <si>
    <t>(060) 58623377</t>
  </si>
  <si>
    <t>Nunc.mauris.Morbi@dolorQuisquetincidunt.org</t>
  </si>
  <si>
    <t>Isle of Man</t>
  </si>
  <si>
    <t>Casalvieri</t>
  </si>
  <si>
    <t>16200806 3212</t>
  </si>
  <si>
    <t>Lyle</t>
  </si>
  <si>
    <t>Workman</t>
  </si>
  <si>
    <t>(057) 40102483</t>
  </si>
  <si>
    <t>quam@Vestibulumante.edu</t>
  </si>
  <si>
    <t>United Kingdom (Great Britain)</t>
  </si>
  <si>
    <t>Vespolate</t>
  </si>
  <si>
    <t>16161008 3055</t>
  </si>
  <si>
    <t>Axel</t>
  </si>
  <si>
    <t>Reed</t>
  </si>
  <si>
    <t>(061) 42264110</t>
  </si>
  <si>
    <t>et.magnis@cursusInteger.co.uk</t>
  </si>
  <si>
    <t>Togo</t>
  </si>
  <si>
    <t>Malbaie</t>
  </si>
  <si>
    <t>16640715 1833</t>
  </si>
  <si>
    <t>Callie</t>
  </si>
  <si>
    <t>Carroll</t>
  </si>
  <si>
    <t>(027) 38127977</t>
  </si>
  <si>
    <t>purus.ac.tellus@ornareliberoat.edu</t>
  </si>
  <si>
    <t>Saint Helena, Ascension and Tristan da Cunha</t>
  </si>
  <si>
    <t>Autelbas</t>
  </si>
  <si>
    <t>16900122 8221</t>
  </si>
  <si>
    <t>Risa</t>
  </si>
  <si>
    <t>Dyer</t>
  </si>
  <si>
    <t>(032940) 877934</t>
  </si>
  <si>
    <t>pede@temporloremeget.net</t>
  </si>
  <si>
    <t>Saint Barthélemy</t>
  </si>
  <si>
    <t>Graz</t>
  </si>
  <si>
    <t>16200608 9110</t>
  </si>
  <si>
    <t>Kyla</t>
  </si>
  <si>
    <t>Watson</t>
  </si>
  <si>
    <t>(08105) 9039637</t>
  </si>
  <si>
    <t>sem@idmagnaet.ca</t>
  </si>
  <si>
    <t>Venezuela</t>
  </si>
  <si>
    <t>Houtave</t>
  </si>
  <si>
    <t>16090428 5822</t>
  </si>
  <si>
    <t>Kirk</t>
  </si>
  <si>
    <t>Blake</t>
  </si>
  <si>
    <t>(0620) 04101106</t>
  </si>
  <si>
    <t>felis@turpis.net</t>
  </si>
  <si>
    <t>Cayman Islands</t>
  </si>
  <si>
    <t>Whitby</t>
  </si>
  <si>
    <t>16940524 5318</t>
  </si>
  <si>
    <t>Faith</t>
  </si>
  <si>
    <t>Ellis</t>
  </si>
  <si>
    <t>(030989) 645838</t>
  </si>
  <si>
    <t>a.ultricies.adipiscing@Quisquepurussapien.net</t>
  </si>
  <si>
    <t>Central African Republic</t>
  </si>
  <si>
    <t>Tsiigehtchic</t>
  </si>
  <si>
    <t>16161126 7202</t>
  </si>
  <si>
    <t>Harper</t>
  </si>
  <si>
    <t>Duffy</t>
  </si>
  <si>
    <t>(053) 46738168</t>
  </si>
  <si>
    <t>lorem.eu.metus@ultricies.co.uk</t>
  </si>
  <si>
    <t>Spain</t>
  </si>
  <si>
    <t>Riesa</t>
  </si>
  <si>
    <t>16870127 6555</t>
  </si>
  <si>
    <t>Beatrice</t>
  </si>
  <si>
    <t>Burch</t>
  </si>
  <si>
    <t>(05175) 1438314</t>
  </si>
  <si>
    <t>lobortis.Class@convallisincursus.ca</t>
  </si>
  <si>
    <t>Antigua and Barbuda</t>
  </si>
  <si>
    <t>Lampa</t>
  </si>
  <si>
    <t>16270722 2812</t>
  </si>
  <si>
    <t>Amir</t>
  </si>
  <si>
    <t>Fernandez</t>
  </si>
  <si>
    <t>(031418) 567194</t>
  </si>
  <si>
    <t>porttitor@commodotincidunt.org</t>
  </si>
  <si>
    <t>Sweden</t>
  </si>
  <si>
    <t>Grey County</t>
  </si>
  <si>
    <t>16320716 7721</t>
  </si>
  <si>
    <t>Cassady</t>
  </si>
  <si>
    <t>Buchanan</t>
  </si>
  <si>
    <t>(0851) 98228738</t>
  </si>
  <si>
    <t>metus@Aeneaneuismod.co.uk</t>
  </si>
  <si>
    <t>Guam</t>
  </si>
  <si>
    <t>16440112 3916</t>
  </si>
  <si>
    <t>Raja</t>
  </si>
  <si>
    <t>Gaines</t>
  </si>
  <si>
    <t>(0411) 34438784</t>
  </si>
  <si>
    <t>Proin.mi.Aliquam@vitaesodalesnisi.ca</t>
  </si>
  <si>
    <t>Niger</t>
  </si>
  <si>
    <t>Doñihue</t>
  </si>
  <si>
    <t>16261023 8723</t>
  </si>
  <si>
    <t>Cassandra</t>
  </si>
  <si>
    <t>Carey</t>
  </si>
  <si>
    <t>(0937) 05476384</t>
  </si>
  <si>
    <t>mi.lorem@tellusAenean.ca</t>
  </si>
  <si>
    <t>Dominican Republic</t>
  </si>
  <si>
    <t>Ethe</t>
  </si>
  <si>
    <t>16630705 2859</t>
  </si>
  <si>
    <t>Felix</t>
  </si>
  <si>
    <t>Rojas</t>
  </si>
  <si>
    <t>(034600) 451839</t>
  </si>
  <si>
    <t>lectus@nectempusmauris.ca</t>
  </si>
  <si>
    <t>Palestine, State of</t>
  </si>
  <si>
    <t>Benestare</t>
  </si>
  <si>
    <t>16030710 0404</t>
  </si>
  <si>
    <t>Simone</t>
  </si>
  <si>
    <t>Pierce</t>
  </si>
  <si>
    <t>(06554) 1867323</t>
  </si>
  <si>
    <t>adipiscing.elit.Curabitur@sem.com</t>
  </si>
  <si>
    <t>16120926 9776</t>
  </si>
  <si>
    <t>Phoebe</t>
  </si>
  <si>
    <t>Leblanc</t>
  </si>
  <si>
    <t>(036553) 422001</t>
  </si>
  <si>
    <t>lorem@ut.ca</t>
  </si>
  <si>
    <t>South Georgia and The South Sandwich Islands</t>
  </si>
  <si>
    <t>Lincoln</t>
  </si>
  <si>
    <t>16960702 1160</t>
  </si>
  <si>
    <t>Garrett</t>
  </si>
  <si>
    <t>Barker</t>
  </si>
  <si>
    <t>(036766) 288333</t>
  </si>
  <si>
    <t>augue.id@insodaleselit.com</t>
  </si>
  <si>
    <t>Guinea</t>
  </si>
  <si>
    <t>Rajkot</t>
  </si>
  <si>
    <t>16180411 8352</t>
  </si>
  <si>
    <t>Tobias</t>
  </si>
  <si>
    <t>Doyle</t>
  </si>
  <si>
    <t>(037904) 574675</t>
  </si>
  <si>
    <t>Vestibulum.ante@risusDonecegestas.net</t>
  </si>
  <si>
    <t>Côte D'Ivoire (Ivory Coast)</t>
  </si>
  <si>
    <t>Acquafondata</t>
  </si>
  <si>
    <t>16530201 8196</t>
  </si>
  <si>
    <t>Heather</t>
  </si>
  <si>
    <t>Pugh</t>
  </si>
  <si>
    <t>(076) 00056654</t>
  </si>
  <si>
    <t>egestas.Aliquam@lacus.co.uk</t>
  </si>
  <si>
    <t>Sudan</t>
  </si>
  <si>
    <t>Courbevoie</t>
  </si>
  <si>
    <t>16410810 7220</t>
  </si>
  <si>
    <t>Austin</t>
  </si>
  <si>
    <t>Mcclain</t>
  </si>
  <si>
    <t>(0927) 19786303</t>
  </si>
  <si>
    <t>ut.quam@sagittisfelis.net</t>
  </si>
  <si>
    <t>Jordan</t>
  </si>
  <si>
    <t>San Juan (San Juan de Tibás)</t>
  </si>
  <si>
    <t>16360926 1858</t>
  </si>
  <si>
    <t>Dustin</t>
  </si>
  <si>
    <t>Gray</t>
  </si>
  <si>
    <t>(0005) 16730627</t>
  </si>
  <si>
    <t>erat.vitae.risus@accumsan.com</t>
  </si>
  <si>
    <t>Solomon Islands</t>
  </si>
  <si>
    <t>Crieff</t>
  </si>
  <si>
    <t>16300326 4946</t>
  </si>
  <si>
    <t>Jamalia</t>
  </si>
  <si>
    <t>(038225) 152318</t>
  </si>
  <si>
    <t>feugiat.metus.sit@Donec.org</t>
  </si>
  <si>
    <t>Labrecque</t>
  </si>
  <si>
    <t>16250510 8866</t>
  </si>
  <si>
    <t>Kaden</t>
  </si>
  <si>
    <t>Serrano</t>
  </si>
  <si>
    <t>(035140) 555138</t>
  </si>
  <si>
    <t>odio.Nam.interdum@inmolestietortor.edu</t>
  </si>
  <si>
    <t>Trinidad and Tobago</t>
  </si>
  <si>
    <t>Holman</t>
  </si>
  <si>
    <t>16510419 6547</t>
  </si>
  <si>
    <t>Jonah</t>
  </si>
  <si>
    <t>Mcneil</t>
  </si>
  <si>
    <t>(0375) 47352315</t>
  </si>
  <si>
    <t>laoreet.posuere@lacus.com</t>
  </si>
  <si>
    <t>Puri</t>
  </si>
  <si>
    <t>16180127 7664</t>
  </si>
  <si>
    <t>Nevada</t>
  </si>
  <si>
    <t>Mccarty</t>
  </si>
  <si>
    <t>(033487) 145080</t>
  </si>
  <si>
    <t>orci.in.consequat@dictumaugue.edu</t>
  </si>
  <si>
    <t>Peru</t>
  </si>
  <si>
    <t>Isernia</t>
  </si>
  <si>
    <t>16650622 9589</t>
  </si>
  <si>
    <t>Cameron</t>
  </si>
  <si>
    <t>Delaney</t>
  </si>
  <si>
    <t>(036) 79786101</t>
  </si>
  <si>
    <t>Cras@Aliquam.org</t>
  </si>
  <si>
    <t>Comoros</t>
  </si>
  <si>
    <t>Montereale</t>
  </si>
  <si>
    <t>16230108 3503</t>
  </si>
  <si>
    <t>Hedley</t>
  </si>
  <si>
    <t>Rodriguez</t>
  </si>
  <si>
    <t>(097) 57125801</t>
  </si>
  <si>
    <t>euismod@feugiatnecdiam.co.uk</t>
  </si>
  <si>
    <t>Antarctica</t>
  </si>
  <si>
    <t>Wansin</t>
  </si>
  <si>
    <t>16160512 4237</t>
  </si>
  <si>
    <t>Hilel</t>
  </si>
  <si>
    <t>Gomez</t>
  </si>
  <si>
    <t>(0854) 03285955</t>
  </si>
  <si>
    <t>at@lobortisnisinibh.org</t>
  </si>
  <si>
    <t>Ireland</t>
  </si>
  <si>
    <t>Wetteren</t>
  </si>
  <si>
    <t>16861208 4387</t>
  </si>
  <si>
    <t>Cody</t>
  </si>
  <si>
    <t>Roberts</t>
  </si>
  <si>
    <t>(06373) 0036368</t>
  </si>
  <si>
    <t>quam.a.felis@Aeneaneget.co.uk</t>
  </si>
  <si>
    <t>Rueglio</t>
  </si>
  <si>
    <t>16450617 2123</t>
  </si>
  <si>
    <t>Arden</t>
  </si>
  <si>
    <t>Solomon</t>
  </si>
  <si>
    <t>(01811) 9149864</t>
  </si>
  <si>
    <t>metus@semper.org</t>
  </si>
  <si>
    <t>Zimbabwe</t>
  </si>
  <si>
    <t>Feira de Santana</t>
  </si>
  <si>
    <t>16530203 5513</t>
  </si>
  <si>
    <t>Nero</t>
  </si>
  <si>
    <t>Hayes</t>
  </si>
  <si>
    <t>(033313) 350001</t>
  </si>
  <si>
    <t>sit@purus.edu</t>
  </si>
  <si>
    <t>Saint Lucia</t>
  </si>
  <si>
    <t>Selkirk</t>
  </si>
  <si>
    <t>16500219 9056</t>
  </si>
  <si>
    <t>Brendan</t>
  </si>
  <si>
    <t>Blanchard</t>
  </si>
  <si>
    <t>(031652) 149319</t>
  </si>
  <si>
    <t>volutpat@ligulaNullam.edu</t>
  </si>
  <si>
    <t>Bromley</t>
  </si>
  <si>
    <t>16020629 4340</t>
  </si>
  <si>
    <t>Lacey</t>
  </si>
  <si>
    <t>Crane</t>
  </si>
  <si>
    <t>(0735) 82239469</t>
  </si>
  <si>
    <t>et.ultrices@Donec.com</t>
  </si>
  <si>
    <t>Timor-Leste</t>
  </si>
  <si>
    <t>Newbury</t>
  </si>
  <si>
    <t>16750116 1470</t>
  </si>
  <si>
    <t>Zenaida</t>
  </si>
  <si>
    <t>Rush</t>
  </si>
  <si>
    <t>(01470) 4752608</t>
  </si>
  <si>
    <t>ligula@Quisque.net</t>
  </si>
  <si>
    <t>Lauw</t>
  </si>
  <si>
    <t>16711218 2535</t>
  </si>
  <si>
    <t>Isabella</t>
  </si>
  <si>
    <t>Phillips</t>
  </si>
  <si>
    <t>(035305) 271365</t>
  </si>
  <si>
    <t>ipsum.primis.in@vehicula.edu</t>
  </si>
  <si>
    <t>Virgin Islands, United States</t>
  </si>
  <si>
    <t>Rengo</t>
  </si>
  <si>
    <t>16440529 0703</t>
  </si>
  <si>
    <t>Erin</t>
  </si>
  <si>
    <t>Mercado</t>
  </si>
  <si>
    <t>(06795) 8229614</t>
  </si>
  <si>
    <t>vitae.purus.gravida@velvulputate.net</t>
  </si>
  <si>
    <t>Oman</t>
  </si>
  <si>
    <t>Leuze</t>
  </si>
  <si>
    <t>16730104 3704</t>
  </si>
  <si>
    <t>(0254) 27399139</t>
  </si>
  <si>
    <t>neque@euismod.ca</t>
  </si>
  <si>
    <t>Sao Tome and Principe</t>
  </si>
  <si>
    <t>Kızılcahamam</t>
  </si>
  <si>
    <t>16570704 4284</t>
  </si>
  <si>
    <t>Lysandra</t>
  </si>
  <si>
    <t>George</t>
  </si>
  <si>
    <t>(037863) 930670</t>
  </si>
  <si>
    <t>pede.ultrices@hendrerit.ca</t>
  </si>
  <si>
    <t>Bermuda</t>
  </si>
  <si>
    <t>Guildford</t>
  </si>
  <si>
    <t>16001005 9517</t>
  </si>
  <si>
    <t>Cain</t>
  </si>
  <si>
    <t>Herman</t>
  </si>
  <si>
    <t>(06655) 4574444</t>
  </si>
  <si>
    <t>nisi@rhoncusProin.co.uk</t>
  </si>
  <si>
    <t>Luxembourg</t>
  </si>
  <si>
    <t>Castelbianco</t>
  </si>
  <si>
    <t>16870913 0069</t>
  </si>
  <si>
    <t>Vaughan</t>
  </si>
  <si>
    <t>Alvarado</t>
  </si>
  <si>
    <t>(024) 55547306</t>
  </si>
  <si>
    <t>mi@ullamcorperDuis.net</t>
  </si>
  <si>
    <t>Estonia</t>
  </si>
  <si>
    <t>Los Lagos</t>
  </si>
  <si>
    <t>16771120 2627</t>
  </si>
  <si>
    <t>Slade</t>
  </si>
  <si>
    <t>Hamilton</t>
  </si>
  <si>
    <t>(038782) 995621</t>
  </si>
  <si>
    <t>bibendum.fermentum.metus@molestiearcuSed.co.uk</t>
  </si>
  <si>
    <t>Albiano</t>
  </si>
  <si>
    <t>16400614 3079</t>
  </si>
  <si>
    <t>Julian</t>
  </si>
  <si>
    <t>Byers</t>
  </si>
  <si>
    <t>(00443) 4457822</t>
  </si>
  <si>
    <t>risus@Namac.co.uk</t>
  </si>
  <si>
    <t>Mauritania</t>
  </si>
  <si>
    <t>Huara</t>
  </si>
  <si>
    <t>16340105 1374</t>
  </si>
  <si>
    <t>Armand</t>
  </si>
  <si>
    <t>Foley</t>
  </si>
  <si>
    <t>(035563) 058352</t>
  </si>
  <si>
    <t>dui.Cum@orci.edu</t>
  </si>
  <si>
    <t>Lebanon</t>
  </si>
  <si>
    <t>Armadale</t>
  </si>
  <si>
    <t>16870414 7803</t>
  </si>
  <si>
    <t>Farrah</t>
  </si>
  <si>
    <t>(032016) 986545</t>
  </si>
  <si>
    <t>magna.a.tortor@cursusluctus.com</t>
  </si>
  <si>
    <t>South Sudan</t>
  </si>
  <si>
    <t>Collinas</t>
  </si>
  <si>
    <t>16820909 6117</t>
  </si>
  <si>
    <t>Emmanuel</t>
  </si>
  <si>
    <t>Deleon</t>
  </si>
  <si>
    <t>(030201) 132678</t>
  </si>
  <si>
    <t>nulla@Aenean.co.uk</t>
  </si>
  <si>
    <t>Pencahue</t>
  </si>
  <si>
    <t>16320724 4462</t>
  </si>
  <si>
    <t>Jack</t>
  </si>
  <si>
    <t>Castillo</t>
  </si>
  <si>
    <t>(07993) 3463150</t>
  </si>
  <si>
    <t>vitae.purus.gravida@sociisnatoque.com</t>
  </si>
  <si>
    <t>Seychelles</t>
  </si>
  <si>
    <t>Aberystwyth</t>
  </si>
  <si>
    <t>16950508 6877</t>
  </si>
  <si>
    <t>Tatiana</t>
  </si>
  <si>
    <t>Rodgers</t>
  </si>
  <si>
    <t>(05383) 8179169</t>
  </si>
  <si>
    <t>Duis.sit@dui.ca</t>
  </si>
  <si>
    <t>Rechnitz</t>
  </si>
  <si>
    <t>16621105 6533</t>
  </si>
  <si>
    <t>Tatyana</t>
  </si>
  <si>
    <t>Sharpe</t>
  </si>
  <si>
    <t>(03469) 0247153</t>
  </si>
  <si>
    <t>arcu.Curabitur@pellentesqueeget.edu</t>
  </si>
  <si>
    <t>Bolivia</t>
  </si>
  <si>
    <t>Hay River</t>
  </si>
  <si>
    <t>16111007 9645</t>
  </si>
  <si>
    <t>Lacota</t>
  </si>
  <si>
    <t>Medina</t>
  </si>
  <si>
    <t>(030) 49124171</t>
  </si>
  <si>
    <t>cursus.a.enim@est.co.uk</t>
  </si>
  <si>
    <t>16830701 5605</t>
  </si>
  <si>
    <t>Rebekah</t>
  </si>
  <si>
    <t>Terry</t>
  </si>
  <si>
    <t>(07338) 2404130</t>
  </si>
  <si>
    <t>diam@placerat.ca</t>
  </si>
  <si>
    <t>16290913 6547</t>
  </si>
  <si>
    <t>Xerxes</t>
  </si>
  <si>
    <t>Dennis</t>
  </si>
  <si>
    <t>(027) 29668457</t>
  </si>
  <si>
    <t>facilisis@condimentumDonec.org</t>
  </si>
  <si>
    <t>Rewa</t>
  </si>
  <si>
    <t>16410127 8929</t>
  </si>
  <si>
    <t>Nolan</t>
  </si>
  <si>
    <t>Webb</t>
  </si>
  <si>
    <t>(037260) 287633</t>
  </si>
  <si>
    <t>ornare.libero.at@nasceturridiculus.edu</t>
  </si>
  <si>
    <t>Magdeburg</t>
  </si>
  <si>
    <t>16561120 7092</t>
  </si>
  <si>
    <t>Tucker</t>
  </si>
  <si>
    <t>Duke</t>
  </si>
  <si>
    <t>(0683) 57208194</t>
  </si>
  <si>
    <t>magnis.dis.parturient@dolor.edu</t>
  </si>
  <si>
    <t>Laos</t>
  </si>
  <si>
    <t>Naninne</t>
  </si>
  <si>
    <t>16831026 0370</t>
  </si>
  <si>
    <t>Vera</t>
  </si>
  <si>
    <t>Hebert</t>
  </si>
  <si>
    <t>(031) 34298021</t>
  </si>
  <si>
    <t>luctus.vulputate@posuerecubiliaCurae.ca</t>
  </si>
  <si>
    <t>Turnhout</t>
  </si>
  <si>
    <t>16050906 5298</t>
  </si>
  <si>
    <t>Teagan</t>
  </si>
  <si>
    <t>(034163) 425970</t>
  </si>
  <si>
    <t>Quisque.fringilla.euismod@sagittisplaceratCras.com</t>
  </si>
  <si>
    <t>Bielefeld</t>
  </si>
  <si>
    <t>16991030 7942</t>
  </si>
  <si>
    <t>Adria</t>
  </si>
  <si>
    <t>Johnston</t>
  </si>
  <si>
    <t>(045) 37661446</t>
  </si>
  <si>
    <t>magna.et@eterosProin.edu</t>
  </si>
  <si>
    <t>Philippines</t>
  </si>
  <si>
    <t>Forbach</t>
  </si>
  <si>
    <t>16780604 4983</t>
  </si>
  <si>
    <t>Erich</t>
  </si>
  <si>
    <t>Fitzgerald</t>
  </si>
  <si>
    <t>(074) 22114459</t>
  </si>
  <si>
    <t>Donec.at.arcu@aliquetmetus.net</t>
  </si>
  <si>
    <t>Augusta</t>
  </si>
  <si>
    <t>16910515 1717</t>
  </si>
  <si>
    <t>Caesar</t>
  </si>
  <si>
    <t>Crawford</t>
  </si>
  <si>
    <t>(030557) 108912</t>
  </si>
  <si>
    <t>neque.Morbi.quis@magnaSuspendisse.co.uk</t>
  </si>
  <si>
    <t>Arbre</t>
  </si>
  <si>
    <t>16470807 1644</t>
  </si>
  <si>
    <t>Orlando</t>
  </si>
  <si>
    <t>Kramer</t>
  </si>
  <si>
    <t>(0888) 59302544</t>
  </si>
  <si>
    <t>egestas@eu.net</t>
  </si>
  <si>
    <t>Belarus</t>
  </si>
  <si>
    <t>Saavedra</t>
  </si>
  <si>
    <t>16021122 2666</t>
  </si>
  <si>
    <t>Brett</t>
  </si>
  <si>
    <t>Bailey</t>
  </si>
  <si>
    <t>(06908) 8665793</t>
  </si>
  <si>
    <t>eu@malesuada.ca</t>
  </si>
  <si>
    <t>Bonaire, Sint Eustatius and Saba</t>
  </si>
  <si>
    <t>Workington</t>
  </si>
  <si>
    <t>16121227 8228</t>
  </si>
  <si>
    <t>Madaline</t>
  </si>
  <si>
    <t>Thompson</t>
  </si>
  <si>
    <t>(01528) 5328007</t>
  </si>
  <si>
    <t>Suspendisse.sagittis.Nullam@sollicitudincommodoipsum.com</t>
  </si>
  <si>
    <t>Tumba</t>
  </si>
  <si>
    <t>16030803 7480</t>
  </si>
  <si>
    <t>Gareth</t>
  </si>
  <si>
    <t>Marsh</t>
  </si>
  <si>
    <t>(02311) 7000338</t>
  </si>
  <si>
    <t>convallis.ante.lectus@id.ca</t>
  </si>
  <si>
    <t>Vanuatu</t>
  </si>
  <si>
    <t>Baltimore</t>
  </si>
  <si>
    <t>16470802 1680</t>
  </si>
  <si>
    <t>Reece</t>
  </si>
  <si>
    <t>Valentine</t>
  </si>
  <si>
    <t>(033093) 686604</t>
  </si>
  <si>
    <t>ligula.Nullam.enim@Donec.ca</t>
  </si>
  <si>
    <t>Jedburgh</t>
  </si>
  <si>
    <t>16231104 3448</t>
  </si>
  <si>
    <t>Joy</t>
  </si>
  <si>
    <t>Camacho</t>
  </si>
  <si>
    <t>(0035) 59539015</t>
  </si>
  <si>
    <t>cubilia.Curae.Donec@nuncinterdum.edu</t>
  </si>
  <si>
    <t>Greenland</t>
  </si>
  <si>
    <t>Parkland County</t>
  </si>
  <si>
    <t>16520304 0778</t>
  </si>
  <si>
    <t>Lowe</t>
  </si>
  <si>
    <t>(039551) 404490</t>
  </si>
  <si>
    <t>odio.Nam@aliquetsemut.co.uk</t>
  </si>
  <si>
    <t>French Southern Territories</t>
  </si>
  <si>
    <t>16680604 6204</t>
  </si>
  <si>
    <t>Jasper</t>
  </si>
  <si>
    <t>Walton</t>
  </si>
  <si>
    <t>(053) 47065097</t>
  </si>
  <si>
    <t>purus.gravida.sagittis@consectetuercursuset.co.uk</t>
  </si>
  <si>
    <t>Macedonia</t>
  </si>
  <si>
    <t>16540909 9800</t>
  </si>
  <si>
    <t>Bevis</t>
  </si>
  <si>
    <t>(003) 82397976</t>
  </si>
  <si>
    <t>pede@rhoncus.ca</t>
  </si>
  <si>
    <t>Nigeria</t>
  </si>
  <si>
    <t>16070303 8901</t>
  </si>
  <si>
    <t>Amena</t>
  </si>
  <si>
    <t>Evans</t>
  </si>
  <si>
    <t>(0920) 25581408</t>
  </si>
  <si>
    <t>ornare.facilisis.eget@eulacusQuisque.org</t>
  </si>
  <si>
    <t>Dominica</t>
  </si>
  <si>
    <t>16370413 9165</t>
  </si>
  <si>
    <t>Veg</t>
  </si>
  <si>
    <t>Task number</t>
  </si>
  <si>
    <t>Employee name</t>
  </si>
  <si>
    <t>Task name</t>
  </si>
  <si>
    <t>Task type</t>
  </si>
  <si>
    <t>Start date</t>
  </si>
  <si>
    <t>Status</t>
  </si>
  <si>
    <t>Jake Moss</t>
  </si>
  <si>
    <t>Incoming feeds problems</t>
  </si>
  <si>
    <t>Bugfix</t>
  </si>
  <si>
    <t>New</t>
  </si>
  <si>
    <t>Upload Video Improvements</t>
  </si>
  <si>
    <t>Feature</t>
  </si>
  <si>
    <t>In Progress</t>
  </si>
  <si>
    <t>Oliver Bradley</t>
  </si>
  <si>
    <t>Make trial account expired page</t>
  </si>
  <si>
    <t>Demo Account Logic</t>
  </si>
  <si>
    <t>Closed</t>
  </si>
  <si>
    <t>Adam Clark</t>
  </si>
  <si>
    <t>Gallery page - bug in console</t>
  </si>
  <si>
    <t>Rejected</t>
  </si>
  <si>
    <t>Gallery Improvements</t>
  </si>
  <si>
    <t>Notifications - functionality</t>
  </si>
  <si>
    <t>Bugs on platform</t>
  </si>
  <si>
    <t>Disable dynamic creation of categories</t>
  </si>
  <si>
    <t>Registration email</t>
  </si>
  <si>
    <t>Save platform logo in platforms table</t>
  </si>
  <si>
    <t>Edit Video – Fixes</t>
  </si>
  <si>
    <t>Demo user email</t>
  </si>
  <si>
    <t>Upload video bug on platform</t>
  </si>
  <si>
    <t>Fix Users status bugs when they log in</t>
  </si>
  <si>
    <t>Publisher bugs</t>
  </si>
  <si>
    <t>Search in Gallery - update logic</t>
  </si>
  <si>
    <t>Save default Search filters</t>
  </si>
  <si>
    <t>Password reset email</t>
  </si>
  <si>
    <t>UX improvement</t>
  </si>
  <si>
    <t>Add Providers field in Manage modal</t>
  </si>
  <si>
    <t>Add Username field in User management</t>
  </si>
  <si>
    <t>Small bugs in gallery</t>
  </si>
  <si>
    <t>Refactor notifications</t>
  </si>
  <si>
    <t>Create Incoming Feed Alert</t>
  </si>
  <si>
    <t>Forgot Password Page</t>
  </si>
  <si>
    <t>Luke Webb</t>
  </si>
  <si>
    <t>Ajax bug on 'Content Access' page</t>
  </si>
  <si>
    <t>Add feedback form for Beta test phase</t>
  </si>
  <si>
    <t>Allow to Save while upload is in progress</t>
  </si>
  <si>
    <t>Salary</t>
  </si>
  <si>
    <t>Company</t>
  </si>
  <si>
    <t>ABC</t>
  </si>
  <si>
    <t>XYZ</t>
  </si>
  <si>
    <t>PQR</t>
  </si>
  <si>
    <t>AAA</t>
  </si>
  <si>
    <t>BBB</t>
  </si>
  <si>
    <t>CCC</t>
  </si>
  <si>
    <t>DDD</t>
  </si>
  <si>
    <t>EEE</t>
  </si>
  <si>
    <t>PPP</t>
  </si>
  <si>
    <t>QQQ</t>
  </si>
  <si>
    <t>RRR</t>
  </si>
  <si>
    <t>Rev</t>
  </si>
  <si>
    <t>Exp</t>
  </si>
  <si>
    <t>Grades</t>
  </si>
  <si>
    <t>Pivot Filters</t>
  </si>
  <si>
    <t>Filters: Page Filters : one at a time or all at the same time</t>
  </si>
  <si>
    <t>Column: Place Data which are finite(not more than 10)</t>
  </si>
  <si>
    <t xml:space="preserve">Row: Place all data where Subtotalling is required </t>
  </si>
  <si>
    <t xml:space="preserve">Value: Subtotal : </t>
  </si>
  <si>
    <r>
      <t>u</t>
    </r>
    <r>
      <rPr>
        <sz val="14"/>
        <color rgb="FF404040"/>
        <rFont val="Trebuchet MS"/>
        <family val="2"/>
      </rPr>
      <t>XLOOKUP is a modern replacement for VLOOKUP and HLOOKUP. It searches a range for a match and returns a corresponding value from another range, offering more flexibility than its predecessors.</t>
    </r>
  </si>
  <si>
    <r>
      <t>u</t>
    </r>
    <r>
      <rPr>
        <sz val="14"/>
        <color rgb="FF404040"/>
        <rFont val="Trebuchet MS"/>
        <family val="2"/>
      </rPr>
      <t>Syntax:</t>
    </r>
  </si>
  <si>
    <r>
      <t>u</t>
    </r>
    <r>
      <rPr>
        <sz val="12"/>
        <color rgb="FF404040"/>
        <rFont val="Trebuchet MS"/>
        <family val="2"/>
      </rPr>
      <t>=XLOOKUP(lookup_value, lookup_array, return_array, [if_not_found], [match_mode], [search_mode])</t>
    </r>
  </si>
  <si>
    <r>
      <t>u</t>
    </r>
    <r>
      <rPr>
        <sz val="12"/>
        <color rgb="FF404040"/>
        <rFont val="Trebuchet MS"/>
        <family val="2"/>
      </rPr>
      <t>lookup_value: The value to search for.</t>
    </r>
  </si>
  <si>
    <r>
      <t>u</t>
    </r>
    <r>
      <rPr>
        <sz val="12"/>
        <color rgb="FF404040"/>
        <rFont val="Trebuchet MS"/>
        <family val="2"/>
      </rPr>
      <t>lookup_array: The range where the lookup is performed.</t>
    </r>
  </si>
  <si>
    <r>
      <t>u</t>
    </r>
    <r>
      <rPr>
        <sz val="12"/>
        <color rgb="FF404040"/>
        <rFont val="Trebuchet MS"/>
        <family val="2"/>
      </rPr>
      <t>return_array: The range from which to return a value.</t>
    </r>
  </si>
  <si>
    <r>
      <t>u</t>
    </r>
    <r>
      <rPr>
        <sz val="12"/>
        <color rgb="FF404040"/>
        <rFont val="Trebuchet MS"/>
        <family val="2"/>
      </rPr>
      <t>[if_not_found]: (Optional) The value to return if no match is found.</t>
    </r>
  </si>
  <si>
    <r>
      <t>u</t>
    </r>
    <r>
      <rPr>
        <sz val="12"/>
        <color rgb="FF404040"/>
        <rFont val="Trebuchet MS"/>
        <family val="2"/>
      </rPr>
      <t xml:space="preserve">[match_mode]: (Optional) Controls the type of match (0 for exact match, etc.). Specifies the type of match. Default is 0 for an exact match. </t>
    </r>
  </si>
  <si>
    <r>
      <t>u</t>
    </r>
    <r>
      <rPr>
        <sz val="11"/>
        <color rgb="FF404040"/>
        <rFont val="Trebuchet MS"/>
        <family val="2"/>
      </rPr>
      <t xml:space="preserve">0: Exact match (default). </t>
    </r>
  </si>
  <si>
    <r>
      <t>u</t>
    </r>
    <r>
      <rPr>
        <sz val="11"/>
        <color rgb="FF404040"/>
        <rFont val="Trebuchet MS"/>
        <family val="2"/>
      </rPr>
      <t xml:space="preserve">-1: Exact match or next smaller item. </t>
    </r>
  </si>
  <si>
    <r>
      <t>u</t>
    </r>
    <r>
      <rPr>
        <sz val="11"/>
        <color rgb="FF404040"/>
        <rFont val="Trebuchet MS"/>
        <family val="2"/>
      </rPr>
      <t xml:space="preserve">1: Exact match or next larger item. </t>
    </r>
  </si>
  <si>
    <t xml:space="preserve"> </t>
  </si>
  <si>
    <r>
      <t>u</t>
    </r>
    <r>
      <rPr>
        <sz val="11"/>
        <color rgb="FF404040"/>
        <rFont val="Trebuchet MS"/>
        <family val="2"/>
      </rPr>
      <t>2: Wildcard match.</t>
    </r>
  </si>
  <si>
    <r>
      <t>u</t>
    </r>
    <r>
      <rPr>
        <sz val="12"/>
        <color rgb="FF404040"/>
        <rFont val="Trebuchet MS"/>
        <family val="2"/>
      </rPr>
      <t>[search_mode]: (Optional) Controls the search direction (top-to-bottom or bottom-to-top). Specifies the search direction. Default is 1 (search from top to bottom).</t>
    </r>
  </si>
  <si>
    <r>
      <t>u</t>
    </r>
    <r>
      <rPr>
        <sz val="11"/>
        <color rgb="FF404040"/>
        <rFont val="Trebuchet MS"/>
        <family val="2"/>
      </rPr>
      <t>1: Search from first to last.</t>
    </r>
  </si>
  <si>
    <r>
      <t>u</t>
    </r>
    <r>
      <rPr>
        <sz val="11"/>
        <color rgb="FF404040"/>
        <rFont val="Trebuchet MS"/>
        <family val="2"/>
      </rPr>
      <t>-1: Search from last to first.</t>
    </r>
  </si>
  <si>
    <r>
      <t>u</t>
    </r>
    <r>
      <rPr>
        <sz val="11"/>
        <color rgb="FF404040"/>
        <rFont val="Trebuchet MS"/>
        <family val="2"/>
      </rPr>
      <t>2: Perform a binary search in ascending order.</t>
    </r>
  </si>
  <si>
    <r>
      <t>u</t>
    </r>
    <r>
      <rPr>
        <sz val="11"/>
        <color rgb="FF404040"/>
        <rFont val="Trebuchet MS"/>
        <family val="2"/>
      </rPr>
      <t>-2: Perform a binary search in descending order.</t>
    </r>
  </si>
  <si>
    <r>
      <t>u</t>
    </r>
    <r>
      <rPr>
        <sz val="14"/>
        <color rgb="FF404040"/>
        <rFont val="Trebuchet MS"/>
        <family val="2"/>
      </rPr>
      <t>Example: To find the corresponding price for a product in cell A2 from a list of product names in B2:B10 and their prices in C2:C10:</t>
    </r>
  </si>
  <si>
    <r>
      <t>u</t>
    </r>
    <r>
      <rPr>
        <sz val="12"/>
        <color rgb="FF404040"/>
        <rFont val="Trebuchet MS"/>
        <family val="2"/>
      </rPr>
      <t>=XLOOKUP(A2, B2:B10, C2:C10)</t>
    </r>
  </si>
  <si>
    <r>
      <t>u</t>
    </r>
    <r>
      <rPr>
        <sz val="14"/>
        <color rgb="FF404040"/>
        <rFont val="Trebuchet MS"/>
        <family val="2"/>
      </rPr>
      <t>Working with general &amp; advance function : SUM, AVERAGE, MAX, MIN, LARGE &amp; SMALL, SUMIF, SUMIFS, AVERAGEIF, AVERAGEIFS, COUNTIF, COUNTIFS</t>
    </r>
  </si>
  <si>
    <t>sum</t>
  </si>
  <si>
    <t>Conditional Sum: if Qty&lt;25</t>
  </si>
  <si>
    <t>Conditional Sum: if Qty&lt;25, for Fruits</t>
  </si>
  <si>
    <t>Average</t>
  </si>
  <si>
    <t>Conditional Avg: if Qty&lt;25</t>
  </si>
  <si>
    <t>Max</t>
  </si>
  <si>
    <t>nth largest Value : 3rg largest QTY</t>
  </si>
  <si>
    <t>Conditional max: if Qty &lt;25 and then for fruits, Price &gt;3</t>
  </si>
  <si>
    <t>Min</t>
  </si>
  <si>
    <t>nth smallest: 2nd smallest QTY</t>
  </si>
  <si>
    <t>Conditional min: if Qty &gt;25 and then for fruits, Price &gt;3</t>
  </si>
  <si>
    <t>Count</t>
  </si>
  <si>
    <t>numercial count</t>
  </si>
  <si>
    <t>count non-blank cells</t>
  </si>
  <si>
    <t>count blank cells</t>
  </si>
  <si>
    <t>Conditional count: Fruits</t>
  </si>
  <si>
    <t>conditional count: Fruits with QTY &lt;25</t>
  </si>
  <si>
    <t>Database functions</t>
  </si>
  <si>
    <t>&lt;25</t>
  </si>
  <si>
    <t>&gt;3</t>
  </si>
  <si>
    <t>&gt;10</t>
  </si>
  <si>
    <t>Db functions</t>
  </si>
  <si>
    <t>Database: A34 to D44</t>
  </si>
  <si>
    <t>Field: A34, B34, C34, D34</t>
  </si>
  <si>
    <t>Criteria : A47 to E49</t>
  </si>
  <si>
    <t>Sum for criteria</t>
  </si>
  <si>
    <r>
      <t>u</t>
    </r>
    <r>
      <rPr>
        <sz val="14"/>
        <color rgb="FF404040"/>
        <rFont val="Trebuchet MS"/>
        <family val="2"/>
      </rPr>
      <t>Writing conditional expressions (using IF). Using logical functions (AND, OR, NOT) inside IF, IFS</t>
    </r>
  </si>
  <si>
    <t>if(cond,stmt_T, stmt_F)</t>
  </si>
  <si>
    <t>Marks</t>
  </si>
  <si>
    <t>Result:if</t>
  </si>
  <si>
    <t>and(cond1,cond2,…) : Compulsory: T iff all conds are T else F</t>
  </si>
  <si>
    <t>ValidityChk</t>
  </si>
  <si>
    <t>OR(cond1,cond2….):  Optional : F iff all conds are F else T</t>
  </si>
  <si>
    <t>InvalidityChk</t>
  </si>
  <si>
    <t>ResultIfAnd</t>
  </si>
  <si>
    <t>ResultIFOR</t>
  </si>
  <si>
    <t>And</t>
  </si>
  <si>
    <t>OR</t>
  </si>
  <si>
    <t>&gt;=</t>
  </si>
  <si>
    <t>&lt;</t>
  </si>
  <si>
    <t>&lt;=</t>
  </si>
  <si>
    <t>&gt;</t>
  </si>
  <si>
    <t>=</t>
  </si>
  <si>
    <t>&lt;&gt;</t>
  </si>
  <si>
    <t>T</t>
  </si>
  <si>
    <t>F</t>
  </si>
  <si>
    <t>ifs(cond1,stmt1,cond2,stmt2,…..,True,stmtElse)</t>
  </si>
  <si>
    <t>&gt;90</t>
  </si>
  <si>
    <t>A+</t>
  </si>
  <si>
    <t>&gt;75</t>
  </si>
  <si>
    <t>A</t>
  </si>
  <si>
    <t>&gt;60</t>
  </si>
  <si>
    <t>B</t>
  </si>
  <si>
    <t>&gt;=50</t>
  </si>
  <si>
    <t>P</t>
  </si>
  <si>
    <t>else</t>
  </si>
  <si>
    <t>Not 0 to 100</t>
  </si>
  <si>
    <t>Invalid</t>
  </si>
  <si>
    <t>ResultIFS</t>
  </si>
  <si>
    <r>
      <t>u</t>
    </r>
    <r>
      <rPr>
        <sz val="14"/>
        <color rgb="FF404040"/>
        <rFont val="Trebuchet MS"/>
        <family val="2"/>
      </rPr>
      <t>Text Functions (LEFT, RIGHT, MID, LOWER, UPPER, PROPER, TEXT, CONCAT, TEXTJOIN)</t>
    </r>
  </si>
  <si>
    <t>John Doe</t>
  </si>
  <si>
    <t xml:space="preserve">                        This          has           untrimed data          </t>
  </si>
  <si>
    <t>tHIS is nOt iN any CASE</t>
  </si>
  <si>
    <t>Hello</t>
  </si>
  <si>
    <t>To</t>
  </si>
  <si>
    <t>all</t>
  </si>
  <si>
    <t>Excel</t>
  </si>
  <si>
    <t>Coders</t>
  </si>
  <si>
    <t>Text Functions</t>
  </si>
  <si>
    <t>0000000.##</t>
  </si>
  <si>
    <t>dd-mm-yyyy hh:mm:ss AM/PM</t>
  </si>
  <si>
    <t>dd-mmm, yyyy hh:mm AM/PM</t>
  </si>
  <si>
    <t>dd-mmmm-yyyy</t>
  </si>
  <si>
    <t>North</t>
  </si>
  <si>
    <t>South</t>
  </si>
  <si>
    <t>Lookup</t>
  </si>
  <si>
    <t>Searched Data</t>
  </si>
  <si>
    <t>Where Searched</t>
  </si>
  <si>
    <t>Table/Range(row+col) : row/col are indexed:field Index</t>
  </si>
  <si>
    <t>Array : data in the array gets indexed (position): data Index</t>
  </si>
  <si>
    <t>Returned Value</t>
  </si>
  <si>
    <t>Tabular Search : Row/Col index (Field Index in the table)</t>
  </si>
  <si>
    <t>Forward/downward search</t>
  </si>
  <si>
    <t>Searched data should always lie in Index 1</t>
  </si>
  <si>
    <t>Array Search: Returned Array : Position of the searched data in searched Array</t>
  </si>
  <si>
    <t>Algorithms</t>
  </si>
  <si>
    <t>Linear Search</t>
  </si>
  <si>
    <t>Line by Line</t>
  </si>
  <si>
    <t>Exact Match</t>
  </si>
  <si>
    <t>0/False</t>
  </si>
  <si>
    <t>default : Xlookup</t>
  </si>
  <si>
    <t>Binary Search</t>
  </si>
  <si>
    <t>Dictionary Search/ Divide and Rule</t>
  </si>
  <si>
    <t>Approx Search</t>
  </si>
  <si>
    <t>Sorted/Unsorted</t>
  </si>
  <si>
    <t>Sorted</t>
  </si>
  <si>
    <t>1/True</t>
  </si>
  <si>
    <t>vlookup, hlookup, match</t>
  </si>
  <si>
    <t>Top to bottom Search</t>
  </si>
  <si>
    <t>Bottom to Top Search</t>
  </si>
  <si>
    <t>Wild Card Search</t>
  </si>
  <si>
    <t>?, *</t>
  </si>
  <si>
    <t>Array Asc</t>
  </si>
  <si>
    <t>Array Desc</t>
  </si>
  <si>
    <t>Error Handler</t>
  </si>
  <si>
    <t>vlookup(searchedData,TblWhereSearched,RowFieldIndex,0/1)</t>
  </si>
  <si>
    <t>EmpID</t>
  </si>
  <si>
    <t>Vlookup(0)</t>
  </si>
  <si>
    <t>vlookup(1)</t>
  </si>
  <si>
    <t>Hlookup(searchedData,TblWhereSearched,ColFieldIndex,0/1)</t>
  </si>
  <si>
    <t>Hlookup(0)</t>
  </si>
  <si>
    <t>Hlookup(1)</t>
  </si>
  <si>
    <t>Lookup(SearchedData,VectorWhereSearched,ArrayReturned)</t>
  </si>
  <si>
    <t>ArrayReturned: 1 value less than the Vector</t>
  </si>
  <si>
    <t>Result</t>
  </si>
  <si>
    <t>Range wise Searched data</t>
  </si>
  <si>
    <t>Index-Match</t>
  </si>
  <si>
    <t>Index(Array,Position)-&gt;data returned which is the data at Position in the Array</t>
  </si>
  <si>
    <t>5th lastname</t>
  </si>
  <si>
    <t>Match(SearchedData,ArrayWhereSearched,0/1)-&gt;Position of Data being searched in the Array</t>
  </si>
  <si>
    <t>123 in in which index of empID</t>
  </si>
  <si>
    <t>Index(ArrayReturned,Match(SearchedData,ArrayWhereSearched,0/1))</t>
  </si>
  <si>
    <t>Index-Match(0)</t>
  </si>
  <si>
    <t>Index-Match(1)</t>
  </si>
  <si>
    <t>Index-Match(-1)</t>
  </si>
  <si>
    <t>Xlookup(SearchedData,ArrayWhereSearched,ArrayReturned,IFNOTFoundHandler,0/1/-1/2,1/-1/2/-2)</t>
  </si>
  <si>
    <t xml:space="preserve">1: Exact match or next larger item. </t>
  </si>
  <si>
    <t>Xlookup(0,1)</t>
  </si>
  <si>
    <t>Xlookup(0,-1)</t>
  </si>
  <si>
    <t>Xlookup(0,2)</t>
  </si>
  <si>
    <t>Xlookup(0,-2)</t>
  </si>
  <si>
    <t>Xlookup(2,1)</t>
  </si>
  <si>
    <t>Xlookup(1,1)</t>
  </si>
  <si>
    <t>Xlookup(-1,1)</t>
  </si>
  <si>
    <t>List</t>
  </si>
  <si>
    <t>Numerical</t>
  </si>
  <si>
    <t>Custom</t>
  </si>
  <si>
    <t>Text</t>
  </si>
  <si>
    <t>East</t>
  </si>
  <si>
    <t>West</t>
  </si>
  <si>
    <t>Central</t>
  </si>
  <si>
    <t>Region:Data</t>
  </si>
  <si>
    <t>Region:</t>
  </si>
  <si>
    <t>Age</t>
  </si>
  <si>
    <t>Interest</t>
  </si>
  <si>
    <t>1/1/1899</t>
  </si>
  <si>
    <t>DOJ</t>
  </si>
  <si>
    <t>ROWNO</t>
  </si>
  <si>
    <t>Tlen</t>
  </si>
  <si>
    <t>=G3=ROW()</t>
  </si>
  <si>
    <t>Emp</t>
  </si>
  <si>
    <t>Increment</t>
  </si>
  <si>
    <t>Grade</t>
  </si>
  <si>
    <t>Salary Post Appraisal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</si>
  <si>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</si>
  <si>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</si>
  <si>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</si>
  <si>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</si>
  <si>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</si>
  <si>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</si>
  <si>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</si>
  <si>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</si>
  <si>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</si>
  <si>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</si>
  <si>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</si>
  <si>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</si>
  <si>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Protection</t>
  </si>
  <si>
    <t>Protecting Certain Cells Only</t>
  </si>
  <si>
    <t>Select All Data -&gt; Format Cells -&gt; Protection Tab -&gt; UNTICK Locked</t>
  </si>
  <si>
    <t>Select Cells to be protected-&gt; Format Cells -&gt; Protection Tab -&gt; TICK Locked</t>
  </si>
  <si>
    <t>Review Tab -&gt; Protect Sheet -&gt; Put Password (Optional) -&gt; OK -&gt; Password Again(Optional)</t>
  </si>
  <si>
    <t>Hide Formulas from Selected Cells</t>
  </si>
  <si>
    <t xml:space="preserve">To UnProtect -&gt; Review Tab -&gt; UnProtect Sheet -&gt; Put Password (Optional) -&gt; OK </t>
  </si>
  <si>
    <t>Select Cells to be protected-&gt; Format Cells -&gt; Protection Tab -&gt; TICK Locked -&gt; TICK Hidden</t>
  </si>
  <si>
    <t>Selection not allowed for Certain Cells</t>
  </si>
  <si>
    <t>Review Tab -&gt; Protect Sheet -&gt;UNTICK SELECT LOCKED CELLS-&gt; Put Password (Optional) -&gt; OK -&gt; Password Again(Optional)</t>
  </si>
  <si>
    <t>Protecting Structure of book</t>
  </si>
  <si>
    <t>Worksheet Stucture</t>
  </si>
  <si>
    <t>Review Tab-&gt; Protect WorkBook &gt; Put Password (Optional) -&gt; OK -&gt; Password Again(Optional)</t>
  </si>
  <si>
    <t xml:space="preserve">To Unprotect Review Tab-&gt; Protect WorkBook &gt; Put Password (Optional) -&gt; OK </t>
  </si>
  <si>
    <t>File Level Protection</t>
  </si>
  <si>
    <t>Read Mode</t>
  </si>
  <si>
    <t>Read -Write Mode</t>
  </si>
  <si>
    <t>File-&gt;Save As -&gt; Tools -&gt; General-&gt; Password (TO Modify) &amp; Password(To Read-Only) -&gt; Repeat Passwords -&gt; Save</t>
  </si>
  <si>
    <t>Close File</t>
  </si>
  <si>
    <t>Restart to see the Changes</t>
  </si>
  <si>
    <t>To Unprotect</t>
  </si>
  <si>
    <t>File-&gt;Save As -&gt; Tools -&gt; General-&gt; Remove Password (TO Modify) &amp; Password(To Read-Only) -&gt;Save</t>
  </si>
  <si>
    <t>(Multiple Items)</t>
  </si>
  <si>
    <t>Column Labels</t>
  </si>
  <si>
    <t>Grand Total</t>
  </si>
  <si>
    <t>Row Labels</t>
  </si>
  <si>
    <t>New Total</t>
  </si>
  <si>
    <t>In Progress Total</t>
  </si>
  <si>
    <t>Closed Total</t>
  </si>
  <si>
    <t>Rejected Total</t>
  </si>
  <si>
    <t>Details for SumTasks - Start date: 5/16/2016, Status: New, Task type: Bugfix, Employee name: Adam Clark (+)</t>
  </si>
  <si>
    <t>Sum of TaskMod20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</si>
</sst>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.0000"/>
    <numFmt numFmtId="165" formatCode="#######.##"/>
    <numFmt numFmtId="166" formatCode="0000000.##"/>
    <numFmt numFmtId="167" formatCode="dd/mm/yyyy\ hh:mm:ss"/>
    <numFmt numFmtId="168" formatCode="dd/mm/yyyy\ hh:mm:ss\ AM/PM"/>
    <numFmt numFmtId="169" formatCode="dd/mmm\,\ yyyy\ hh:mm\ AM/PM"/>
    <numFmt numFmtId="170" formatCode="dd/mmm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.8000000000000007"/>
      <color rgb="FF90C226"/>
      <name val="Wingdings 3"/>
      <family val="1"/>
      <charset val="2"/>
    </font>
    <font>
      <sz val="14"/>
      <color rgb="FF404040"/>
      <name val="Trebuchet MS"/>
      <family val="2"/>
    </font>
    <font>
      <sz val="12"/>
      <color rgb="FF404040"/>
      <name val="Trebuchet MS"/>
      <family val="2"/>
    </font>
    <font>
      <sz val="11"/>
      <color rgb="FF40404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vertical="top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/>
    </xf>
    <xf numFmtId="14" fontId="0" fillId="0" borderId="0" xfId="0" applyNumberFormat="1" applyAlignment="1">
      <alignment horizontal="left" indent="1"/>
    </xf>
    <xf numFmtId="0" fontId="1" fillId="0" borderId="4" xfId="0" applyFont="1" applyBorder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indent="7" readingOrder="1"/>
    </xf>
    <xf numFmtId="0" fontId="5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12" readingOrder="1"/>
    </xf>
    <xf numFmtId="0" fontId="8" fillId="0" borderId="0" xfId="0" applyFont="1" applyAlignment="1">
      <alignment horizontal="left" vertical="center" indent="12" readingOrder="1"/>
    </xf>
    <xf numFmtId="14" fontId="1" fillId="0" borderId="0" xfId="0" applyNumberFormat="1" applyFont="1"/>
    <xf numFmtId="0" fontId="1" fillId="0" borderId="5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[excel_formulas_data.xlsx]Sheet1!PivotTable1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Bugfix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Sheet1!$A$5:$B$46</c:f>
              <c:multiLvlStrCache>
                <c:ptCount val="37"/>
                <c:lvl>
                  <c:pt idx="0">
                    <c:v>07-05-2016</c:v>
                  </c:pt>
                  <c:pt idx="1">
                    <c:v>16-05-2016</c:v>
                  </c:pt>
                  <c:pt idx="2">
                    <c:v>20-05-2016</c:v>
                  </c:pt>
                  <c:pt idx="3">
                    <c:v>21-05-2016</c:v>
                  </c:pt>
                  <c:pt idx="4">
                    <c:v>27-05-2016</c:v>
                  </c:pt>
                  <c:pt idx="5">
                    <c:v>29-05-2016</c:v>
                  </c:pt>
                  <c:pt idx="6">
                    <c:v>09-05-2017</c:v>
                  </c:pt>
                  <c:pt idx="7">
                    <c:v>27-05-2017</c:v>
                  </c:pt>
                  <c:pt idx="8">
                    <c:v>27-05-2018</c:v>
                  </c:pt>
                  <c:pt idx="9">
                    <c:v>03-05-2024</c:v>
                  </c:pt>
                  <c:pt idx="10">
                    <c:v>16-05-2024</c:v>
                  </c:pt>
                  <c:pt idx="11">
                    <c:v>17-05-2024</c:v>
                  </c:pt>
                  <c:pt idx="12">
                    <c:v>29-05-2024</c:v>
                  </c:pt>
                  <c:pt idx="13">
                    <c:v>03-06-2024</c:v>
                  </c:pt>
                  <c:pt idx="14">
                    <c:v>08-05-2016</c:v>
                  </c:pt>
                  <c:pt idx="15">
                    <c:v>09-05-2016</c:v>
                  </c:pt>
                  <c:pt idx="16">
                    <c:v>14-05-2016</c:v>
                  </c:pt>
                  <c:pt idx="17">
                    <c:v>15-05-2016</c:v>
                  </c:pt>
                  <c:pt idx="18">
                    <c:v>17-05-2016</c:v>
                  </c:pt>
                  <c:pt idx="19">
                    <c:v>20-05-2016</c:v>
                  </c:pt>
                  <c:pt idx="20">
                    <c:v>24-06-2016</c:v>
                  </c:pt>
                  <c:pt idx="21">
                    <c:v>20-06-2018</c:v>
                  </c:pt>
                  <c:pt idx="22">
                    <c:v>03-05-2016</c:v>
                  </c:pt>
                  <c:pt idx="23">
                    <c:v>12-05-2016</c:v>
                  </c:pt>
                  <c:pt idx="24">
                    <c:v>15-05-2016</c:v>
                  </c:pt>
                  <c:pt idx="25">
                    <c:v>16-05-2016</c:v>
                  </c:pt>
                  <c:pt idx="26">
                    <c:v>17-05-2016</c:v>
                  </c:pt>
                  <c:pt idx="27">
                    <c:v>29-05-2016</c:v>
                  </c:pt>
                  <c:pt idx="28">
                    <c:v>21-06-2016</c:v>
                  </c:pt>
                  <c:pt idx="29">
                    <c:v>11-06-2017</c:v>
                  </c:pt>
                  <c:pt idx="30">
                    <c:v>13-06-2017</c:v>
                  </c:pt>
                  <c:pt idx="31">
                    <c:v>23-06-2018</c:v>
                  </c:pt>
                  <c:pt idx="32">
                    <c:v>03-05-2016</c:v>
                  </c:pt>
                  <c:pt idx="33">
                    <c:v>09-05-2016</c:v>
                  </c:pt>
                  <c:pt idx="34">
                    <c:v>21-05-2016</c:v>
                  </c:pt>
                  <c:pt idx="35">
                    <c:v>27-05-2016</c:v>
                  </c:pt>
                  <c:pt idx="36">
                    <c:v>10-05-2018</c:v>
                  </c:pt>
                </c:lvl>
                <c:lvl>
                  <c:pt idx="0">
                    <c:v>New</c:v>
                  </c:pt>
                  <c:pt idx="14">
                    <c:v>In Progress</c:v>
                  </c:pt>
                  <c:pt idx="22">
                    <c:v>Closed</c:v>
                  </c:pt>
                  <c:pt idx="32">
                    <c:v>Rejected</c:v>
                  </c:pt>
                </c:lvl>
              </c:multiLvlStrCache>
            </c:multiLvlStrRef>
          </c:cat>
          <c:val>
            <c:numRef>
              <c:f>Sheet1!$C$5:$C$46</c:f>
              <c:numCache>
                <c:formatCode>General</c:formatCode>
                <c:ptCount val="37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</c:v>
                </c:pt>
                <c:pt idx="26">
                  <c:v>17</c:v>
                </c:pt>
                <c:pt idx="27">
                  <c:v>0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15</c:v>
                </c:pt>
                <c:pt idx="3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094-811B-A24142FE2397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Feature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Sheet1!$A$5:$B$46</c:f>
              <c:multiLvlStrCache>
                <c:ptCount val="37"/>
                <c:lvl>
                  <c:pt idx="0">
                    <c:v>07-05-2016</c:v>
                  </c:pt>
                  <c:pt idx="1">
                    <c:v>16-05-2016</c:v>
                  </c:pt>
                  <c:pt idx="2">
                    <c:v>20-05-2016</c:v>
                  </c:pt>
                  <c:pt idx="3">
                    <c:v>21-05-2016</c:v>
                  </c:pt>
                  <c:pt idx="4">
                    <c:v>27-05-2016</c:v>
                  </c:pt>
                  <c:pt idx="5">
                    <c:v>29-05-2016</c:v>
                  </c:pt>
                  <c:pt idx="6">
                    <c:v>09-05-2017</c:v>
                  </c:pt>
                  <c:pt idx="7">
                    <c:v>27-05-2017</c:v>
                  </c:pt>
                  <c:pt idx="8">
                    <c:v>27-05-2018</c:v>
                  </c:pt>
                  <c:pt idx="9">
                    <c:v>03-05-2024</c:v>
                  </c:pt>
                  <c:pt idx="10">
                    <c:v>16-05-2024</c:v>
                  </c:pt>
                  <c:pt idx="11">
                    <c:v>17-05-2024</c:v>
                  </c:pt>
                  <c:pt idx="12">
                    <c:v>29-05-2024</c:v>
                  </c:pt>
                  <c:pt idx="13">
                    <c:v>03-06-2024</c:v>
                  </c:pt>
                  <c:pt idx="14">
                    <c:v>08-05-2016</c:v>
                  </c:pt>
                  <c:pt idx="15">
                    <c:v>09-05-2016</c:v>
                  </c:pt>
                  <c:pt idx="16">
                    <c:v>14-05-2016</c:v>
                  </c:pt>
                  <c:pt idx="17">
                    <c:v>15-05-2016</c:v>
                  </c:pt>
                  <c:pt idx="18">
                    <c:v>17-05-2016</c:v>
                  </c:pt>
                  <c:pt idx="19">
                    <c:v>20-05-2016</c:v>
                  </c:pt>
                  <c:pt idx="20">
                    <c:v>24-06-2016</c:v>
                  </c:pt>
                  <c:pt idx="21">
                    <c:v>20-06-2018</c:v>
                  </c:pt>
                  <c:pt idx="22">
                    <c:v>03-05-2016</c:v>
                  </c:pt>
                  <c:pt idx="23">
                    <c:v>12-05-2016</c:v>
                  </c:pt>
                  <c:pt idx="24">
                    <c:v>15-05-2016</c:v>
                  </c:pt>
                  <c:pt idx="25">
                    <c:v>16-05-2016</c:v>
                  </c:pt>
                  <c:pt idx="26">
                    <c:v>17-05-2016</c:v>
                  </c:pt>
                  <c:pt idx="27">
                    <c:v>29-05-2016</c:v>
                  </c:pt>
                  <c:pt idx="28">
                    <c:v>21-06-2016</c:v>
                  </c:pt>
                  <c:pt idx="29">
                    <c:v>11-06-2017</c:v>
                  </c:pt>
                  <c:pt idx="30">
                    <c:v>13-06-2017</c:v>
                  </c:pt>
                  <c:pt idx="31">
                    <c:v>23-06-2018</c:v>
                  </c:pt>
                  <c:pt idx="32">
                    <c:v>03-05-2016</c:v>
                  </c:pt>
                  <c:pt idx="33">
                    <c:v>09-05-2016</c:v>
                  </c:pt>
                  <c:pt idx="34">
                    <c:v>21-05-2016</c:v>
                  </c:pt>
                  <c:pt idx="35">
                    <c:v>27-05-2016</c:v>
                  </c:pt>
                  <c:pt idx="36">
                    <c:v>10-05-2018</c:v>
                  </c:pt>
                </c:lvl>
                <c:lvl>
                  <c:pt idx="0">
                    <c:v>New</c:v>
                  </c:pt>
                  <c:pt idx="14">
                    <c:v>In Progress</c:v>
                  </c:pt>
                  <c:pt idx="22">
                    <c:v>Closed</c:v>
                  </c:pt>
                  <c:pt idx="32">
                    <c:v>Rejected</c:v>
                  </c:pt>
                </c:lvl>
              </c:multiLvlStrCache>
            </c:multiLvlStrRef>
          </c:cat>
          <c:val>
            <c:numRef>
              <c:f>Sheet1!$D$5:$D$46</c:f>
              <c:numCache>
                <c:formatCode>General</c:formatCode>
                <c:ptCount val="37"/>
                <c:pt idx="0">
                  <c:v>12</c:v>
                </c:pt>
                <c:pt idx="1">
                  <c:v>0</c:v>
                </c:pt>
                <c:pt idx="2">
                  <c:v>19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</c:v>
                </c:pt>
                <c:pt idx="8">
                  <c:v>8</c:v>
                </c:pt>
                <c:pt idx="9">
                  <c:v>19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19</c:v>
                </c:pt>
                <c:pt idx="14">
                  <c:v>0</c:v>
                </c:pt>
                <c:pt idx="15">
                  <c:v>9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  <c:pt idx="19">
                  <c:v>14</c:v>
                </c:pt>
                <c:pt idx="20">
                  <c:v>3</c:v>
                </c:pt>
                <c:pt idx="21">
                  <c:v>13</c:v>
                </c:pt>
                <c:pt idx="22">
                  <c:v>0</c:v>
                </c:pt>
                <c:pt idx="23">
                  <c:v>1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9</c:v>
                </c:pt>
                <c:pt idx="28">
                  <c:v>0</c:v>
                </c:pt>
                <c:pt idx="29">
                  <c:v>7</c:v>
                </c:pt>
                <c:pt idx="30">
                  <c:v>14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15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0-4094-811B-A24142FE2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490704"/>
        <c:axId val="393489744"/>
      </c:barChart>
      <c:catAx>
        <c:axId val="3934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89744"/>
        <c:crosses val="autoZero"/>
        <c:auto val="1"/>
        <c:lblAlgn val="ctr"/>
        <c:lblOffset val="100"/>
        <c:noMultiLvlLbl val="0"/>
      </c:catAx>
      <c:valAx>
        <c:axId val="3934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120650</xdr:rowOff>
    </xdr:from>
    <xdr:to>
      <xdr:col>17</xdr:col>
      <xdr:colOff>589728</xdr:colOff>
      <xdr:row>40</xdr:row>
      <xdr:rowOff>25400</xdr:rowOff>
    </xdr:to>
    <xdr:pic>
      <xdr:nvPicPr>
        <xdr:cNvPr id="2" name="Picture 1" descr="Dan Q: &quot;#ASCII tables are useful. But …&quot; - Dan Q">
          <a:extLst>
            <a:ext uri="{FF2B5EF4-FFF2-40B4-BE49-F238E27FC236}">
              <a16:creationId xmlns:a16="http://schemas.microsoft.com/office/drawing/2014/main" id="{FADF99DD-7037-B60E-ABEB-65BE14D6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0952928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15</xdr:col>
      <xdr:colOff>200603</xdr:colOff>
      <xdr:row>80</xdr:row>
      <xdr:rowOff>50800</xdr:rowOff>
    </xdr:to>
    <xdr:pic>
      <xdr:nvPicPr>
        <xdr:cNvPr id="3" name="Picture 2" descr="FigEXT4-03">
          <a:extLst>
            <a:ext uri="{FF2B5EF4-FFF2-40B4-BE49-F238E27FC236}">
              <a16:creationId xmlns:a16="http://schemas.microsoft.com/office/drawing/2014/main" id="{C3B417E0-6555-FA14-395D-7345FB375DD2}"/>
            </a:ext>
          </a:extLst>
        </xdr:cNvPr>
        <xdr:cNvPicPr>
          <a:picLocks noGrp="1"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85" r="23181"/>
        <a:stretch/>
      </xdr:blipFill>
      <xdr:spPr>
        <a:xfrm>
          <a:off x="609600" y="8839200"/>
          <a:ext cx="8735003" cy="594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149225</xdr:rowOff>
    </xdr:from>
    <xdr:to>
      <xdr:col>8</xdr:col>
      <xdr:colOff>285750</xdr:colOff>
      <xdr:row>15</xdr:row>
      <xdr:rowOff>130175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4C8205-A060-8905-7D04-DB09F881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Gupta" refreshedDate="45828.724244212965" createdVersion="8" refreshedVersion="8" minRefreshableVersion="3" recordCount="45" xr:uid="{96CFF2B8-C868-480C-9404-7F32B2900520}">
  <cacheSource type="worksheet">
    <worksheetSource ref="A1:F1048576" sheet="PivotData"/>
  </cacheSource>
  <cacheFields count="7">
    <cacheField name="Task number" numFmtId="0">
      <sharedItems containsString="0" containsBlank="1" containsNumber="1" containsInteger="1" minValue="211" maxValue="19999"/>
    </cacheField>
    <cacheField name="Employee name" numFmtId="0">
      <sharedItems containsBlank="1" count="5">
        <s v="Jake Moss"/>
        <s v="Oliver Bradley"/>
        <s v="Adam Clark"/>
        <s v="Luke Webb"/>
        <m/>
      </sharedItems>
    </cacheField>
    <cacheField name="Task name" numFmtId="0">
      <sharedItems containsBlank="1"/>
    </cacheField>
    <cacheField name="Task type" numFmtId="0">
      <sharedItems containsBlank="1" count="3">
        <s v="Bugfix"/>
        <s v="Feature"/>
        <m/>
      </sharedItems>
    </cacheField>
    <cacheField name="Start date" numFmtId="0">
      <sharedItems containsNonDate="0" containsDate="1" containsString="0" containsBlank="1" minDate="2016-05-03T00:00:00" maxDate="2024-06-04T00:00:00" count="29">
        <d v="2016-05-29T00:00:00"/>
        <d v="2016-05-14T00:00:00"/>
        <d v="2018-06-20T00:00:00"/>
        <d v="2017-06-13T00:00:00"/>
        <d v="2016-05-27T00:00:00"/>
        <d v="2016-05-09T00:00:00"/>
        <d v="2017-05-27T00:00:00"/>
        <d v="2018-05-10T00:00:00"/>
        <d v="2016-05-20T00:00:00"/>
        <d v="2016-05-08T00:00:00"/>
        <d v="2016-05-12T00:00:00"/>
        <d v="2017-05-09T00:00:00"/>
        <d v="2016-06-24T00:00:00"/>
        <d v="2018-06-23T00:00:00"/>
        <d v="2016-06-21T00:00:00"/>
        <d v="2017-06-11T00:00:00"/>
        <d v="2018-05-27T00:00:00"/>
        <d v="2016-05-21T00:00:00"/>
        <d v="2016-05-15T00:00:00"/>
        <d v="2016-05-07T00:00:00"/>
        <d v="2016-05-17T00:00:00"/>
        <d v="2016-05-16T00:00:00"/>
        <d v="2016-05-03T00:00:00"/>
        <d v="2024-05-17T00:00:00"/>
        <d v="2024-05-16T00:00:00"/>
        <d v="2024-05-29T00:00:00"/>
        <d v="2024-05-03T00:00:00"/>
        <d v="2024-06-03T00:00:00"/>
        <m/>
      </sharedItems>
    </cacheField>
    <cacheField name="Status" numFmtId="0">
      <sharedItems containsBlank="1" count="5">
        <s v="New"/>
        <s v="In Progress"/>
        <s v="Closed"/>
        <s v="Rejected"/>
        <m/>
      </sharedItems>
    </cacheField>
    <cacheField name="TaskMod20" numFmtId="0" formula=" MOD('Task number',20)" databaseField="0"/>
  </cacheFields>
  <extLst>
    <ext xmlns:x14="http://schemas.microsoft.com/office/spreadsheetml/2009/9/main" uri="{725AE2AE-9491-48be-B2B4-4EB974FC3084}">
      <x14:pivotCacheDefinition pivotCacheId="3836529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211"/>
    <x v="0"/>
    <s v="Incoming feeds problems"/>
    <x v="0"/>
    <x v="0"/>
    <x v="0"/>
  </r>
  <r>
    <n v="212"/>
    <x v="0"/>
    <s v="Upload Video Improvements"/>
    <x v="1"/>
    <x v="1"/>
    <x v="1"/>
  </r>
  <r>
    <n v="213"/>
    <x v="1"/>
    <s v="Make trial account expired page"/>
    <x v="1"/>
    <x v="2"/>
    <x v="1"/>
  </r>
  <r>
    <n v="214"/>
    <x v="1"/>
    <s v="Demo Account Logic"/>
    <x v="1"/>
    <x v="3"/>
    <x v="2"/>
  </r>
  <r>
    <n v="215"/>
    <x v="2"/>
    <s v="Gallery page - bug in console"/>
    <x v="0"/>
    <x v="4"/>
    <x v="3"/>
  </r>
  <r>
    <n v="216"/>
    <x v="2"/>
    <s v="Gallery Improvements"/>
    <x v="1"/>
    <x v="5"/>
    <x v="3"/>
  </r>
  <r>
    <n v="217"/>
    <x v="2"/>
    <s v="Notifications - functionality"/>
    <x v="1"/>
    <x v="6"/>
    <x v="0"/>
  </r>
  <r>
    <n v="218"/>
    <x v="0"/>
    <s v="Bugs on platform"/>
    <x v="0"/>
    <x v="7"/>
    <x v="3"/>
  </r>
  <r>
    <n v="219"/>
    <x v="2"/>
    <s v="Disable dynamic creation of categories"/>
    <x v="1"/>
    <x v="8"/>
    <x v="0"/>
  </r>
  <r>
    <n v="220"/>
    <x v="0"/>
    <s v="Registration email"/>
    <x v="1"/>
    <x v="9"/>
    <x v="1"/>
  </r>
  <r>
    <n v="221"/>
    <x v="0"/>
    <s v="Save platform logo in platforms table"/>
    <x v="1"/>
    <x v="10"/>
    <x v="2"/>
  </r>
  <r>
    <n v="222"/>
    <x v="2"/>
    <s v="Edit Video – Fixes"/>
    <x v="0"/>
    <x v="11"/>
    <x v="0"/>
  </r>
  <r>
    <n v="223"/>
    <x v="2"/>
    <s v="Demo user email"/>
    <x v="1"/>
    <x v="12"/>
    <x v="1"/>
  </r>
  <r>
    <n v="224"/>
    <x v="2"/>
    <s v="Upload video bug on platform"/>
    <x v="0"/>
    <x v="4"/>
    <x v="0"/>
  </r>
  <r>
    <n v="225"/>
    <x v="0"/>
    <s v="Fix Users status bugs when they log in"/>
    <x v="0"/>
    <x v="13"/>
    <x v="2"/>
  </r>
  <r>
    <n v="226"/>
    <x v="1"/>
    <s v="Publisher bugs"/>
    <x v="0"/>
    <x v="14"/>
    <x v="2"/>
  </r>
  <r>
    <n v="227"/>
    <x v="0"/>
    <s v="Search in Gallery - update logic"/>
    <x v="1"/>
    <x v="15"/>
    <x v="2"/>
  </r>
  <r>
    <n v="228"/>
    <x v="2"/>
    <s v="Save default Search filters"/>
    <x v="1"/>
    <x v="16"/>
    <x v="0"/>
  </r>
  <r>
    <n v="229"/>
    <x v="0"/>
    <s v="Password reset email"/>
    <x v="1"/>
    <x v="5"/>
    <x v="1"/>
  </r>
  <r>
    <n v="230"/>
    <x v="1"/>
    <s v="UX improvement"/>
    <x v="1"/>
    <x v="17"/>
    <x v="0"/>
  </r>
  <r>
    <n v="231"/>
    <x v="2"/>
    <s v="Add Providers field in Manage modal"/>
    <x v="1"/>
    <x v="18"/>
    <x v="2"/>
  </r>
  <r>
    <n v="232"/>
    <x v="1"/>
    <s v="Add Username field in User management"/>
    <x v="1"/>
    <x v="19"/>
    <x v="0"/>
  </r>
  <r>
    <n v="233"/>
    <x v="1"/>
    <s v="Small bugs in gallery"/>
    <x v="0"/>
    <x v="18"/>
    <x v="1"/>
  </r>
  <r>
    <n v="234"/>
    <x v="2"/>
    <s v="Refactor notifications"/>
    <x v="1"/>
    <x v="8"/>
    <x v="1"/>
  </r>
  <r>
    <n v="235"/>
    <x v="2"/>
    <s v="Create Incoming Feed Alert"/>
    <x v="1"/>
    <x v="17"/>
    <x v="3"/>
  </r>
  <r>
    <n v="236"/>
    <x v="0"/>
    <s v="Forgot Password Page"/>
    <x v="1"/>
    <x v="0"/>
    <x v="2"/>
  </r>
  <r>
    <n v="237"/>
    <x v="3"/>
    <s v="Small bugs in gallery"/>
    <x v="0"/>
    <x v="20"/>
    <x v="1"/>
  </r>
  <r>
    <n v="238"/>
    <x v="2"/>
    <s v="Ajax bug on 'Content Access' page"/>
    <x v="0"/>
    <x v="21"/>
    <x v="0"/>
  </r>
  <r>
    <n v="239"/>
    <x v="0"/>
    <s v="Add feedback form for Beta test phase"/>
    <x v="1"/>
    <x v="0"/>
    <x v="2"/>
  </r>
  <r>
    <n v="240"/>
    <x v="0"/>
    <s v="Allow to Save while upload is in progress"/>
    <x v="1"/>
    <x v="22"/>
    <x v="3"/>
  </r>
  <r>
    <n v="237"/>
    <x v="3"/>
    <s v="Small bugs in gallery"/>
    <x v="0"/>
    <x v="20"/>
    <x v="2"/>
  </r>
  <r>
    <n v="238"/>
    <x v="2"/>
    <s v="Ajax bug on 'Content Access' page"/>
    <x v="0"/>
    <x v="21"/>
    <x v="2"/>
  </r>
  <r>
    <n v="239"/>
    <x v="0"/>
    <s v="Add feedback form for Beta test phase"/>
    <x v="1"/>
    <x v="0"/>
    <x v="2"/>
  </r>
  <r>
    <n v="240"/>
    <x v="0"/>
    <s v="Allow to Save while upload is in progress"/>
    <x v="1"/>
    <x v="22"/>
    <x v="2"/>
  </r>
  <r>
    <n v="236"/>
    <x v="0"/>
    <s v="Forgot Password Page"/>
    <x v="1"/>
    <x v="0"/>
    <x v="2"/>
  </r>
  <r>
    <n v="237"/>
    <x v="3"/>
    <s v="Small bugs in gallery"/>
    <x v="0"/>
    <x v="20"/>
    <x v="1"/>
  </r>
  <r>
    <n v="238"/>
    <x v="2"/>
    <s v="Ajax bug on 'Content Access' page"/>
    <x v="0"/>
    <x v="21"/>
    <x v="0"/>
  </r>
  <r>
    <n v="239"/>
    <x v="0"/>
    <s v="Add feedback form for Beta test phase"/>
    <x v="1"/>
    <x v="0"/>
    <x v="2"/>
  </r>
  <r>
    <n v="240"/>
    <x v="0"/>
    <s v="Allow to Save while upload is in progress"/>
    <x v="1"/>
    <x v="22"/>
    <x v="3"/>
  </r>
  <r>
    <n v="3456"/>
    <x v="3"/>
    <s v="Small bugs in gallery"/>
    <x v="0"/>
    <x v="23"/>
    <x v="0"/>
  </r>
  <r>
    <n v="3457"/>
    <x v="2"/>
    <s v="Ajax bug on 'Content Access' page"/>
    <x v="0"/>
    <x v="24"/>
    <x v="0"/>
  </r>
  <r>
    <n v="2222"/>
    <x v="0"/>
    <s v="Add feedback form for Beta test phase"/>
    <x v="1"/>
    <x v="25"/>
    <x v="0"/>
  </r>
  <r>
    <n v="9999"/>
    <x v="0"/>
    <s v="Allow to Save while upload is in progress"/>
    <x v="1"/>
    <x v="26"/>
    <x v="0"/>
  </r>
  <r>
    <n v="19999"/>
    <x v="0"/>
    <s v="Allow to Save while upload is in progress"/>
    <x v="1"/>
    <x v="27"/>
    <x v="0"/>
  </r>
  <r>
    <m/>
    <x v="4"/>
    <m/>
    <x v="2"/>
    <x v="2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0A9ED-C074-465C-BB5F-4930E398F4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46" firstHeaderRow="1" firstDataRow="2" firstDataCol="2" rowPageCount="1" colPageCount="1"/>
  <pivotFields count="7">
    <pivotField showAll="0"/>
    <pivotField axis="axisPage" multipleItemSelectionAllowed="1" showAll="0">
      <items count="6">
        <item x="2"/>
        <item x="0"/>
        <item x="3"/>
        <item x="1"/>
        <item h="1" x="4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30">
        <item x="22"/>
        <item x="19"/>
        <item x="9"/>
        <item x="5"/>
        <item x="10"/>
        <item x="1"/>
        <item x="18"/>
        <item x="21"/>
        <item x="20"/>
        <item x="8"/>
        <item x="17"/>
        <item x="4"/>
        <item x="0"/>
        <item x="14"/>
        <item x="12"/>
        <item x="11"/>
        <item x="6"/>
        <item x="15"/>
        <item x="3"/>
        <item x="7"/>
        <item x="16"/>
        <item x="2"/>
        <item x="13"/>
        <item x="26"/>
        <item x="24"/>
        <item x="23"/>
        <item x="25"/>
        <item x="28"/>
        <item x="27"/>
        <item t="default"/>
      </items>
    </pivotField>
    <pivotField axis="axisRow" outline="0" showAll="0">
      <items count="6">
        <item x="0"/>
        <item x="1"/>
        <item x="2"/>
        <item x="3"/>
        <item x="4"/>
        <item t="default"/>
      </items>
    </pivotField>
    <pivotField dataField="1" dragToRow="0" dragToCol="0" dragToPage="0" showAll="0" defaultSubtotal="0"/>
  </pivotFields>
  <rowFields count="2">
    <field x="5"/>
    <field x="4"/>
  </rowFields>
  <rowItems count="42">
    <i>
      <x/>
      <x v="1"/>
    </i>
    <i r="1">
      <x v="7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20"/>
    </i>
    <i r="1">
      <x v="23"/>
    </i>
    <i r="1">
      <x v="24"/>
    </i>
    <i r="1">
      <x v="25"/>
    </i>
    <i r="1">
      <x v="26"/>
    </i>
    <i r="1">
      <x v="28"/>
    </i>
    <i t="default">
      <x/>
    </i>
    <i>
      <x v="1"/>
      <x v="2"/>
    </i>
    <i r="1">
      <x v="3"/>
    </i>
    <i r="1">
      <x v="5"/>
    </i>
    <i r="1">
      <x v="6"/>
    </i>
    <i r="1">
      <x v="8"/>
    </i>
    <i r="1">
      <x v="9"/>
    </i>
    <i r="1">
      <x v="14"/>
    </i>
    <i r="1">
      <x v="21"/>
    </i>
    <i t="default">
      <x v="1"/>
    </i>
    <i>
      <x v="2"/>
      <x/>
    </i>
    <i r="1">
      <x v="4"/>
    </i>
    <i r="1">
      <x v="6"/>
    </i>
    <i r="1">
      <x v="7"/>
    </i>
    <i r="1">
      <x v="8"/>
    </i>
    <i r="1">
      <x v="12"/>
    </i>
    <i r="1">
      <x v="13"/>
    </i>
    <i r="1">
      <x v="17"/>
    </i>
    <i r="1">
      <x v="18"/>
    </i>
    <i r="1">
      <x v="22"/>
    </i>
    <i t="default">
      <x v="2"/>
    </i>
    <i>
      <x v="3"/>
      <x/>
    </i>
    <i r="1">
      <x v="3"/>
    </i>
    <i r="1">
      <x v="10"/>
    </i>
    <i r="1">
      <x v="11"/>
    </i>
    <i r="1">
      <x v="19"/>
    </i>
    <i t="default">
      <x v="3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hier="-1"/>
  </pageFields>
  <dataFields count="1">
    <dataField name="Sum of TaskMod20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613E3-70CB-4ECF-BE14-F3E749AECC98}" name="Table1" displayName="Table1" ref="A3:F5" totalsRowShown="0">
  <autoFilter ref="A3:F5" xr:uid="{738613E3-70CB-4ECF-BE14-F3E749AECC98}"/>
  <tableColumns count="6">
    <tableColumn id="1" xr3:uid="{D684D70B-B57A-47AA-8B66-1E211D347F6C}" name="Task number"/>
    <tableColumn id="2" xr3:uid="{A6F7F93F-6B64-49EA-9D0E-61A9A6A8CA88}" name="Employee name"/>
    <tableColumn id="3" xr3:uid="{6F4CE621-D374-4AA6-8860-9B81BC36C775}" name="Task name"/>
    <tableColumn id="4" xr3:uid="{30C42509-54FA-42C3-8D39-E5ED440562A8}" name="Task type"/>
    <tableColumn id="5" xr3:uid="{53B86B38-7DBF-4057-B355-D18D671039F4}" name="Start date" dataDxfId="0"/>
    <tableColumn id="6" xr3:uid="{1909CEF5-D31E-4FB3-8C51-A9E9CF4B64BD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27"/>
  <sheetViews>
    <sheetView workbookViewId="0">
      <selection sqref="A1:D11"/>
    </sheetView>
  </sheetViews>
  <sheetFormatPr defaultRowHeight="14.5" x14ac:dyDescent="0.35"/>
  <cols>
    <col min="1" max="1" width="21.54296875" customWidth="1"/>
    <col min="2" max="2" width="12.6328125" customWidth="1"/>
    <col min="3" max="3" width="14.36328125" customWidth="1"/>
    <col min="4" max="5" width="10.08984375" bestFit="1" customWidth="1"/>
    <col min="6" max="6" width="20.54296875" customWidth="1"/>
    <col min="7" max="7" width="16.1796875" customWidth="1"/>
    <col min="9" max="9" width="26.36328125" customWidth="1"/>
    <col min="13" max="13" width="12.36328125" customWidth="1"/>
    <col min="14" max="14" width="15.36328125" customWidth="1"/>
    <col min="15" max="15" width="10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I1" s="3"/>
      <c r="N1" s="2"/>
      <c r="O1" s="2"/>
    </row>
    <row r="2" spans="1:15" x14ac:dyDescent="0.35">
      <c r="A2" t="s">
        <v>4</v>
      </c>
      <c r="B2">
        <v>2.5</v>
      </c>
      <c r="C2">
        <v>20</v>
      </c>
      <c r="D2" t="s">
        <v>5</v>
      </c>
      <c r="I2" s="3"/>
    </row>
    <row r="3" spans="1:15" x14ac:dyDescent="0.35">
      <c r="A3" t="s">
        <v>6</v>
      </c>
      <c r="B3">
        <v>1.2</v>
      </c>
      <c r="C3">
        <v>35</v>
      </c>
      <c r="D3" t="s">
        <v>758</v>
      </c>
      <c r="I3" s="3"/>
    </row>
    <row r="4" spans="1:15" x14ac:dyDescent="0.35">
      <c r="A4" t="s">
        <v>7</v>
      </c>
      <c r="B4">
        <v>3</v>
      </c>
      <c r="C4">
        <v>15</v>
      </c>
      <c r="D4" t="s">
        <v>5</v>
      </c>
      <c r="I4" s="3"/>
    </row>
    <row r="5" spans="1:15" x14ac:dyDescent="0.35">
      <c r="A5" t="s">
        <v>8</v>
      </c>
      <c r="B5">
        <v>2.8</v>
      </c>
      <c r="C5">
        <v>40</v>
      </c>
      <c r="D5" t="s">
        <v>758</v>
      </c>
      <c r="I5" s="3"/>
    </row>
    <row r="6" spans="1:15" x14ac:dyDescent="0.35">
      <c r="A6" t="s">
        <v>9</v>
      </c>
      <c r="B6">
        <v>5</v>
      </c>
      <c r="C6">
        <v>10</v>
      </c>
      <c r="D6" t="s">
        <v>5</v>
      </c>
      <c r="I6" s="3"/>
    </row>
    <row r="7" spans="1:15" x14ac:dyDescent="0.35">
      <c r="A7" t="s">
        <v>10</v>
      </c>
      <c r="B7">
        <v>1.7</v>
      </c>
      <c r="C7">
        <v>25</v>
      </c>
      <c r="D7" t="s">
        <v>758</v>
      </c>
      <c r="I7" s="3"/>
    </row>
    <row r="8" spans="1:15" x14ac:dyDescent="0.35">
      <c r="A8" t="s">
        <v>11</v>
      </c>
      <c r="B8">
        <v>3.5</v>
      </c>
      <c r="C8">
        <v>30</v>
      </c>
      <c r="D8" t="s">
        <v>5</v>
      </c>
      <c r="I8" s="3"/>
    </row>
    <row r="9" spans="1:15" x14ac:dyDescent="0.35">
      <c r="A9" t="s">
        <v>12</v>
      </c>
      <c r="B9">
        <v>4.2</v>
      </c>
      <c r="C9">
        <v>12</v>
      </c>
      <c r="D9" t="s">
        <v>5</v>
      </c>
      <c r="I9" s="3"/>
    </row>
    <row r="10" spans="1:15" x14ac:dyDescent="0.35">
      <c r="A10" t="s">
        <v>13</v>
      </c>
      <c r="B10">
        <v>6</v>
      </c>
      <c r="C10">
        <v>8</v>
      </c>
      <c r="D10" t="s">
        <v>758</v>
      </c>
      <c r="I10" s="3"/>
    </row>
    <row r="11" spans="1:15" x14ac:dyDescent="0.35">
      <c r="A11" t="s">
        <v>14</v>
      </c>
      <c r="B11">
        <v>4.8</v>
      </c>
      <c r="C11">
        <v>18</v>
      </c>
      <c r="D11" t="s">
        <v>5</v>
      </c>
    </row>
    <row r="16" spans="1:15" x14ac:dyDescent="0.35">
      <c r="A16" s="8" t="s">
        <v>805</v>
      </c>
      <c r="B16" s="8" t="s">
        <v>817</v>
      </c>
      <c r="C16" s="8" t="s">
        <v>818</v>
      </c>
      <c r="D16" s="8" t="s">
        <v>819</v>
      </c>
    </row>
    <row r="17" spans="1:15" x14ac:dyDescent="0.35">
      <c r="A17" t="s">
        <v>806</v>
      </c>
      <c r="B17">
        <v>64096</v>
      </c>
      <c r="C17">
        <v>64978</v>
      </c>
      <c r="D17">
        <v>15</v>
      </c>
    </row>
    <row r="18" spans="1:15" x14ac:dyDescent="0.35">
      <c r="A18" t="s">
        <v>807</v>
      </c>
      <c r="B18">
        <v>34039</v>
      </c>
      <c r="C18">
        <v>19738</v>
      </c>
      <c r="D18">
        <v>19</v>
      </c>
    </row>
    <row r="19" spans="1:15" x14ac:dyDescent="0.35">
      <c r="A19" t="s">
        <v>808</v>
      </c>
      <c r="B19">
        <v>15454</v>
      </c>
      <c r="C19">
        <v>68131</v>
      </c>
      <c r="D19">
        <v>1</v>
      </c>
    </row>
    <row r="20" spans="1:15" x14ac:dyDescent="0.35">
      <c r="A20" t="s">
        <v>809</v>
      </c>
      <c r="B20">
        <v>99331</v>
      </c>
      <c r="C20">
        <v>35344</v>
      </c>
      <c r="D20">
        <v>3</v>
      </c>
    </row>
    <row r="21" spans="1:15" x14ac:dyDescent="0.35">
      <c r="A21" t="s">
        <v>810</v>
      </c>
      <c r="B21">
        <v>34261</v>
      </c>
      <c r="C21">
        <v>11015</v>
      </c>
      <c r="D21">
        <v>6</v>
      </c>
    </row>
    <row r="22" spans="1:15" x14ac:dyDescent="0.35">
      <c r="A22" t="s">
        <v>811</v>
      </c>
      <c r="B22">
        <v>65939</v>
      </c>
      <c r="C22">
        <v>14007</v>
      </c>
      <c r="D22">
        <v>4</v>
      </c>
      <c r="O22" s="7"/>
    </row>
    <row r="23" spans="1:15" x14ac:dyDescent="0.35">
      <c r="A23" t="s">
        <v>812</v>
      </c>
      <c r="B23">
        <v>88881</v>
      </c>
      <c r="C23">
        <v>80191</v>
      </c>
      <c r="D23">
        <v>8</v>
      </c>
    </row>
    <row r="24" spans="1:15" x14ac:dyDescent="0.35">
      <c r="A24" t="s">
        <v>813</v>
      </c>
      <c r="B24">
        <v>69609</v>
      </c>
      <c r="C24">
        <v>39525</v>
      </c>
      <c r="D24">
        <v>9</v>
      </c>
    </row>
    <row r="25" spans="1:15" x14ac:dyDescent="0.35">
      <c r="A25" t="s">
        <v>814</v>
      </c>
      <c r="B25">
        <v>44918</v>
      </c>
      <c r="C25">
        <v>62456</v>
      </c>
      <c r="D25">
        <v>10</v>
      </c>
    </row>
    <row r="26" spans="1:15" x14ac:dyDescent="0.35">
      <c r="A26" t="s">
        <v>815</v>
      </c>
      <c r="B26">
        <v>99956</v>
      </c>
      <c r="C26">
        <v>89486</v>
      </c>
      <c r="D26">
        <v>5</v>
      </c>
    </row>
    <row r="27" spans="1:15" x14ac:dyDescent="0.35">
      <c r="A27" t="s">
        <v>816</v>
      </c>
      <c r="B27">
        <v>74957</v>
      </c>
      <c r="C27">
        <v>23522</v>
      </c>
      <c r="D2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A777-CB94-4A23-BAA9-9C51332923CD}">
  <sheetPr codeName="Sheet3"/>
  <dimension ref="A1:P70"/>
  <sheetViews>
    <sheetView topLeftCell="A54" zoomScale="115" zoomScaleNormal="115" workbookViewId="0">
      <selection activeCell="A58" sqref="A58:A66"/>
    </sheetView>
  </sheetViews>
  <sheetFormatPr defaultRowHeight="14.5" x14ac:dyDescent="0.35"/>
  <cols>
    <col min="2" max="2" width="17.08984375" customWidth="1"/>
    <col min="3" max="3" width="20.54296875" customWidth="1"/>
    <col min="4" max="4" width="17.90625" customWidth="1"/>
    <col min="5" max="5" width="11.54296875" customWidth="1"/>
    <col min="7" max="7" width="80.36328125" bestFit="1" customWidth="1"/>
    <col min="10" max="10" width="8" customWidth="1"/>
    <col min="12" max="12" width="12.453125" customWidth="1"/>
  </cols>
  <sheetData>
    <row r="1" spans="1:16" ht="19" x14ac:dyDescent="0.35">
      <c r="A1" s="15" t="s">
        <v>845</v>
      </c>
    </row>
    <row r="4" spans="1:16" x14ac:dyDescent="0.35">
      <c r="A4" s="1" t="s">
        <v>0</v>
      </c>
      <c r="B4" s="1" t="s">
        <v>1</v>
      </c>
      <c r="C4" s="1" t="s">
        <v>2</v>
      </c>
      <c r="D4" s="1" t="s">
        <v>3</v>
      </c>
      <c r="F4" s="20" t="s">
        <v>846</v>
      </c>
      <c r="H4" t="s">
        <v>851</v>
      </c>
      <c r="O4" t="s">
        <v>854</v>
      </c>
    </row>
    <row r="5" spans="1:16" x14ac:dyDescent="0.35">
      <c r="A5" t="s">
        <v>4</v>
      </c>
      <c r="B5">
        <v>2.5</v>
      </c>
      <c r="C5">
        <v>20</v>
      </c>
      <c r="D5" t="s">
        <v>5</v>
      </c>
      <c r="F5">
        <f>SUM(C5:C14)</f>
        <v>213</v>
      </c>
      <c r="G5" t="str">
        <f ca="1">_xlfn.FORMULATEXT(F5)</f>
        <v>=SUM(C5:C14)</v>
      </c>
      <c r="H5">
        <f>MAX(C5:C14)</f>
        <v>40</v>
      </c>
      <c r="I5" t="str">
        <f ca="1">_xlfn.FORMULATEXT(H5)</f>
        <v>=MAX(C5:C14)</v>
      </c>
      <c r="J5" s="7"/>
      <c r="O5">
        <f>MIN(C5:C14)</f>
        <v>8</v>
      </c>
      <c r="P5" t="str">
        <f ca="1">_xlfn.FORMULATEXT(O5)</f>
        <v>=MIN(C5:C14)</v>
      </c>
    </row>
    <row r="6" spans="1:16" x14ac:dyDescent="0.35">
      <c r="A6" t="s">
        <v>6</v>
      </c>
      <c r="B6">
        <v>1.2</v>
      </c>
      <c r="C6">
        <v>35</v>
      </c>
      <c r="D6" t="s">
        <v>758</v>
      </c>
      <c r="F6" t="s">
        <v>847</v>
      </c>
      <c r="H6" t="s">
        <v>852</v>
      </c>
      <c r="O6" t="s">
        <v>855</v>
      </c>
    </row>
    <row r="7" spans="1:16" x14ac:dyDescent="0.35">
      <c r="A7" t="s">
        <v>7</v>
      </c>
      <c r="B7">
        <v>3</v>
      </c>
      <c r="C7">
        <v>15</v>
      </c>
      <c r="D7" t="s">
        <v>5</v>
      </c>
      <c r="F7">
        <f>SUMIF(C5:C14,"&lt;25")</f>
        <v>83</v>
      </c>
      <c r="G7" t="str">
        <f ca="1">_xlfn.FORMULATEXT(F7)</f>
        <v>=SUMIF(C5:C14,"&lt;25")</v>
      </c>
      <c r="H7">
        <f>LARGE(C5:C14,3)</f>
        <v>30</v>
      </c>
      <c r="I7" t="str">
        <f ca="1">_xlfn.FORMULATEXT(H7)</f>
        <v>=LARGE(C5:C14,3)</v>
      </c>
      <c r="O7">
        <f>SMALL(C5:C14,2)</f>
        <v>10</v>
      </c>
      <c r="P7" t="str">
        <f ca="1">_xlfn.FORMULATEXT(O7)</f>
        <v>=SMALL(C5:C14,2)</v>
      </c>
    </row>
    <row r="8" spans="1:16" x14ac:dyDescent="0.35">
      <c r="A8" t="s">
        <v>8</v>
      </c>
      <c r="B8">
        <v>2.8</v>
      </c>
      <c r="C8">
        <v>40</v>
      </c>
      <c r="D8" t="s">
        <v>758</v>
      </c>
      <c r="F8" t="s">
        <v>848</v>
      </c>
      <c r="H8" t="s">
        <v>853</v>
      </c>
      <c r="O8" t="s">
        <v>856</v>
      </c>
    </row>
    <row r="9" spans="1:16" x14ac:dyDescent="0.35">
      <c r="A9" t="s">
        <v>9</v>
      </c>
      <c r="B9">
        <v>5</v>
      </c>
      <c r="C9">
        <v>10</v>
      </c>
      <c r="D9" t="s">
        <v>5</v>
      </c>
      <c r="F9">
        <f>SUMIFS(C5:C14,C5:C14,"&lt;25",D5:D14,"Fruit")</f>
        <v>75</v>
      </c>
      <c r="G9" t="str">
        <f ca="1">_xlfn.FORMULATEXT(F9)</f>
        <v>=SUMIFS(C5:C14,C5:C14,"&lt;25",D5:D14,"Fruit")</v>
      </c>
      <c r="H9">
        <f>_xlfn.MAXIFS(C5:C14,C5:C14,"&lt;25")</f>
        <v>20</v>
      </c>
      <c r="I9" t="str">
        <f ca="1">_xlfn.FORMULATEXT(H9)</f>
        <v>=MAXIFS(C5:C14,C5:C14,"&lt;25")</v>
      </c>
      <c r="O9">
        <f>_xlfn.MINIFS(C5:C14,C5:C14,"&gt;25",D5:D14,"Fruit",B5:B14,"&gt;3")</f>
        <v>30</v>
      </c>
      <c r="P9" t="str">
        <f ca="1">_xlfn.FORMULATEXT(O9)</f>
        <v>=MINIFS(C5:C14,C5:C14,"&gt;25",D5:D14,"Fruit",B5:B14,"&gt;3")</v>
      </c>
    </row>
    <row r="10" spans="1:16" x14ac:dyDescent="0.35">
      <c r="A10" t="s">
        <v>10</v>
      </c>
      <c r="B10">
        <v>1.7</v>
      </c>
      <c r="C10">
        <v>25</v>
      </c>
      <c r="D10" t="s">
        <v>758</v>
      </c>
      <c r="F10" t="s">
        <v>849</v>
      </c>
      <c r="H10">
        <f>_xlfn.MAXIFS(C5:C14,C5:C14,"&lt;25",D5:D14,"Fruit",B5:B14,"&gt;3")</f>
        <v>18</v>
      </c>
      <c r="I10" t="str">
        <f ca="1">_xlfn.FORMULATEXT(H10)</f>
        <v>=MAXIFS(C5:C14,C5:C14,"&lt;25",D5:D14,"Fruit",B5:B14,"&gt;3")</v>
      </c>
    </row>
    <row r="11" spans="1:16" x14ac:dyDescent="0.35">
      <c r="A11" t="s">
        <v>11</v>
      </c>
      <c r="B11">
        <v>3.5</v>
      </c>
      <c r="C11">
        <v>30</v>
      </c>
      <c r="D11" t="s">
        <v>5</v>
      </c>
      <c r="F11">
        <f>AVERAGE(C5:C14)</f>
        <v>21.3</v>
      </c>
      <c r="G11" t="str">
        <f ca="1">_xlfn.FORMULATEXT(F11)</f>
        <v>=AVERAGE(C5:C14)</v>
      </c>
    </row>
    <row r="12" spans="1:16" x14ac:dyDescent="0.35">
      <c r="A12" t="s">
        <v>12</v>
      </c>
      <c r="B12">
        <v>4.2</v>
      </c>
      <c r="C12">
        <v>12</v>
      </c>
      <c r="D12" t="s">
        <v>5</v>
      </c>
      <c r="F12" t="s">
        <v>850</v>
      </c>
    </row>
    <row r="13" spans="1:16" x14ac:dyDescent="0.35">
      <c r="A13" t="s">
        <v>13</v>
      </c>
      <c r="B13">
        <v>6</v>
      </c>
      <c r="C13">
        <v>8</v>
      </c>
      <c r="D13" t="s">
        <v>758</v>
      </c>
      <c r="F13">
        <f>AVERAGEIF(C5:C14,"&lt;25")</f>
        <v>13.833333333333334</v>
      </c>
      <c r="G13" t="str">
        <f ca="1">_xlfn.FORMULATEXT(F13)</f>
        <v>=AVERAGEIF(C5:C14,"&lt;25")</v>
      </c>
    </row>
    <row r="14" spans="1:16" x14ac:dyDescent="0.35">
      <c r="A14" t="s">
        <v>14</v>
      </c>
      <c r="B14">
        <v>4.8</v>
      </c>
      <c r="C14">
        <v>18</v>
      </c>
      <c r="D14" t="s">
        <v>5</v>
      </c>
      <c r="F14">
        <f>AVERAGEIFS(C5:C14,C5:C14,"&lt;25",D5:D14,"Fruit")</f>
        <v>15</v>
      </c>
      <c r="G14" t="str">
        <f ca="1">_xlfn.FORMULATEXT(F14)</f>
        <v>=AVERAGEIFS(C5:C14,C5:C14,"&lt;25",D5:D14,"Fruit")</v>
      </c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F18" s="20" t="s">
        <v>857</v>
      </c>
    </row>
    <row r="19" spans="1:7" x14ac:dyDescent="0.35">
      <c r="A19" t="s">
        <v>4</v>
      </c>
      <c r="B19">
        <v>2.5</v>
      </c>
      <c r="C19">
        <v>20</v>
      </c>
      <c r="D19" t="s">
        <v>5</v>
      </c>
      <c r="F19" t="s">
        <v>858</v>
      </c>
    </row>
    <row r="20" spans="1:7" x14ac:dyDescent="0.35">
      <c r="B20">
        <v>1.2</v>
      </c>
      <c r="C20">
        <v>35</v>
      </c>
      <c r="D20" t="s">
        <v>758</v>
      </c>
      <c r="F20">
        <f>COUNT(A19:D28)</f>
        <v>17</v>
      </c>
      <c r="G20" t="str">
        <f ca="1">_xlfn.FORMULATEXT(F20)</f>
        <v>=COUNT(A19:D28)</v>
      </c>
    </row>
    <row r="21" spans="1:7" x14ac:dyDescent="0.35">
      <c r="A21" t="s">
        <v>7</v>
      </c>
      <c r="B21">
        <v>3</v>
      </c>
      <c r="C21">
        <v>15</v>
      </c>
      <c r="D21" t="s">
        <v>5</v>
      </c>
      <c r="F21" t="s">
        <v>859</v>
      </c>
    </row>
    <row r="22" spans="1:7" x14ac:dyDescent="0.35">
      <c r="B22">
        <v>2.8</v>
      </c>
      <c r="C22">
        <v>40</v>
      </c>
      <c r="D22" t="s">
        <v>758</v>
      </c>
      <c r="F22">
        <f>COUNTA(A19:D28)</f>
        <v>34</v>
      </c>
      <c r="G22" t="str">
        <f ca="1">_xlfn.FORMULATEXT(F22)</f>
        <v>=COUNTA(A19:D28)</v>
      </c>
    </row>
    <row r="23" spans="1:7" x14ac:dyDescent="0.35">
      <c r="A23" t="s">
        <v>9</v>
      </c>
      <c r="C23">
        <v>10</v>
      </c>
      <c r="D23" t="s">
        <v>5</v>
      </c>
      <c r="F23" t="s">
        <v>860</v>
      </c>
    </row>
    <row r="24" spans="1:7" x14ac:dyDescent="0.35">
      <c r="A24" t="s">
        <v>10</v>
      </c>
      <c r="B24">
        <v>1.7</v>
      </c>
      <c r="C24">
        <v>25</v>
      </c>
      <c r="D24" t="s">
        <v>758</v>
      </c>
      <c r="F24">
        <f>COUNTBLANK(A19:D28)</f>
        <v>6</v>
      </c>
      <c r="G24" t="str">
        <f ca="1">_xlfn.FORMULATEXT(F24)</f>
        <v>=COUNTBLANK(A19:D28)</v>
      </c>
    </row>
    <row r="25" spans="1:7" x14ac:dyDescent="0.35">
      <c r="B25">
        <v>3.5</v>
      </c>
      <c r="C25">
        <v>30</v>
      </c>
      <c r="D25" t="s">
        <v>5</v>
      </c>
      <c r="F25" t="s">
        <v>861</v>
      </c>
    </row>
    <row r="26" spans="1:7" x14ac:dyDescent="0.35">
      <c r="A26" t="s">
        <v>12</v>
      </c>
      <c r="C26">
        <v>12</v>
      </c>
      <c r="D26" t="s">
        <v>5</v>
      </c>
      <c r="F26">
        <f>COUNTIF(D19:D28,"Fruit")</f>
        <v>6</v>
      </c>
      <c r="G26" t="str">
        <f ca="1">_xlfn.FORMULATEXT(F26)</f>
        <v>=COUNTIF(D19:D28,"Fruit")</v>
      </c>
    </row>
    <row r="27" spans="1:7" x14ac:dyDescent="0.35">
      <c r="A27" t="s">
        <v>13</v>
      </c>
      <c r="C27">
        <v>8</v>
      </c>
      <c r="D27" t="s">
        <v>758</v>
      </c>
      <c r="F27" t="s">
        <v>862</v>
      </c>
    </row>
    <row r="28" spans="1:7" x14ac:dyDescent="0.35">
      <c r="A28" t="s">
        <v>14</v>
      </c>
      <c r="B28">
        <v>4.8</v>
      </c>
      <c r="C28">
        <v>18</v>
      </c>
      <c r="D28" t="s">
        <v>5</v>
      </c>
      <c r="F28">
        <f>COUNTIFS(D19:D28,"Fruit",C19:C28,"&lt;25")</f>
        <v>5</v>
      </c>
      <c r="G28" t="str">
        <f ca="1">_xlfn.FORMULATEXT(F28)</f>
        <v>=COUNTIFS(D19:D28,"Fruit",C19:C28,"&lt;25")</v>
      </c>
    </row>
    <row r="32" spans="1:7" x14ac:dyDescent="0.35">
      <c r="A32" t="s">
        <v>863</v>
      </c>
    </row>
    <row r="34" spans="1:7" x14ac:dyDescent="0.35">
      <c r="A34" s="1" t="s">
        <v>0</v>
      </c>
      <c r="B34" s="1" t="s">
        <v>1</v>
      </c>
      <c r="C34" s="1" t="s">
        <v>2</v>
      </c>
      <c r="D34" s="1" t="s">
        <v>3</v>
      </c>
      <c r="F34" s="20" t="s">
        <v>867</v>
      </c>
    </row>
    <row r="35" spans="1:7" x14ac:dyDescent="0.35">
      <c r="A35" t="s">
        <v>4</v>
      </c>
      <c r="B35">
        <v>2.5</v>
      </c>
      <c r="C35">
        <v>20</v>
      </c>
      <c r="D35" t="s">
        <v>5</v>
      </c>
      <c r="F35" t="s">
        <v>868</v>
      </c>
    </row>
    <row r="36" spans="1:7" x14ac:dyDescent="0.35">
      <c r="A36" t="s">
        <v>6</v>
      </c>
      <c r="B36">
        <v>1.2</v>
      </c>
      <c r="C36">
        <v>35</v>
      </c>
      <c r="D36" t="s">
        <v>758</v>
      </c>
      <c r="F36" t="s">
        <v>869</v>
      </c>
    </row>
    <row r="37" spans="1:7" x14ac:dyDescent="0.35">
      <c r="A37" t="s">
        <v>7</v>
      </c>
      <c r="B37">
        <v>3</v>
      </c>
      <c r="C37">
        <v>15</v>
      </c>
      <c r="D37" t="s">
        <v>5</v>
      </c>
      <c r="F37" t="s">
        <v>870</v>
      </c>
    </row>
    <row r="38" spans="1:7" x14ac:dyDescent="0.35">
      <c r="A38" t="s">
        <v>8</v>
      </c>
      <c r="B38">
        <v>2.8</v>
      </c>
      <c r="C38">
        <v>40</v>
      </c>
      <c r="D38" t="s">
        <v>758</v>
      </c>
    </row>
    <row r="39" spans="1:7" x14ac:dyDescent="0.35">
      <c r="A39" t="s">
        <v>9</v>
      </c>
      <c r="B39">
        <v>5</v>
      </c>
      <c r="C39">
        <v>10</v>
      </c>
      <c r="D39" t="s">
        <v>5</v>
      </c>
      <c r="F39" t="s">
        <v>871</v>
      </c>
    </row>
    <row r="40" spans="1:7" x14ac:dyDescent="0.35">
      <c r="A40" t="s">
        <v>10</v>
      </c>
      <c r="B40">
        <v>1.7</v>
      </c>
      <c r="C40">
        <v>25</v>
      </c>
      <c r="D40" t="s">
        <v>758</v>
      </c>
      <c r="F40">
        <f>DSUM(A34:D44,C34,A47:E49)</f>
        <v>113</v>
      </c>
      <c r="G40" t="str">
        <f ca="1">_xlfn.FORMULATEXT(F40)</f>
        <v>=DSUM(A34:D44,C34,A47:E49)</v>
      </c>
    </row>
    <row r="41" spans="1:7" x14ac:dyDescent="0.35">
      <c r="A41" t="s">
        <v>11</v>
      </c>
      <c r="B41">
        <v>3.5</v>
      </c>
      <c r="C41">
        <v>30</v>
      </c>
      <c r="D41" t="s">
        <v>5</v>
      </c>
      <c r="F41">
        <f>DSUM(A34:D44,C34,A47:E48)</f>
        <v>65</v>
      </c>
      <c r="G41" t="str">
        <f ca="1">_xlfn.FORMULATEXT(F41)</f>
        <v>=DSUM(A34:D44,C34,A47:E48)</v>
      </c>
    </row>
    <row r="42" spans="1:7" x14ac:dyDescent="0.35">
      <c r="A42" t="s">
        <v>12</v>
      </c>
      <c r="B42">
        <v>4.2</v>
      </c>
      <c r="C42">
        <v>12</v>
      </c>
      <c r="D42" t="s">
        <v>5</v>
      </c>
      <c r="F42">
        <f>DCOUNT(A34:D44,C34,A47:E49)</f>
        <v>7</v>
      </c>
      <c r="G42" t="str">
        <f t="shared" ref="G42:G44" ca="1" si="0">_xlfn.FORMULATEXT(F42)</f>
        <v>=DCOUNT(A34:D44,C34,A47:E49)</v>
      </c>
    </row>
    <row r="43" spans="1:7" x14ac:dyDescent="0.35">
      <c r="A43" t="s">
        <v>13</v>
      </c>
      <c r="B43">
        <v>6</v>
      </c>
      <c r="C43">
        <v>8</v>
      </c>
      <c r="D43" t="s">
        <v>758</v>
      </c>
      <c r="F43">
        <f>DCOUNT(A34:D44,D34,A47:E49)</f>
        <v>0</v>
      </c>
      <c r="G43" t="str">
        <f t="shared" ca="1" si="0"/>
        <v>=DCOUNT(A34:D44,D34,A47:E49)</v>
      </c>
    </row>
    <row r="44" spans="1:7" x14ac:dyDescent="0.35">
      <c r="A44" t="s">
        <v>14</v>
      </c>
      <c r="B44">
        <v>4.8</v>
      </c>
      <c r="C44">
        <v>18</v>
      </c>
      <c r="D44" t="s">
        <v>5</v>
      </c>
      <c r="F44">
        <f>DCOUNTA(A34:D44,D34,A47:E49)</f>
        <v>7</v>
      </c>
      <c r="G44" t="str">
        <f t="shared" ca="1" si="0"/>
        <v>=DCOUNTA(A34:D44,D34,A47:E49)</v>
      </c>
    </row>
    <row r="47" spans="1:7" x14ac:dyDescent="0.35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</row>
    <row r="48" spans="1:7" x14ac:dyDescent="0.35">
      <c r="C48" t="s">
        <v>864</v>
      </c>
      <c r="D48" t="s">
        <v>5</v>
      </c>
      <c r="E48" t="s">
        <v>866</v>
      </c>
    </row>
    <row r="49" spans="1:13" x14ac:dyDescent="0.35">
      <c r="B49" t="s">
        <v>865</v>
      </c>
    </row>
    <row r="53" spans="1:13" ht="19" x14ac:dyDescent="0.35">
      <c r="A53" s="15" t="s">
        <v>872</v>
      </c>
    </row>
    <row r="54" spans="1:13" x14ac:dyDescent="0.35">
      <c r="A54" t="s">
        <v>873</v>
      </c>
      <c r="J54" t="b">
        <v>1</v>
      </c>
      <c r="K54" t="b">
        <v>0</v>
      </c>
      <c r="M54" t="b">
        <f>5&gt;7</f>
        <v>0</v>
      </c>
    </row>
    <row r="55" spans="1:13" x14ac:dyDescent="0.35">
      <c r="A55" t="s">
        <v>876</v>
      </c>
      <c r="L55" t="s">
        <v>882</v>
      </c>
      <c r="M55" t="s">
        <v>883</v>
      </c>
    </row>
    <row r="56" spans="1:13" x14ac:dyDescent="0.35">
      <c r="A56" t="s">
        <v>878</v>
      </c>
      <c r="L56" t="s">
        <v>884</v>
      </c>
      <c r="M56" t="s">
        <v>885</v>
      </c>
    </row>
    <row r="57" spans="1:13" x14ac:dyDescent="0.35">
      <c r="A57" t="s">
        <v>892</v>
      </c>
      <c r="L57" t="s">
        <v>886</v>
      </c>
      <c r="M57" t="s">
        <v>887</v>
      </c>
    </row>
    <row r="58" spans="1:13" x14ac:dyDescent="0.35">
      <c r="A58" t="s">
        <v>874</v>
      </c>
      <c r="B58" t="s">
        <v>875</v>
      </c>
      <c r="C58" t="s">
        <v>877</v>
      </c>
      <c r="D58" t="s">
        <v>879</v>
      </c>
      <c r="E58" t="s">
        <v>880</v>
      </c>
      <c r="F58" t="s">
        <v>881</v>
      </c>
      <c r="G58" t="s">
        <v>904</v>
      </c>
      <c r="L58" t="s">
        <v>885</v>
      </c>
      <c r="M58" t="s">
        <v>884</v>
      </c>
    </row>
    <row r="59" spans="1:13" x14ac:dyDescent="0.35">
      <c r="A59">
        <v>9</v>
      </c>
      <c r="B59" t="str">
        <f>IF(A59&gt;=50,"P","F")</f>
        <v>F</v>
      </c>
      <c r="C59" t="b">
        <f>AND(A59&gt;=0,A59&lt;=100)</f>
        <v>1</v>
      </c>
      <c r="D59" t="b">
        <f>OR(A59&lt;0,A59&gt;100)</f>
        <v>0</v>
      </c>
      <c r="E59" t="str">
        <f>IF(AND(A59&gt;=0,A59&lt;=100),IF(A59&gt;=50,"P","F"),"Invalid")</f>
        <v>F</v>
      </c>
      <c r="F59" t="str">
        <f>IF(OR(A59&lt;0,A59&gt;100),"Invalid",IF(A59&gt;=50,"P","F"))</f>
        <v>F</v>
      </c>
      <c r="G59" t="str" cm="1">
        <f t="array" ref="G59">_xlfn.IFS(OR(A59&lt;0,A59&gt;100),"Invalid",A59&gt;90,"A+",A59&gt;75,"A",A59&gt;60,"B",A59&gt;=50,"P",TRUE,"F")</f>
        <v>F</v>
      </c>
      <c r="L59" t="s">
        <v>887</v>
      </c>
      <c r="M59" t="s">
        <v>886</v>
      </c>
    </row>
    <row r="60" spans="1:13" x14ac:dyDescent="0.35">
      <c r="A60">
        <v>99</v>
      </c>
      <c r="B60" t="str">
        <f t="shared" ref="B60:B66" si="1">IF(A60&gt;=50,"P","F")</f>
        <v>P</v>
      </c>
      <c r="C60" t="b">
        <f t="shared" ref="C60:C66" si="2">AND(A60&gt;=0,A60&lt;=100)</f>
        <v>1</v>
      </c>
      <c r="D60" t="b">
        <f t="shared" ref="D60:D66" si="3">OR(A60&lt;0,A60&gt;100)</f>
        <v>0</v>
      </c>
      <c r="E60" t="str">
        <f t="shared" ref="E60:E66" si="4">IF(AND(A60&gt;=0,A60&lt;=100),IF(A60&gt;=50,"P","F"),"Invalid")</f>
        <v>P</v>
      </c>
      <c r="F60" t="str">
        <f t="shared" ref="F60:F66" si="5">IF(OR(A60&lt;0,A60&gt;100),"Invalid",IF(A60&gt;=50,"P","F"))</f>
        <v>P</v>
      </c>
      <c r="G60" t="str" cm="1">
        <f t="array" ref="G60">_xlfn.IFS(OR(A60&lt;0,A60&gt;100),"Invalid",A60&gt;90,"A+",A60&gt;75,"A",A60&gt;60,"B",A60&gt;=50,"P",TRUE,"F")</f>
        <v>A+</v>
      </c>
      <c r="L60" s="21" t="s">
        <v>888</v>
      </c>
      <c r="M60" s="21" t="s">
        <v>889</v>
      </c>
    </row>
    <row r="61" spans="1:13" x14ac:dyDescent="0.35">
      <c r="A61">
        <v>59</v>
      </c>
      <c r="B61" t="str">
        <f t="shared" si="1"/>
        <v>P</v>
      </c>
      <c r="C61" t="b">
        <f t="shared" si="2"/>
        <v>1</v>
      </c>
      <c r="D61" t="b">
        <f t="shared" si="3"/>
        <v>0</v>
      </c>
      <c r="E61" t="str">
        <f t="shared" si="4"/>
        <v>P</v>
      </c>
      <c r="F61" t="str">
        <f t="shared" si="5"/>
        <v>P</v>
      </c>
      <c r="G61" t="str" cm="1">
        <f t="array" ref="G61">_xlfn.IFS(OR(A61&lt;0,A61&gt;100),"Invalid",A61&gt;90,"A+",A61&gt;75,"A",A61&gt;60,"B",A61&gt;=50,"P",TRUE,"F")</f>
        <v>P</v>
      </c>
      <c r="L61" t="s">
        <v>890</v>
      </c>
      <c r="M61" t="s">
        <v>891</v>
      </c>
    </row>
    <row r="62" spans="1:13" x14ac:dyDescent="0.35">
      <c r="A62">
        <v>78</v>
      </c>
      <c r="B62" t="str">
        <f t="shared" si="1"/>
        <v>P</v>
      </c>
      <c r="C62" t="b">
        <f t="shared" si="2"/>
        <v>1</v>
      </c>
      <c r="D62" t="b">
        <f t="shared" si="3"/>
        <v>0</v>
      </c>
      <c r="E62" t="str">
        <f t="shared" si="4"/>
        <v>P</v>
      </c>
      <c r="F62" t="str">
        <f t="shared" si="5"/>
        <v>P</v>
      </c>
      <c r="G62" t="str" cm="1">
        <f t="array" ref="G62">_xlfn.IFS(OR(A62&lt;0,A62&gt;100),"Invalid",A62&gt;90,"A+",A62&gt;75,"A",A62&gt;60,"B",A62&gt;=50,"P",TRUE,"F")</f>
        <v>A</v>
      </c>
      <c r="L62" t="s">
        <v>891</v>
      </c>
      <c r="M62" t="s">
        <v>890</v>
      </c>
    </row>
    <row r="63" spans="1:13" x14ac:dyDescent="0.35">
      <c r="A63">
        <v>-9</v>
      </c>
      <c r="B63" t="str">
        <f t="shared" si="1"/>
        <v>F</v>
      </c>
      <c r="C63" t="b">
        <f t="shared" si="2"/>
        <v>0</v>
      </c>
      <c r="D63" t="b">
        <f t="shared" si="3"/>
        <v>1</v>
      </c>
      <c r="E63" t="str">
        <f t="shared" si="4"/>
        <v>Invalid</v>
      </c>
      <c r="F63" t="str">
        <f t="shared" si="5"/>
        <v>Invalid</v>
      </c>
      <c r="G63" t="str" cm="1">
        <f t="array" ref="G63">_xlfn.IFS(OR(A63&lt;0,A63&gt;100),"Invalid",A63&gt;90,"A+",A63&gt;75,"A",A63&gt;60,"B",A63&gt;=50,"P",TRUE,"F")</f>
        <v>Invalid</v>
      </c>
    </row>
    <row r="64" spans="1:13" x14ac:dyDescent="0.35">
      <c r="A64">
        <v>150</v>
      </c>
      <c r="B64" t="str">
        <f t="shared" si="1"/>
        <v>P</v>
      </c>
      <c r="C64" t="b">
        <f t="shared" si="2"/>
        <v>0</v>
      </c>
      <c r="D64" t="b">
        <f t="shared" si="3"/>
        <v>1</v>
      </c>
      <c r="E64" t="str">
        <f t="shared" si="4"/>
        <v>Invalid</v>
      </c>
      <c r="F64" t="str">
        <f t="shared" si="5"/>
        <v>Invalid</v>
      </c>
      <c r="G64" t="str" cm="1">
        <f t="array" ref="G64">_xlfn.IFS(OR(A64&lt;0,A64&gt;100),"Invalid",A64&gt;90,"A+",A64&gt;75,"A",A64&gt;60,"B",A64&gt;=50,"P",TRUE,"F")</f>
        <v>Invalid</v>
      </c>
    </row>
    <row r="65" spans="1:13" x14ac:dyDescent="0.35">
      <c r="A65">
        <v>45</v>
      </c>
      <c r="B65" t="str">
        <f t="shared" si="1"/>
        <v>F</v>
      </c>
      <c r="C65" t="b">
        <f t="shared" si="2"/>
        <v>1</v>
      </c>
      <c r="D65" t="b">
        <f t="shared" si="3"/>
        <v>0</v>
      </c>
      <c r="E65" t="str">
        <f t="shared" si="4"/>
        <v>F</v>
      </c>
      <c r="F65" t="str">
        <f t="shared" si="5"/>
        <v>F</v>
      </c>
      <c r="G65" t="str" cm="1">
        <f t="array" ref="G65">_xlfn.IFS(OR(A65&lt;0,A65&gt;100),"Invalid",A65&gt;90,"A+",A65&gt;75,"A",A65&gt;60,"B",A65&gt;=50,"P",TRUE,"F")</f>
        <v>F</v>
      </c>
      <c r="L65" t="s">
        <v>902</v>
      </c>
      <c r="M65" t="s">
        <v>903</v>
      </c>
    </row>
    <row r="66" spans="1:13" x14ac:dyDescent="0.35">
      <c r="A66">
        <v>70</v>
      </c>
      <c r="B66" t="str">
        <f t="shared" si="1"/>
        <v>P</v>
      </c>
      <c r="C66" t="b">
        <f t="shared" si="2"/>
        <v>1</v>
      </c>
      <c r="D66" t="b">
        <f t="shared" si="3"/>
        <v>0</v>
      </c>
      <c r="E66" t="str">
        <f t="shared" si="4"/>
        <v>P</v>
      </c>
      <c r="F66" t="str">
        <f t="shared" si="5"/>
        <v>P</v>
      </c>
      <c r="G66" t="str" cm="1">
        <f t="array" ref="G66">_xlfn.IFS(OR(A66&lt;0,A66&gt;100),"Invalid",A66&gt;90,"A+",A66&gt;75,"A",A66&gt;60,"B",A66&gt;=50,"P",TRUE,"F")</f>
        <v>B</v>
      </c>
      <c r="L66" t="s">
        <v>893</v>
      </c>
      <c r="M66" t="s">
        <v>894</v>
      </c>
    </row>
    <row r="67" spans="1:13" x14ac:dyDescent="0.35">
      <c r="B67" t="str">
        <f t="shared" ref="B67:G67" ca="1" si="6">_xlfn.FORMULATEXT(B66)</f>
        <v>=IF(A66&gt;=50,"P","F")</v>
      </c>
      <c r="C67" t="str">
        <f t="shared" ca="1" si="6"/>
        <v>=AND(A66&gt;=0,A66&lt;=100)</v>
      </c>
      <c r="D67" t="str">
        <f t="shared" ca="1" si="6"/>
        <v>=OR(A66&lt;0,A66&gt;100)</v>
      </c>
      <c r="E67" t="str">
        <f t="shared" ca="1" si="6"/>
        <v>=IF(AND(A66&gt;=0,A66&lt;=100),IF(A66&gt;=50,"P","F"),"Invalid")</v>
      </c>
      <c r="F67" t="str">
        <f t="shared" ca="1" si="6"/>
        <v>=IF(OR(A66&lt;0,A66&gt;100),"Invalid",IF(A66&gt;=50,"P","F"))</v>
      </c>
      <c r="G67" t="str">
        <f t="shared" ca="1" si="6"/>
        <v>=IFS(OR(A66&lt;0,A66&gt;100),"Invalid",A66&gt;90,"A+",A66&gt;75,"A",A66&gt;60,"B",A66&gt;=50,"P",TRUE,"F")</v>
      </c>
      <c r="L67" t="s">
        <v>895</v>
      </c>
      <c r="M67" t="s">
        <v>896</v>
      </c>
    </row>
    <row r="68" spans="1:13" x14ac:dyDescent="0.35">
      <c r="L68" t="s">
        <v>897</v>
      </c>
      <c r="M68" t="s">
        <v>898</v>
      </c>
    </row>
    <row r="69" spans="1:13" x14ac:dyDescent="0.35">
      <c r="L69" t="s">
        <v>899</v>
      </c>
      <c r="M69" t="s">
        <v>900</v>
      </c>
    </row>
    <row r="70" spans="1:13" x14ac:dyDescent="0.35">
      <c r="L70" t="s">
        <v>901</v>
      </c>
      <c r="M70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FB05-95D2-4F03-B799-03634F0DEBC1}">
  <sheetPr codeName="Sheet9"/>
  <dimension ref="A1:M26"/>
  <sheetViews>
    <sheetView topLeftCell="A13" zoomScale="110" zoomScaleNormal="110" workbookViewId="0">
      <selection activeCell="J23" sqref="J23"/>
    </sheetView>
  </sheetViews>
  <sheetFormatPr defaultRowHeight="14.5" x14ac:dyDescent="0.35"/>
  <cols>
    <col min="1" max="1" width="10.08984375" bestFit="1" customWidth="1"/>
    <col min="5" max="5" width="28.81640625" customWidth="1"/>
    <col min="11" max="11" width="12.36328125" bestFit="1" customWidth="1"/>
    <col min="13" max="13" width="26.81640625" customWidth="1"/>
  </cols>
  <sheetData>
    <row r="1" spans="1:13" ht="19" x14ac:dyDescent="0.35">
      <c r="A1" s="15" t="s">
        <v>905</v>
      </c>
    </row>
    <row r="3" spans="1:13" x14ac:dyDescent="0.35">
      <c r="A3" t="s">
        <v>906</v>
      </c>
      <c r="E3" t="s">
        <v>914</v>
      </c>
      <c r="K3">
        <v>3455.9090000000001</v>
      </c>
    </row>
    <row r="4" spans="1:13" x14ac:dyDescent="0.35">
      <c r="A4" t="s">
        <v>907</v>
      </c>
      <c r="E4" t="str">
        <f>LEFT(A3,3)</f>
        <v>Joh</v>
      </c>
      <c r="F4" t="str">
        <f ca="1">_xlfn.FORMULATEXT(E4)</f>
        <v>=LEFT(A3,3)</v>
      </c>
      <c r="K4" s="22">
        <v>3455.9090000000001</v>
      </c>
    </row>
    <row r="5" spans="1:13" x14ac:dyDescent="0.35">
      <c r="A5" t="s">
        <v>908</v>
      </c>
      <c r="E5" t="str">
        <f>RIGHT(A3,5)</f>
        <v>n Doe</v>
      </c>
      <c r="F5" t="str">
        <f ca="1">_xlfn.FORMULATEXT(E5)</f>
        <v>=RIGHT(A3,5)</v>
      </c>
      <c r="K5" s="22">
        <v>3455.9090000000001</v>
      </c>
      <c r="M5" s="25">
        <v>45828.557928240742</v>
      </c>
    </row>
    <row r="6" spans="1:13" x14ac:dyDescent="0.35">
      <c r="A6">
        <v>3455.9090000000001</v>
      </c>
      <c r="E6" t="str">
        <f>MID(A3,3,5)</f>
        <v>hn Do</v>
      </c>
      <c r="F6" t="str">
        <f ca="1">_xlfn.FORMULATEXT(E6)</f>
        <v>=MID(A3,3,5)</v>
      </c>
      <c r="K6" s="22">
        <v>345545.90944999998</v>
      </c>
      <c r="M6" s="27">
        <v>45828.434027777781</v>
      </c>
    </row>
    <row r="7" spans="1:13" x14ac:dyDescent="0.35">
      <c r="A7">
        <v>45678</v>
      </c>
      <c r="E7" t="str">
        <f>LOWER(A5)</f>
        <v>this is not in any case</v>
      </c>
      <c r="F7" t="str">
        <f t="shared" ref="F7:F14" ca="1" si="0">_xlfn.FORMULATEXT(E7)</f>
        <v>=LOWER(A5)</v>
      </c>
      <c r="K7" s="22">
        <v>34.908999999999999</v>
      </c>
      <c r="M7" s="28">
        <v>45828</v>
      </c>
    </row>
    <row r="8" spans="1:13" x14ac:dyDescent="0.35">
      <c r="A8" s="7">
        <v>46011</v>
      </c>
      <c r="E8" t="str">
        <f>UPPER(A5)</f>
        <v>THIS IS NOT IN ANY CASE</v>
      </c>
      <c r="F8" t="str">
        <f t="shared" ca="1" si="0"/>
        <v>=UPPER(A5)</v>
      </c>
      <c r="K8">
        <v>3455.9090000000001</v>
      </c>
      <c r="M8" s="7">
        <v>45828</v>
      </c>
    </row>
    <row r="9" spans="1:13" x14ac:dyDescent="0.35">
      <c r="A9" t="s">
        <v>909</v>
      </c>
      <c r="E9" t="str">
        <f>PROPER(A5)</f>
        <v>This Is Not In Any Case</v>
      </c>
      <c r="F9" t="str">
        <f t="shared" ca="1" si="0"/>
        <v>=PROPER(A5)</v>
      </c>
      <c r="K9" s="23">
        <v>3455.9090000000001</v>
      </c>
      <c r="M9" s="7">
        <v>45828</v>
      </c>
    </row>
    <row r="10" spans="1:13" x14ac:dyDescent="0.35">
      <c r="A10" t="s">
        <v>910</v>
      </c>
      <c r="E10" t="str">
        <f>TEXT(A6,"0000000.##")</f>
        <v>0003455.91</v>
      </c>
      <c r="F10" t="str">
        <f t="shared" ca="1" si="0"/>
        <v>=TEXT(A6,"0000000.##")</v>
      </c>
      <c r="K10" s="23">
        <v>345545.90944999998</v>
      </c>
      <c r="M10" s="7">
        <v>45828</v>
      </c>
    </row>
    <row r="11" spans="1:13" x14ac:dyDescent="0.35">
      <c r="E11" t="str">
        <f>TEXT(A8,"dd, mmm yyyy")</f>
        <v>20, Dec 2025</v>
      </c>
      <c r="F11" t="str">
        <f t="shared" ca="1" si="0"/>
        <v>=TEXT(A8,"dd, mmm yyyy")</v>
      </c>
      <c r="K11" s="23">
        <v>34.908999999999999</v>
      </c>
      <c r="M11" s="26">
        <v>45828.557928240742</v>
      </c>
    </row>
    <row r="12" spans="1:13" x14ac:dyDescent="0.35">
      <c r="A12" t="s">
        <v>911</v>
      </c>
      <c r="E12" t="str">
        <f>TEXT(A8,"dd, mmmm yy")</f>
        <v>20, December 25</v>
      </c>
      <c r="F12" t="str">
        <f t="shared" ca="1" si="0"/>
        <v>=TEXT(A8,"dd, mmmm yy")</v>
      </c>
    </row>
    <row r="13" spans="1:13" x14ac:dyDescent="0.35">
      <c r="E13" t="str">
        <f>_xlfn.CONCAT(A9,A10,A11,A12)</f>
        <v>HelloToall</v>
      </c>
      <c r="F13" t="str">
        <f t="shared" ca="1" si="0"/>
        <v>=CONCAT(A9,A10,A11,A12)</v>
      </c>
      <c r="K13" s="24">
        <v>3455.9090000000001</v>
      </c>
      <c r="M13" t="s">
        <v>915</v>
      </c>
    </row>
    <row r="14" spans="1:13" x14ac:dyDescent="0.35">
      <c r="E14" t="str">
        <f>_xlfn.CONCAT(A9:A17)</f>
        <v>HelloToallExcelCoders</v>
      </c>
      <c r="F14" t="str">
        <f t="shared" ca="1" si="0"/>
        <v>=CONCAT(A9:A17)</v>
      </c>
      <c r="K14" s="24">
        <v>345545.90944999998</v>
      </c>
    </row>
    <row r="15" spans="1:13" x14ac:dyDescent="0.35">
      <c r="A15" t="s">
        <v>912</v>
      </c>
      <c r="E15" t="str">
        <f>CONCATENATE(A9,A10,A11,A12)</f>
        <v>HelloToall</v>
      </c>
      <c r="F15" t="str">
        <f t="shared" ref="F15:F16" ca="1" si="1">_xlfn.FORMULATEXT(E15)</f>
        <v>=CONCATENATE(A9,A10,A11,A12)</v>
      </c>
      <c r="K15" s="24">
        <v>34.908999999999999</v>
      </c>
      <c r="M15" t="s">
        <v>916</v>
      </c>
    </row>
    <row r="16" spans="1:13" x14ac:dyDescent="0.35">
      <c r="E16" t="str" cm="1">
        <f t="array" ref="E16:E24">CONCATENATE(A9:A17)</f>
        <v>Hello</v>
      </c>
      <c r="F16" t="str">
        <f t="shared" ca="1" si="1"/>
        <v>=CONCATENATE(A9:A17)</v>
      </c>
    </row>
    <row r="17" spans="1:13" x14ac:dyDescent="0.35">
      <c r="A17" t="s">
        <v>913</v>
      </c>
      <c r="E17" t="str">
        <v>To</v>
      </c>
      <c r="M17" t="s">
        <v>917</v>
      </c>
    </row>
    <row r="18" spans="1:13" x14ac:dyDescent="0.35">
      <c r="E18" t="str">
        <v/>
      </c>
    </row>
    <row r="19" spans="1:13" x14ac:dyDescent="0.35">
      <c r="E19" t="str">
        <v>all</v>
      </c>
      <c r="M19" t="s">
        <v>918</v>
      </c>
    </row>
    <row r="20" spans="1:13" x14ac:dyDescent="0.35">
      <c r="E20" t="str">
        <v/>
      </c>
    </row>
    <row r="21" spans="1:13" x14ac:dyDescent="0.35">
      <c r="E21" t="str">
        <v/>
      </c>
    </row>
    <row r="22" spans="1:13" x14ac:dyDescent="0.35">
      <c r="E22" t="str">
        <v>Excel</v>
      </c>
    </row>
    <row r="23" spans="1:13" x14ac:dyDescent="0.35">
      <c r="E23" t="str">
        <v/>
      </c>
    </row>
    <row r="24" spans="1:13" x14ac:dyDescent="0.35">
      <c r="E24" t="str">
        <v>Coders</v>
      </c>
    </row>
    <row r="25" spans="1:13" x14ac:dyDescent="0.35">
      <c r="E25" t="str">
        <f>_xlfn.TEXTJOIN(", ",TRUE,A9:A17)</f>
        <v>Hello, To, all, Excel, Coders</v>
      </c>
      <c r="F25" t="str">
        <f t="shared" ref="F25:F26" ca="1" si="2">_xlfn.FORMULATEXT(E25)</f>
        <v>=TEXTJOIN(", ",TRUE,A9:A17)</v>
      </c>
    </row>
    <row r="26" spans="1:13" x14ac:dyDescent="0.35">
      <c r="E26" t="str">
        <f>_xlfn.TEXTJOIN(", ",FALSE,A9:A17)</f>
        <v>Hello, To, , all, , , Excel, , Coders</v>
      </c>
      <c r="F26" t="str">
        <f t="shared" ca="1" si="2"/>
        <v>=TEXTJOIN(", ",FALSE,A9:A17)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867-7CE1-4389-AC1F-466151A1F687}">
  <dimension ref="A1:T150"/>
  <sheetViews>
    <sheetView topLeftCell="A7" zoomScale="110" zoomScaleNormal="110" workbookViewId="0">
      <selection activeCell="E153" sqref="E153"/>
    </sheetView>
  </sheetViews>
  <sheetFormatPr defaultRowHeight="14.5" x14ac:dyDescent="0.35"/>
  <cols>
    <col min="1" max="1" width="8.6328125" bestFit="1" customWidth="1"/>
    <col min="2" max="2" width="11.90625" bestFit="1" customWidth="1"/>
    <col min="3" max="3" width="14.08984375" customWidth="1"/>
    <col min="4" max="4" width="22.6328125" customWidth="1"/>
    <col min="5" max="5" width="14.1796875" customWidth="1"/>
    <col min="6" max="6" width="12.26953125" customWidth="1"/>
    <col min="7" max="7" width="15.36328125" customWidth="1"/>
    <col min="8" max="8" width="12.1796875" customWidth="1"/>
    <col min="10" max="10" width="6.90625" bestFit="1" customWidth="1"/>
  </cols>
  <sheetData>
    <row r="1" spans="1:11" ht="16" thickBot="1" x14ac:dyDescent="0.4">
      <c r="A1" s="4" t="s">
        <v>42</v>
      </c>
      <c r="B1" s="4" t="s">
        <v>43</v>
      </c>
      <c r="C1" s="4" t="s">
        <v>44</v>
      </c>
      <c r="D1" s="4" t="s">
        <v>45</v>
      </c>
      <c r="E1" s="8"/>
      <c r="F1" s="8"/>
      <c r="G1" t="s">
        <v>921</v>
      </c>
    </row>
    <row r="2" spans="1:11" ht="16" thickBot="1" x14ac:dyDescent="0.4">
      <c r="A2" s="5">
        <v>120</v>
      </c>
      <c r="B2" s="5" t="s">
        <v>46</v>
      </c>
      <c r="C2" s="5" t="s">
        <v>47</v>
      </c>
      <c r="D2" s="6">
        <v>38186</v>
      </c>
      <c r="E2" s="7"/>
      <c r="H2" t="s">
        <v>922</v>
      </c>
    </row>
    <row r="3" spans="1:11" ht="16" thickBot="1" x14ac:dyDescent="0.4">
      <c r="A3" s="5">
        <v>121</v>
      </c>
      <c r="B3" s="5" t="s">
        <v>48</v>
      </c>
      <c r="C3" s="5" t="s">
        <v>49</v>
      </c>
      <c r="D3" s="6">
        <v>38452</v>
      </c>
      <c r="E3" s="7"/>
      <c r="H3" t="s">
        <v>923</v>
      </c>
    </row>
    <row r="4" spans="1:11" ht="16" thickBot="1" x14ac:dyDescent="0.4">
      <c r="A4" s="5">
        <v>122</v>
      </c>
      <c r="B4" s="5" t="s">
        <v>50</v>
      </c>
      <c r="C4" s="5" t="s">
        <v>51</v>
      </c>
      <c r="D4" s="6">
        <v>37742</v>
      </c>
      <c r="E4" s="7"/>
      <c r="I4" t="s">
        <v>924</v>
      </c>
    </row>
    <row r="5" spans="1:11" ht="16" thickBot="1" x14ac:dyDescent="0.4">
      <c r="A5" s="5">
        <v>123</v>
      </c>
      <c r="B5" s="5" t="s">
        <v>52</v>
      </c>
      <c r="C5" s="5" t="s">
        <v>53</v>
      </c>
      <c r="D5" s="6">
        <v>38635</v>
      </c>
      <c r="E5" s="7"/>
      <c r="I5" t="s">
        <v>925</v>
      </c>
    </row>
    <row r="6" spans="1:11" ht="16" thickBot="1" x14ac:dyDescent="0.4">
      <c r="A6" s="5">
        <v>124</v>
      </c>
      <c r="B6" s="5" t="s">
        <v>54</v>
      </c>
      <c r="C6" s="5" t="s">
        <v>55</v>
      </c>
      <c r="D6" s="6">
        <v>39402</v>
      </c>
      <c r="E6" s="7"/>
      <c r="H6" t="s">
        <v>926</v>
      </c>
    </row>
    <row r="7" spans="1:11" ht="16" thickBot="1" x14ac:dyDescent="0.4">
      <c r="A7" s="5">
        <v>140</v>
      </c>
      <c r="B7" s="5" t="s">
        <v>56</v>
      </c>
      <c r="C7" s="5" t="s">
        <v>57</v>
      </c>
      <c r="D7" s="6">
        <v>38549</v>
      </c>
      <c r="E7" s="7"/>
      <c r="I7" t="s">
        <v>927</v>
      </c>
    </row>
    <row r="8" spans="1:11" ht="16" thickBot="1" x14ac:dyDescent="0.4">
      <c r="A8" s="5">
        <v>126</v>
      </c>
      <c r="B8" s="5" t="s">
        <v>58</v>
      </c>
      <c r="C8" s="5" t="s">
        <v>59</v>
      </c>
      <c r="D8" s="6">
        <v>38988</v>
      </c>
      <c r="E8" s="7"/>
      <c r="J8" t="s">
        <v>928</v>
      </c>
    </row>
    <row r="9" spans="1:11" ht="16" thickBot="1" x14ac:dyDescent="0.4">
      <c r="A9" s="5">
        <v>127</v>
      </c>
      <c r="B9" s="5" t="s">
        <v>60</v>
      </c>
      <c r="C9" s="5" t="s">
        <v>61</v>
      </c>
      <c r="D9" s="6">
        <v>39096</v>
      </c>
      <c r="E9" s="7"/>
      <c r="J9" t="s">
        <v>929</v>
      </c>
    </row>
    <row r="10" spans="1:11" ht="16" thickBot="1" x14ac:dyDescent="0.4">
      <c r="A10" s="5">
        <v>128</v>
      </c>
      <c r="B10" s="5" t="s">
        <v>62</v>
      </c>
      <c r="C10" s="5" t="s">
        <v>63</v>
      </c>
      <c r="D10" s="6">
        <v>39515</v>
      </c>
      <c r="E10" s="7"/>
      <c r="I10" t="s">
        <v>930</v>
      </c>
    </row>
    <row r="11" spans="1:11" ht="16" thickBot="1" x14ac:dyDescent="0.4">
      <c r="A11" s="5">
        <v>129</v>
      </c>
      <c r="B11" s="5" t="s">
        <v>64</v>
      </c>
      <c r="C11" s="5" t="s">
        <v>65</v>
      </c>
      <c r="D11" s="6">
        <v>38584</v>
      </c>
      <c r="E11" s="7"/>
      <c r="H11" t="s">
        <v>931</v>
      </c>
    </row>
    <row r="12" spans="1:11" ht="16" thickBot="1" x14ac:dyDescent="0.4">
      <c r="A12" s="5">
        <v>130</v>
      </c>
      <c r="B12" s="5" t="s">
        <v>66</v>
      </c>
      <c r="C12" s="5" t="s">
        <v>67</v>
      </c>
      <c r="D12" s="6">
        <v>38655</v>
      </c>
      <c r="E12" s="7"/>
      <c r="I12" t="s">
        <v>932</v>
      </c>
      <c r="K12" t="s">
        <v>937</v>
      </c>
    </row>
    <row r="13" spans="1:11" ht="16" thickBot="1" x14ac:dyDescent="0.4">
      <c r="A13" s="5">
        <v>131</v>
      </c>
      <c r="B13" s="5" t="s">
        <v>60</v>
      </c>
      <c r="C13" s="5" t="s">
        <v>68</v>
      </c>
      <c r="D13" s="6">
        <v>38399</v>
      </c>
      <c r="E13" s="7"/>
      <c r="I13" t="s">
        <v>933</v>
      </c>
      <c r="K13" t="s">
        <v>938</v>
      </c>
    </row>
    <row r="14" spans="1:11" ht="16" thickBot="1" x14ac:dyDescent="0.4">
      <c r="A14" s="5">
        <v>132</v>
      </c>
      <c r="B14" s="5" t="s">
        <v>69</v>
      </c>
      <c r="C14" s="5" t="s">
        <v>70</v>
      </c>
      <c r="D14" s="6">
        <v>39182</v>
      </c>
      <c r="E14" s="7"/>
      <c r="I14" t="s">
        <v>934</v>
      </c>
      <c r="K14" t="s">
        <v>939</v>
      </c>
    </row>
    <row r="15" spans="1:11" ht="16" thickBot="1" x14ac:dyDescent="0.4">
      <c r="A15" s="5">
        <v>133</v>
      </c>
      <c r="B15" s="5" t="s">
        <v>71</v>
      </c>
      <c r="C15" s="5" t="s">
        <v>72</v>
      </c>
      <c r="D15" s="6">
        <v>38152</v>
      </c>
      <c r="E15" s="7"/>
      <c r="I15" t="s">
        <v>935</v>
      </c>
      <c r="K15" t="s">
        <v>942</v>
      </c>
    </row>
    <row r="16" spans="1:11" ht="16" thickBot="1" x14ac:dyDescent="0.4">
      <c r="A16" s="5">
        <v>134</v>
      </c>
      <c r="B16" s="5" t="s">
        <v>73</v>
      </c>
      <c r="C16" s="5" t="s">
        <v>74</v>
      </c>
      <c r="D16" s="6">
        <v>38955</v>
      </c>
      <c r="E16" s="7"/>
      <c r="I16" t="s">
        <v>936</v>
      </c>
      <c r="K16" t="s">
        <v>943</v>
      </c>
    </row>
    <row r="17" spans="1:20" ht="16" thickBot="1" x14ac:dyDescent="0.4">
      <c r="A17" s="5">
        <v>123</v>
      </c>
      <c r="B17" s="5" t="s">
        <v>75</v>
      </c>
      <c r="C17" s="5" t="s">
        <v>76</v>
      </c>
      <c r="D17" s="6">
        <v>39428</v>
      </c>
      <c r="E17" s="7"/>
      <c r="I17" t="s">
        <v>940</v>
      </c>
      <c r="K17" t="s">
        <v>941</v>
      </c>
    </row>
    <row r="18" spans="1:20" ht="16" thickBot="1" x14ac:dyDescent="0.4">
      <c r="A18" s="5">
        <v>136</v>
      </c>
      <c r="B18" s="5" t="s">
        <v>56</v>
      </c>
      <c r="C18" s="5" t="s">
        <v>77</v>
      </c>
      <c r="D18" s="6">
        <v>39484</v>
      </c>
      <c r="E18" s="7"/>
    </row>
    <row r="19" spans="1:20" ht="16" thickBot="1" x14ac:dyDescent="0.4">
      <c r="A19" s="5">
        <v>137</v>
      </c>
      <c r="B19" s="5" t="s">
        <v>78</v>
      </c>
      <c r="C19" s="5" t="s">
        <v>79</v>
      </c>
      <c r="D19" s="6">
        <v>37816</v>
      </c>
      <c r="E19" s="7"/>
      <c r="I19" t="s">
        <v>944</v>
      </c>
      <c r="L19" t="s">
        <v>945</v>
      </c>
      <c r="O19" t="s">
        <v>946</v>
      </c>
    </row>
    <row r="20" spans="1:20" ht="16" thickBot="1" x14ac:dyDescent="0.4">
      <c r="A20" s="5">
        <v>138</v>
      </c>
      <c r="B20" s="5" t="s">
        <v>80</v>
      </c>
      <c r="C20" s="5" t="s">
        <v>81</v>
      </c>
      <c r="D20" s="6">
        <v>38651</v>
      </c>
      <c r="E20" s="7"/>
      <c r="I20">
        <v>1</v>
      </c>
      <c r="L20">
        <v>-1</v>
      </c>
      <c r="O20" t="s">
        <v>947</v>
      </c>
    </row>
    <row r="21" spans="1:20" x14ac:dyDescent="0.35">
      <c r="E21" s="7"/>
      <c r="O21">
        <v>2</v>
      </c>
    </row>
    <row r="22" spans="1:20" x14ac:dyDescent="0.35">
      <c r="E22" s="7"/>
      <c r="I22" t="s">
        <v>948</v>
      </c>
      <c r="J22" t="s">
        <v>949</v>
      </c>
      <c r="L22" t="s">
        <v>950</v>
      </c>
    </row>
    <row r="23" spans="1:20" x14ac:dyDescent="0.35">
      <c r="E23" s="7"/>
      <c r="I23">
        <v>2</v>
      </c>
      <c r="J23">
        <v>-2</v>
      </c>
    </row>
    <row r="24" spans="1:20" ht="15" thickBot="1" x14ac:dyDescent="0.4">
      <c r="E24" s="7"/>
    </row>
    <row r="25" spans="1:20" ht="16" thickBot="1" x14ac:dyDescent="0.4">
      <c r="A25" s="4" t="s">
        <v>42</v>
      </c>
      <c r="B25" s="5">
        <v>120</v>
      </c>
      <c r="C25" s="5">
        <v>121</v>
      </c>
      <c r="D25" s="5">
        <v>122</v>
      </c>
      <c r="E25" s="5">
        <v>123</v>
      </c>
      <c r="F25" s="5">
        <v>124</v>
      </c>
      <c r="G25" s="5">
        <v>140</v>
      </c>
      <c r="H25" s="5">
        <v>126</v>
      </c>
      <c r="I25" s="5">
        <v>127</v>
      </c>
      <c r="J25" s="5">
        <v>128</v>
      </c>
      <c r="K25" s="5">
        <v>129</v>
      </c>
      <c r="L25" s="5">
        <v>130</v>
      </c>
      <c r="M25" s="5">
        <v>131</v>
      </c>
      <c r="N25" s="5">
        <v>132</v>
      </c>
      <c r="O25" s="5">
        <v>133</v>
      </c>
      <c r="P25" s="5">
        <v>134</v>
      </c>
      <c r="Q25" s="5">
        <v>123</v>
      </c>
      <c r="R25" s="5">
        <v>136</v>
      </c>
      <c r="S25" s="5">
        <v>137</v>
      </c>
      <c r="T25" s="5">
        <v>138</v>
      </c>
    </row>
    <row r="26" spans="1:20" ht="31.5" thickBot="1" x14ac:dyDescent="0.4">
      <c r="A26" s="4" t="s">
        <v>43</v>
      </c>
      <c r="B26" s="5" t="s">
        <v>46</v>
      </c>
      <c r="C26" s="5" t="s">
        <v>48</v>
      </c>
      <c r="D26" s="5" t="s">
        <v>50</v>
      </c>
      <c r="E26" s="5" t="s">
        <v>52</v>
      </c>
      <c r="F26" s="5" t="s">
        <v>54</v>
      </c>
      <c r="G26" s="5" t="s">
        <v>56</v>
      </c>
      <c r="H26" s="5" t="s">
        <v>58</v>
      </c>
      <c r="I26" s="5" t="s">
        <v>60</v>
      </c>
      <c r="J26" s="5" t="s">
        <v>62</v>
      </c>
      <c r="K26" s="5" t="s">
        <v>64</v>
      </c>
      <c r="L26" s="5" t="s">
        <v>66</v>
      </c>
      <c r="M26" s="5" t="s">
        <v>60</v>
      </c>
      <c r="N26" s="5" t="s">
        <v>69</v>
      </c>
      <c r="O26" s="5" t="s">
        <v>71</v>
      </c>
      <c r="P26" s="5" t="s">
        <v>73</v>
      </c>
      <c r="Q26" s="5" t="s">
        <v>75</v>
      </c>
      <c r="R26" s="5" t="s">
        <v>56</v>
      </c>
      <c r="S26" s="5" t="s">
        <v>78</v>
      </c>
      <c r="T26" s="5" t="s">
        <v>80</v>
      </c>
    </row>
    <row r="27" spans="1:20" ht="31.5" thickBot="1" x14ac:dyDescent="0.4">
      <c r="A27" s="4" t="s">
        <v>44</v>
      </c>
      <c r="B27" s="5" t="s">
        <v>47</v>
      </c>
      <c r="C27" s="5" t="s">
        <v>49</v>
      </c>
      <c r="D27" s="5" t="s">
        <v>51</v>
      </c>
      <c r="E27" s="5" t="s">
        <v>53</v>
      </c>
      <c r="F27" s="5" t="s">
        <v>55</v>
      </c>
      <c r="G27" s="5" t="s">
        <v>57</v>
      </c>
      <c r="H27" s="5" t="s">
        <v>59</v>
      </c>
      <c r="I27" s="5" t="s">
        <v>61</v>
      </c>
      <c r="J27" s="5" t="s">
        <v>63</v>
      </c>
      <c r="K27" s="5" t="s">
        <v>65</v>
      </c>
      <c r="L27" s="5" t="s">
        <v>67</v>
      </c>
      <c r="M27" s="5" t="s">
        <v>68</v>
      </c>
      <c r="N27" s="5" t="s">
        <v>70</v>
      </c>
      <c r="O27" s="5" t="s">
        <v>72</v>
      </c>
      <c r="P27" s="5" t="s">
        <v>74</v>
      </c>
      <c r="Q27" s="5" t="s">
        <v>76</v>
      </c>
      <c r="R27" s="5" t="s">
        <v>77</v>
      </c>
      <c r="S27" s="5" t="s">
        <v>79</v>
      </c>
      <c r="T27" s="5" t="s">
        <v>81</v>
      </c>
    </row>
    <row r="28" spans="1:20" ht="31.5" thickBot="1" x14ac:dyDescent="0.4">
      <c r="A28" s="4" t="s">
        <v>45</v>
      </c>
      <c r="B28" s="6">
        <v>38186</v>
      </c>
      <c r="C28" s="6">
        <v>38452</v>
      </c>
      <c r="D28" s="6">
        <v>37742</v>
      </c>
      <c r="E28" s="6">
        <v>38635</v>
      </c>
      <c r="F28" s="6">
        <v>39402</v>
      </c>
      <c r="G28" s="6">
        <v>38549</v>
      </c>
      <c r="H28" s="6">
        <v>38988</v>
      </c>
      <c r="I28" s="6">
        <v>39096</v>
      </c>
      <c r="J28" s="6">
        <v>39515</v>
      </c>
      <c r="K28" s="6">
        <v>38584</v>
      </c>
      <c r="L28" s="6">
        <v>38655</v>
      </c>
      <c r="M28" s="6">
        <v>38399</v>
      </c>
      <c r="N28" s="6">
        <v>39182</v>
      </c>
      <c r="O28" s="6">
        <v>38152</v>
      </c>
      <c r="P28" s="6">
        <v>38955</v>
      </c>
      <c r="Q28" s="6">
        <v>39428</v>
      </c>
      <c r="R28" s="6">
        <v>39484</v>
      </c>
      <c r="S28" s="6">
        <v>37816</v>
      </c>
      <c r="T28" s="6">
        <v>38651</v>
      </c>
    </row>
    <row r="29" spans="1:20" x14ac:dyDescent="0.35">
      <c r="E29" s="7"/>
    </row>
    <row r="30" spans="1:20" x14ac:dyDescent="0.35">
      <c r="E30" s="7"/>
    </row>
    <row r="31" spans="1:20" ht="15" thickBot="1" x14ac:dyDescent="0.4">
      <c r="E31" s="7"/>
    </row>
    <row r="32" spans="1:20" ht="16" thickBot="1" x14ac:dyDescent="0.4">
      <c r="A32" s="4" t="s">
        <v>42</v>
      </c>
      <c r="B32" s="4" t="s">
        <v>43</v>
      </c>
      <c r="C32" s="4" t="s">
        <v>44</v>
      </c>
      <c r="D32" s="4" t="s">
        <v>45</v>
      </c>
      <c r="E32" s="7"/>
    </row>
    <row r="33" spans="1:5" ht="16" thickBot="1" x14ac:dyDescent="0.4">
      <c r="A33" s="5">
        <v>120</v>
      </c>
      <c r="B33" s="5" t="s">
        <v>46</v>
      </c>
      <c r="C33" s="5" t="s">
        <v>47</v>
      </c>
      <c r="D33" s="6">
        <v>38186</v>
      </c>
      <c r="E33" s="7"/>
    </row>
    <row r="34" spans="1:5" ht="16" thickBot="1" x14ac:dyDescent="0.4">
      <c r="A34" s="5">
        <v>121</v>
      </c>
      <c r="B34" s="5" t="s">
        <v>48</v>
      </c>
      <c r="C34" s="5" t="s">
        <v>49</v>
      </c>
      <c r="D34" s="6">
        <v>38452</v>
      </c>
      <c r="E34" s="7"/>
    </row>
    <row r="35" spans="1:5" ht="16" thickBot="1" x14ac:dyDescent="0.4">
      <c r="A35" s="5">
        <v>122</v>
      </c>
      <c r="B35" s="5" t="s">
        <v>50</v>
      </c>
      <c r="C35" s="5" t="s">
        <v>51</v>
      </c>
      <c r="D35" s="6">
        <v>37742</v>
      </c>
      <c r="E35" s="7"/>
    </row>
    <row r="36" spans="1:5" ht="16" thickBot="1" x14ac:dyDescent="0.4">
      <c r="A36" s="5">
        <v>123</v>
      </c>
      <c r="B36" s="5" t="s">
        <v>52</v>
      </c>
      <c r="C36" s="5" t="s">
        <v>53</v>
      </c>
      <c r="D36" s="6">
        <v>38635</v>
      </c>
      <c r="E36" s="7"/>
    </row>
    <row r="37" spans="1:5" ht="16" thickBot="1" x14ac:dyDescent="0.4">
      <c r="A37" s="5">
        <v>123</v>
      </c>
      <c r="B37" s="5" t="s">
        <v>75</v>
      </c>
      <c r="C37" s="5" t="s">
        <v>76</v>
      </c>
      <c r="D37" s="6">
        <v>39428</v>
      </c>
      <c r="E37" s="7"/>
    </row>
    <row r="38" spans="1:5" ht="16" thickBot="1" x14ac:dyDescent="0.4">
      <c r="A38" s="5">
        <v>124</v>
      </c>
      <c r="B38" s="5" t="s">
        <v>54</v>
      </c>
      <c r="C38" s="5" t="s">
        <v>55</v>
      </c>
      <c r="D38" s="6">
        <v>39402</v>
      </c>
      <c r="E38" s="7"/>
    </row>
    <row r="39" spans="1:5" ht="16" thickBot="1" x14ac:dyDescent="0.4">
      <c r="A39" s="5">
        <v>126</v>
      </c>
      <c r="B39" s="5" t="s">
        <v>58</v>
      </c>
      <c r="C39" s="5" t="s">
        <v>59</v>
      </c>
      <c r="D39" s="6">
        <v>38988</v>
      </c>
      <c r="E39" s="7"/>
    </row>
    <row r="40" spans="1:5" ht="16" thickBot="1" x14ac:dyDescent="0.4">
      <c r="A40" s="5">
        <v>127</v>
      </c>
      <c r="B40" s="5" t="s">
        <v>60</v>
      </c>
      <c r="C40" s="5" t="s">
        <v>61</v>
      </c>
      <c r="D40" s="6">
        <v>39096</v>
      </c>
      <c r="E40" s="7"/>
    </row>
    <row r="41" spans="1:5" ht="16" thickBot="1" x14ac:dyDescent="0.4">
      <c r="A41" s="5">
        <v>128</v>
      </c>
      <c r="B41" s="5" t="s">
        <v>62</v>
      </c>
      <c r="C41" s="5" t="s">
        <v>63</v>
      </c>
      <c r="D41" s="6">
        <v>39515</v>
      </c>
      <c r="E41" s="7"/>
    </row>
    <row r="42" spans="1:5" ht="16" thickBot="1" x14ac:dyDescent="0.4">
      <c r="A42" s="5">
        <v>129</v>
      </c>
      <c r="B42" s="5" t="s">
        <v>64</v>
      </c>
      <c r="C42" s="5" t="s">
        <v>65</v>
      </c>
      <c r="D42" s="6">
        <v>38584</v>
      </c>
      <c r="E42" s="7"/>
    </row>
    <row r="43" spans="1:5" ht="16" thickBot="1" x14ac:dyDescent="0.4">
      <c r="A43" s="5">
        <v>130</v>
      </c>
      <c r="B43" s="5" t="s">
        <v>66</v>
      </c>
      <c r="C43" s="5" t="s">
        <v>67</v>
      </c>
      <c r="D43" s="6">
        <v>38655</v>
      </c>
      <c r="E43" s="7"/>
    </row>
    <row r="44" spans="1:5" ht="16" thickBot="1" x14ac:dyDescent="0.4">
      <c r="A44" s="5">
        <v>131</v>
      </c>
      <c r="B44" s="5" t="s">
        <v>60</v>
      </c>
      <c r="C44" s="5" t="s">
        <v>68</v>
      </c>
      <c r="D44" s="6">
        <v>38399</v>
      </c>
      <c r="E44" s="7"/>
    </row>
    <row r="45" spans="1:5" ht="16" thickBot="1" x14ac:dyDescent="0.4">
      <c r="A45" s="5">
        <v>132</v>
      </c>
      <c r="B45" s="5" t="s">
        <v>69</v>
      </c>
      <c r="C45" s="5" t="s">
        <v>70</v>
      </c>
      <c r="D45" s="6">
        <v>39182</v>
      </c>
    </row>
    <row r="46" spans="1:5" ht="16" thickBot="1" x14ac:dyDescent="0.4">
      <c r="A46" s="5">
        <v>133</v>
      </c>
      <c r="B46" s="5" t="s">
        <v>71</v>
      </c>
      <c r="C46" s="5" t="s">
        <v>72</v>
      </c>
      <c r="D46" s="6">
        <v>38152</v>
      </c>
    </row>
    <row r="47" spans="1:5" ht="16" thickBot="1" x14ac:dyDescent="0.4">
      <c r="A47" s="5">
        <v>134</v>
      </c>
      <c r="B47" s="5" t="s">
        <v>73</v>
      </c>
      <c r="C47" s="5" t="s">
        <v>74</v>
      </c>
      <c r="D47" s="6">
        <v>38955</v>
      </c>
    </row>
    <row r="48" spans="1:5" ht="16" thickBot="1" x14ac:dyDescent="0.4">
      <c r="A48" s="5">
        <v>136</v>
      </c>
      <c r="B48" s="5" t="s">
        <v>56</v>
      </c>
      <c r="C48" s="5" t="s">
        <v>77</v>
      </c>
      <c r="D48" s="6">
        <v>39484</v>
      </c>
    </row>
    <row r="49" spans="1:4" ht="16" thickBot="1" x14ac:dyDescent="0.4">
      <c r="A49" s="5">
        <v>137</v>
      </c>
      <c r="B49" s="5" t="s">
        <v>78</v>
      </c>
      <c r="C49" s="5" t="s">
        <v>79</v>
      </c>
      <c r="D49" s="6">
        <v>37816</v>
      </c>
    </row>
    <row r="50" spans="1:4" ht="16" thickBot="1" x14ac:dyDescent="0.4">
      <c r="A50" s="5">
        <v>138</v>
      </c>
      <c r="B50" s="5" t="s">
        <v>80</v>
      </c>
      <c r="C50" s="5" t="s">
        <v>81</v>
      </c>
      <c r="D50" s="6">
        <v>38651</v>
      </c>
    </row>
    <row r="51" spans="1:4" ht="16" thickBot="1" x14ac:dyDescent="0.4">
      <c r="A51" s="5">
        <v>140</v>
      </c>
      <c r="B51" s="5" t="s">
        <v>56</v>
      </c>
      <c r="C51" s="5" t="s">
        <v>57</v>
      </c>
      <c r="D51" s="6">
        <v>38549</v>
      </c>
    </row>
    <row r="55" spans="1:4" ht="15" thickBot="1" x14ac:dyDescent="0.4"/>
    <row r="56" spans="1:4" ht="16" thickBot="1" x14ac:dyDescent="0.4">
      <c r="A56" s="4" t="s">
        <v>42</v>
      </c>
      <c r="B56" s="4" t="s">
        <v>43</v>
      </c>
      <c r="C56" s="4" t="s">
        <v>44</v>
      </c>
      <c r="D56" s="4" t="s">
        <v>45</v>
      </c>
    </row>
    <row r="57" spans="1:4" ht="16" thickBot="1" x14ac:dyDescent="0.4">
      <c r="A57" s="5">
        <v>140</v>
      </c>
      <c r="B57" s="5" t="s">
        <v>56</v>
      </c>
      <c r="C57" s="5" t="s">
        <v>57</v>
      </c>
      <c r="D57" s="6">
        <v>38549</v>
      </c>
    </row>
    <row r="58" spans="1:4" ht="16" thickBot="1" x14ac:dyDescent="0.4">
      <c r="A58" s="5">
        <v>138</v>
      </c>
      <c r="B58" s="5" t="s">
        <v>80</v>
      </c>
      <c r="C58" s="5" t="s">
        <v>81</v>
      </c>
      <c r="D58" s="6">
        <v>38651</v>
      </c>
    </row>
    <row r="59" spans="1:4" ht="16" thickBot="1" x14ac:dyDescent="0.4">
      <c r="A59" s="5">
        <v>137</v>
      </c>
      <c r="B59" s="5" t="s">
        <v>78</v>
      </c>
      <c r="C59" s="5" t="s">
        <v>79</v>
      </c>
      <c r="D59" s="6">
        <v>37816</v>
      </c>
    </row>
    <row r="60" spans="1:4" ht="16" thickBot="1" x14ac:dyDescent="0.4">
      <c r="A60" s="5">
        <v>136</v>
      </c>
      <c r="B60" s="5" t="s">
        <v>56</v>
      </c>
      <c r="C60" s="5" t="s">
        <v>77</v>
      </c>
      <c r="D60" s="6">
        <v>39484</v>
      </c>
    </row>
    <row r="61" spans="1:4" ht="16" thickBot="1" x14ac:dyDescent="0.4">
      <c r="A61" s="5">
        <v>134</v>
      </c>
      <c r="B61" s="5" t="s">
        <v>73</v>
      </c>
      <c r="C61" s="5" t="s">
        <v>74</v>
      </c>
      <c r="D61" s="6">
        <v>38955</v>
      </c>
    </row>
    <row r="62" spans="1:4" ht="16" thickBot="1" x14ac:dyDescent="0.4">
      <c r="A62" s="5">
        <v>133</v>
      </c>
      <c r="B62" s="5" t="s">
        <v>71</v>
      </c>
      <c r="C62" s="5" t="s">
        <v>72</v>
      </c>
      <c r="D62" s="6">
        <v>38152</v>
      </c>
    </row>
    <row r="63" spans="1:4" ht="16" thickBot="1" x14ac:dyDescent="0.4">
      <c r="A63" s="5">
        <v>132</v>
      </c>
      <c r="B63" s="5" t="s">
        <v>69</v>
      </c>
      <c r="C63" s="5" t="s">
        <v>70</v>
      </c>
      <c r="D63" s="6">
        <v>39182</v>
      </c>
    </row>
    <row r="64" spans="1:4" ht="16" thickBot="1" x14ac:dyDescent="0.4">
      <c r="A64" s="5">
        <v>131</v>
      </c>
      <c r="B64" s="5" t="s">
        <v>60</v>
      </c>
      <c r="C64" s="5" t="s">
        <v>68</v>
      </c>
      <c r="D64" s="6">
        <v>38399</v>
      </c>
    </row>
    <row r="65" spans="1:6" ht="16" thickBot="1" x14ac:dyDescent="0.4">
      <c r="A65" s="5">
        <v>130</v>
      </c>
      <c r="B65" s="5" t="s">
        <v>66</v>
      </c>
      <c r="C65" s="5" t="s">
        <v>67</v>
      </c>
      <c r="D65" s="6">
        <v>38655</v>
      </c>
    </row>
    <row r="66" spans="1:6" ht="16" thickBot="1" x14ac:dyDescent="0.4">
      <c r="A66" s="5">
        <v>129</v>
      </c>
      <c r="B66" s="5" t="s">
        <v>64</v>
      </c>
      <c r="C66" s="5" t="s">
        <v>65</v>
      </c>
      <c r="D66" s="6">
        <v>38584</v>
      </c>
    </row>
    <row r="67" spans="1:6" ht="16" thickBot="1" x14ac:dyDescent="0.4">
      <c r="A67" s="5">
        <v>128</v>
      </c>
      <c r="B67" s="5" t="s">
        <v>62</v>
      </c>
      <c r="C67" s="5" t="s">
        <v>63</v>
      </c>
      <c r="D67" s="6">
        <v>39515</v>
      </c>
    </row>
    <row r="68" spans="1:6" ht="16" thickBot="1" x14ac:dyDescent="0.4">
      <c r="A68" s="5">
        <v>127</v>
      </c>
      <c r="B68" s="5" t="s">
        <v>60</v>
      </c>
      <c r="C68" s="5" t="s">
        <v>61</v>
      </c>
      <c r="D68" s="6">
        <v>39096</v>
      </c>
    </row>
    <row r="69" spans="1:6" ht="16" thickBot="1" x14ac:dyDescent="0.4">
      <c r="A69" s="5">
        <v>126</v>
      </c>
      <c r="B69" s="5" t="s">
        <v>58</v>
      </c>
      <c r="C69" s="5" t="s">
        <v>59</v>
      </c>
      <c r="D69" s="6">
        <v>38988</v>
      </c>
    </row>
    <row r="70" spans="1:6" ht="16" thickBot="1" x14ac:dyDescent="0.4">
      <c r="A70" s="5">
        <v>124</v>
      </c>
      <c r="B70" s="5" t="s">
        <v>54</v>
      </c>
      <c r="C70" s="5" t="s">
        <v>55</v>
      </c>
      <c r="D70" s="6">
        <v>39402</v>
      </c>
    </row>
    <row r="71" spans="1:6" ht="16" thickBot="1" x14ac:dyDescent="0.4">
      <c r="A71" s="5">
        <v>123</v>
      </c>
      <c r="B71" s="5" t="s">
        <v>52</v>
      </c>
      <c r="C71" s="5" t="s">
        <v>53</v>
      </c>
      <c r="D71" s="6">
        <v>38635</v>
      </c>
    </row>
    <row r="72" spans="1:6" ht="16" thickBot="1" x14ac:dyDescent="0.4">
      <c r="A72" s="5">
        <v>123</v>
      </c>
      <c r="B72" s="5" t="s">
        <v>75</v>
      </c>
      <c r="C72" s="5" t="s">
        <v>76</v>
      </c>
      <c r="D72" s="6">
        <v>39428</v>
      </c>
    </row>
    <row r="73" spans="1:6" ht="16" thickBot="1" x14ac:dyDescent="0.4">
      <c r="A73" s="5">
        <v>122</v>
      </c>
      <c r="B73" s="5" t="s">
        <v>50</v>
      </c>
      <c r="C73" s="5" t="s">
        <v>51</v>
      </c>
      <c r="D73" s="6">
        <v>37742</v>
      </c>
    </row>
    <row r="74" spans="1:6" ht="16" thickBot="1" x14ac:dyDescent="0.4">
      <c r="A74" s="5">
        <v>121</v>
      </c>
      <c r="B74" s="5" t="s">
        <v>48</v>
      </c>
      <c r="C74" s="5" t="s">
        <v>49</v>
      </c>
      <c r="D74" s="6">
        <v>38452</v>
      </c>
    </row>
    <row r="75" spans="1:6" ht="16" thickBot="1" x14ac:dyDescent="0.4">
      <c r="A75" s="5">
        <v>120</v>
      </c>
      <c r="B75" s="5" t="s">
        <v>46</v>
      </c>
      <c r="C75" s="5" t="s">
        <v>47</v>
      </c>
      <c r="D75" s="6">
        <v>38186</v>
      </c>
    </row>
    <row r="79" spans="1:6" x14ac:dyDescent="0.35">
      <c r="A79" t="s">
        <v>951</v>
      </c>
      <c r="F79" t="s">
        <v>955</v>
      </c>
    </row>
    <row r="81" spans="1:9" x14ac:dyDescent="0.35">
      <c r="A81" t="s">
        <v>952</v>
      </c>
      <c r="B81" t="s">
        <v>953</v>
      </c>
      <c r="C81" t="s">
        <v>954</v>
      </c>
      <c r="D81" t="s">
        <v>954</v>
      </c>
      <c r="E81" t="s">
        <v>952</v>
      </c>
      <c r="F81" t="s">
        <v>956</v>
      </c>
      <c r="G81" t="s">
        <v>957</v>
      </c>
      <c r="I81" t="s">
        <v>953</v>
      </c>
    </row>
    <row r="82" spans="1:9" x14ac:dyDescent="0.35">
      <c r="A82">
        <v>123</v>
      </c>
      <c r="B82" t="str">
        <f>VLOOKUP(A82,emptbl1,3,0)</f>
        <v>Vollman</v>
      </c>
      <c r="C82" t="str">
        <f>VLOOKUP(A82,emptbl1,3,1)</f>
        <v>Vollman</v>
      </c>
      <c r="D82" t="str">
        <f>VLOOKUP(A82,$A$32:$D$51,3,1)</f>
        <v>Gee</v>
      </c>
      <c r="E82">
        <v>123</v>
      </c>
      <c r="F82" t="str">
        <f>HLOOKUP(A82,emptbl2,3,0)</f>
        <v>Vollman</v>
      </c>
      <c r="G82" t="str">
        <f>HLOOKUP(A82,emptbl2,3,1)</f>
        <v>Vollman</v>
      </c>
      <c r="I82" t="str">
        <f>VLOOKUP(A82,emptbl1,MATCH(C1,A1:D1,0),0)</f>
        <v>Vollman</v>
      </c>
    </row>
    <row r="83" spans="1:9" x14ac:dyDescent="0.35">
      <c r="A83">
        <v>140</v>
      </c>
      <c r="B83" t="str">
        <f>VLOOKUP(A83,emptbl1,3,0)</f>
        <v>Nayer</v>
      </c>
      <c r="C83" t="str">
        <f>VLOOKUP(A83,emptbl1,3,1)</f>
        <v>Stiles</v>
      </c>
      <c r="D83" t="str">
        <f t="shared" ref="D83:D86" si="0">VLOOKUP(A83,$A$32:$D$51,3,1)</f>
        <v>Nayer</v>
      </c>
      <c r="E83">
        <v>140</v>
      </c>
      <c r="F83" t="str">
        <f>HLOOKUP(A83,emptbl2,3,0)</f>
        <v>Nayer</v>
      </c>
      <c r="G83" t="str">
        <f>HLOOKUP(A83,emptbl2,3,1)</f>
        <v>Stiles</v>
      </c>
    </row>
    <row r="84" spans="1:9" x14ac:dyDescent="0.35">
      <c r="A84">
        <v>150</v>
      </c>
      <c r="B84" t="e">
        <f>VLOOKUP(A84,emptbl1,3,0)</f>
        <v>#N/A</v>
      </c>
      <c r="C84" t="str">
        <f>VLOOKUP(A84,emptbl1,3,1)</f>
        <v>Stiles</v>
      </c>
      <c r="D84" t="str">
        <f t="shared" si="0"/>
        <v>Nayer</v>
      </c>
      <c r="E84">
        <v>150</v>
      </c>
      <c r="F84" t="e">
        <f>HLOOKUP(A84,emptbl2,3,0)</f>
        <v>#N/A</v>
      </c>
      <c r="G84" t="str">
        <f>HLOOKUP(A84,emptbl2,3,1)</f>
        <v>Stiles</v>
      </c>
    </row>
    <row r="85" spans="1:9" x14ac:dyDescent="0.35">
      <c r="A85">
        <v>138</v>
      </c>
      <c r="B85" t="str">
        <f>VLOOKUP(A85,emptbl1,3,0)</f>
        <v>Stiles</v>
      </c>
      <c r="C85" t="str">
        <f>VLOOKUP(A85,emptbl1,3,1)</f>
        <v>Stiles</v>
      </c>
      <c r="D85" t="str">
        <f t="shared" si="0"/>
        <v>Stiles</v>
      </c>
      <c r="E85">
        <v>138</v>
      </c>
      <c r="F85" t="str">
        <f>HLOOKUP(A85,emptbl2,3,0)</f>
        <v>Stiles</v>
      </c>
      <c r="G85" t="str">
        <f>HLOOKUP(A85,emptbl2,3,1)</f>
        <v>Stiles</v>
      </c>
    </row>
    <row r="86" spans="1:9" x14ac:dyDescent="0.35">
      <c r="A86">
        <v>120</v>
      </c>
      <c r="B86" t="str">
        <f>VLOOKUP(A86,emptbl1,3,0)</f>
        <v>Weiss</v>
      </c>
      <c r="C86" t="str">
        <f>VLOOKUP(A86,emptbl1,3,1)</f>
        <v>Weiss</v>
      </c>
      <c r="D86" t="str">
        <f t="shared" si="0"/>
        <v>Weiss</v>
      </c>
      <c r="E86">
        <v>120</v>
      </c>
      <c r="F86" t="str">
        <f>HLOOKUP(A86,emptbl2,3,0)</f>
        <v>Weiss</v>
      </c>
      <c r="G86" t="str">
        <f>HLOOKUP(A86,emptbl2,3,1)</f>
        <v>Weiss</v>
      </c>
    </row>
    <row r="87" spans="1:9" x14ac:dyDescent="0.35">
      <c r="B87" t="str">
        <f ca="1">_xlfn.FORMULATEXT(B86)</f>
        <v>=VLOOKUP(A86,emptbl1,3,0)</v>
      </c>
      <c r="C87" t="str">
        <f t="shared" ref="C87:G87" ca="1" si="1">_xlfn.FORMULATEXT(C86)</f>
        <v>=VLOOKUP(A86,emptbl1,3,1)</v>
      </c>
      <c r="D87" t="str">
        <f t="shared" ca="1" si="1"/>
        <v>=VLOOKUP(A86,$A$32:$D$51,3,1)</v>
      </c>
      <c r="F87" t="str">
        <f t="shared" ca="1" si="1"/>
        <v>=HLOOKUP(A86,emptbl2,3,0)</v>
      </c>
      <c r="G87" t="str">
        <f t="shared" ca="1" si="1"/>
        <v>=HLOOKUP(A86,emptbl2,3,1)</v>
      </c>
    </row>
    <row r="89" spans="1:9" x14ac:dyDescent="0.35">
      <c r="A89" t="s">
        <v>958</v>
      </c>
    </row>
    <row r="90" spans="1:9" x14ac:dyDescent="0.35">
      <c r="B90" t="s">
        <v>959</v>
      </c>
      <c r="G90">
        <v>-10000</v>
      </c>
      <c r="H90" t="s">
        <v>903</v>
      </c>
    </row>
    <row r="91" spans="1:9" x14ac:dyDescent="0.35">
      <c r="B91" t="s">
        <v>961</v>
      </c>
      <c r="G91">
        <v>0</v>
      </c>
      <c r="H91" t="s">
        <v>891</v>
      </c>
    </row>
    <row r="92" spans="1:9" x14ac:dyDescent="0.35">
      <c r="A92" t="s">
        <v>874</v>
      </c>
      <c r="B92" t="s">
        <v>960</v>
      </c>
      <c r="G92">
        <v>50</v>
      </c>
      <c r="H92" t="s">
        <v>900</v>
      </c>
    </row>
    <row r="93" spans="1:9" x14ac:dyDescent="0.35">
      <c r="A93">
        <v>9</v>
      </c>
      <c r="B93" t="str">
        <f ca="1">LOOKUP(A93,$G$90:$G$97,$H$90:$H$96)</f>
        <v>F</v>
      </c>
      <c r="G93">
        <v>65</v>
      </c>
      <c r="H93" t="s">
        <v>898</v>
      </c>
    </row>
    <row r="94" spans="1:9" x14ac:dyDescent="0.35">
      <c r="A94">
        <v>99</v>
      </c>
      <c r="B94" t="str">
        <f t="shared" ref="B94:B102" ca="1" si="2">LOOKUP(A94,$G$90:$G$97,$H$90:$H$96)</f>
        <v>A+</v>
      </c>
      <c r="G94">
        <v>75</v>
      </c>
      <c r="H94" t="s">
        <v>896</v>
      </c>
    </row>
    <row r="95" spans="1:9" x14ac:dyDescent="0.35">
      <c r="A95">
        <v>59</v>
      </c>
      <c r="B95" t="str">
        <f t="shared" ca="1" si="2"/>
        <v>P</v>
      </c>
      <c r="G95">
        <v>90</v>
      </c>
      <c r="H95" t="s">
        <v>894</v>
      </c>
    </row>
    <row r="96" spans="1:9" x14ac:dyDescent="0.35">
      <c r="A96">
        <v>78</v>
      </c>
      <c r="B96" t="str">
        <f t="shared" ca="1" si="2"/>
        <v>A</v>
      </c>
      <c r="G96">
        <v>101</v>
      </c>
      <c r="H96" t="s">
        <v>903</v>
      </c>
    </row>
    <row r="97" spans="1:7" x14ac:dyDescent="0.35">
      <c r="A97">
        <v>-9</v>
      </c>
      <c r="B97" t="str">
        <f t="shared" ca="1" si="2"/>
        <v>Invalid</v>
      </c>
      <c r="G97">
        <v>10000</v>
      </c>
    </row>
    <row r="98" spans="1:7" x14ac:dyDescent="0.35">
      <c r="A98">
        <v>150</v>
      </c>
      <c r="B98" t="str">
        <f t="shared" ca="1" si="2"/>
        <v>Invalid</v>
      </c>
    </row>
    <row r="99" spans="1:7" x14ac:dyDescent="0.35">
      <c r="A99">
        <v>45</v>
      </c>
      <c r="B99" t="str">
        <f t="shared" ca="1" si="2"/>
        <v>F</v>
      </c>
    </row>
    <row r="100" spans="1:7" x14ac:dyDescent="0.35">
      <c r="A100">
        <v>-1000000</v>
      </c>
      <c r="B100" t="e">
        <f t="shared" si="2"/>
        <v>#N/A</v>
      </c>
    </row>
    <row r="101" spans="1:7" x14ac:dyDescent="0.35">
      <c r="A101">
        <v>1000000</v>
      </c>
      <c r="B101">
        <f t="shared" ca="1" si="2"/>
        <v>0</v>
      </c>
    </row>
    <row r="102" spans="1:7" x14ac:dyDescent="0.35">
      <c r="A102">
        <v>70</v>
      </c>
      <c r="B102" t="str">
        <f t="shared" ca="1" si="2"/>
        <v>B</v>
      </c>
    </row>
    <row r="103" spans="1:7" x14ac:dyDescent="0.35">
      <c r="B103" t="str">
        <f ca="1">_xlfn.FORMULATEXT(B102)</f>
        <v>=LOOKUP(A102,$G$90:$G$97,$H$90:$H$96)</v>
      </c>
    </row>
    <row r="106" spans="1:7" x14ac:dyDescent="0.35">
      <c r="A106" t="s">
        <v>962</v>
      </c>
    </row>
    <row r="107" spans="1:7" x14ac:dyDescent="0.35">
      <c r="B107" t="s">
        <v>963</v>
      </c>
    </row>
    <row r="108" spans="1:7" x14ac:dyDescent="0.35">
      <c r="C108" t="s">
        <v>964</v>
      </c>
    </row>
    <row r="109" spans="1:7" x14ac:dyDescent="0.35">
      <c r="C109" t="str">
        <f>INDEX(lastName,5)</f>
        <v>Vollman</v>
      </c>
    </row>
    <row r="110" spans="1:7" x14ac:dyDescent="0.35">
      <c r="C110" t="str">
        <f ca="1">_xlfn.FORMULATEXT(C109)</f>
        <v>=INDEX(lastName,5)</v>
      </c>
    </row>
    <row r="111" spans="1:7" x14ac:dyDescent="0.35">
      <c r="B111" t="s">
        <v>965</v>
      </c>
    </row>
    <row r="112" spans="1:7" x14ac:dyDescent="0.35">
      <c r="C112" t="s">
        <v>966</v>
      </c>
    </row>
    <row r="113" spans="1:9" x14ac:dyDescent="0.35">
      <c r="C113">
        <f>MATCH(123,empID,0)</f>
        <v>5</v>
      </c>
    </row>
    <row r="114" spans="1:9" x14ac:dyDescent="0.35">
      <c r="C114" t="str">
        <f ca="1">_xlfn.FORMULATEXT(C113)</f>
        <v>=MATCH(123,empID,0)</v>
      </c>
    </row>
    <row r="115" spans="1:9" x14ac:dyDescent="0.35">
      <c r="B115" t="s">
        <v>967</v>
      </c>
    </row>
    <row r="117" spans="1:9" x14ac:dyDescent="0.35">
      <c r="B117" t="s">
        <v>952</v>
      </c>
      <c r="C117" t="s">
        <v>968</v>
      </c>
      <c r="D117" t="s">
        <v>969</v>
      </c>
      <c r="E117" t="s">
        <v>970</v>
      </c>
    </row>
    <row r="118" spans="1:9" x14ac:dyDescent="0.35">
      <c r="B118">
        <v>123</v>
      </c>
      <c r="C118" t="str">
        <f>INDEX(lastName,MATCH(B118,empID,0))</f>
        <v>Vollman</v>
      </c>
      <c r="D118" t="str">
        <f>INDEX(lastName,MATCH(B118,empID,1))</f>
        <v>Vollman</v>
      </c>
      <c r="E118" t="e">
        <f>INDEX(lastName,MATCH(B118,empID,-1))</f>
        <v>#N/A</v>
      </c>
    </row>
    <row r="119" spans="1:9" x14ac:dyDescent="0.35">
      <c r="B119">
        <v>140</v>
      </c>
      <c r="C119" t="str">
        <f>INDEX(lastName,MATCH(B119,empID,0))</f>
        <v>Nayer</v>
      </c>
      <c r="D119" t="str">
        <f>INDEX(lastName,MATCH(B119,empID,1))</f>
        <v>Stiles</v>
      </c>
      <c r="E119" t="e">
        <f>INDEX(lastName,MATCH(B119,empID,-1))</f>
        <v>#N/A</v>
      </c>
    </row>
    <row r="120" spans="1:9" x14ac:dyDescent="0.35">
      <c r="B120">
        <v>150</v>
      </c>
      <c r="C120" t="e">
        <f>INDEX(lastName,MATCH(B120,empID,0))</f>
        <v>#N/A</v>
      </c>
      <c r="D120" t="str">
        <f>INDEX(lastName,MATCH(B120,empID,1))</f>
        <v>Stiles</v>
      </c>
      <c r="E120" t="e">
        <f>INDEX(lastName,MATCH(B120,empID,-1))</f>
        <v>#N/A</v>
      </c>
    </row>
    <row r="121" spans="1:9" x14ac:dyDescent="0.35">
      <c r="B121">
        <v>138</v>
      </c>
      <c r="C121" t="str">
        <f>INDEX(lastName,MATCH(B121,empID,0))</f>
        <v>Stiles</v>
      </c>
      <c r="D121" t="str">
        <f>INDEX(lastName,MATCH(B121,empID,1))</f>
        <v>Stiles</v>
      </c>
      <c r="E121" t="e">
        <f>INDEX(lastName,MATCH(B121,empID,-1))</f>
        <v>#N/A</v>
      </c>
    </row>
    <row r="122" spans="1:9" x14ac:dyDescent="0.35">
      <c r="B122">
        <v>120</v>
      </c>
      <c r="C122" t="str">
        <f>INDEX(lastName,MATCH(B122,empID,0))</f>
        <v>Weiss</v>
      </c>
      <c r="D122" t="str">
        <f>INDEX(lastName,MATCH(B122,empID,1))</f>
        <v>Weiss</v>
      </c>
      <c r="E122" t="str">
        <f>INDEX(lastName,MATCH(B122,empID,-1))</f>
        <v>Weiss</v>
      </c>
    </row>
    <row r="123" spans="1:9" x14ac:dyDescent="0.35">
      <c r="C123" t="str">
        <f ca="1">_xlfn.FORMULATEXT(C122)</f>
        <v>=INDEX(lastName,MATCH(B122,empID,0))</v>
      </c>
      <c r="D123" t="str">
        <f ca="1">_xlfn.FORMULATEXT(D122)</f>
        <v>=INDEX(lastName,MATCH(B122,empID,1))</v>
      </c>
      <c r="E123" t="str">
        <f ca="1">_xlfn.FORMULATEXT(E122)</f>
        <v>=INDEX(lastName,MATCH(B122,empID,-1))</v>
      </c>
    </row>
    <row r="125" spans="1:9" x14ac:dyDescent="0.35">
      <c r="A125" t="s">
        <v>971</v>
      </c>
    </row>
    <row r="127" spans="1:9" x14ac:dyDescent="0.35">
      <c r="B127" t="s">
        <v>952</v>
      </c>
      <c r="C127" t="s">
        <v>973</v>
      </c>
      <c r="D127" t="s">
        <v>974</v>
      </c>
      <c r="E127" t="s">
        <v>975</v>
      </c>
      <c r="F127" t="s">
        <v>976</v>
      </c>
      <c r="G127" t="s">
        <v>977</v>
      </c>
      <c r="H127" t="s">
        <v>978</v>
      </c>
      <c r="I127" t="s">
        <v>979</v>
      </c>
    </row>
    <row r="128" spans="1:9" x14ac:dyDescent="0.35">
      <c r="B128">
        <v>123</v>
      </c>
      <c r="C128" t="str">
        <f>_xlfn.XLOOKUP(B128,empID,lastName,"NA",0,1)</f>
        <v>Vollman</v>
      </c>
      <c r="D128" t="str">
        <f>_xlfn.XLOOKUP(B128,empID,lastName,"NA",0,-1)</f>
        <v>Gee</v>
      </c>
      <c r="E128" t="str">
        <f>_xlfn.XLOOKUP(B128,emp_idAsc,last_nameAscEmpId,"NA",0,2)</f>
        <v>Vollman</v>
      </c>
      <c r="F128" t="str">
        <f>_xlfn.XLOOKUP(B128,emp_idDesc,last_nameDescEmpid,"NA",0,-2)</f>
        <v>Gee</v>
      </c>
      <c r="G128">
        <f>_xlfn.XLOOKUP("?o*",lastName,empID,"NA",2,1)</f>
        <v>123</v>
      </c>
      <c r="H128" t="str">
        <f>_xlfn.XLOOKUP(B128,empID,lastName,"NA",1,1)</f>
        <v>Vollman</v>
      </c>
      <c r="I128" t="str">
        <f>_xlfn.XLOOKUP(B128,empID,lastName,"NA",-1,1)</f>
        <v>Vollman</v>
      </c>
    </row>
    <row r="129" spans="2:9" x14ac:dyDescent="0.35">
      <c r="B129">
        <v>140</v>
      </c>
      <c r="C129" t="str">
        <f>_xlfn.XLOOKUP(B129,empID,lastName,"NA",0,1)</f>
        <v>Nayer</v>
      </c>
      <c r="D129" t="str">
        <f>_xlfn.XLOOKUP(B129,empID,lastName,"NA",0,-1)</f>
        <v>Nayer</v>
      </c>
      <c r="E129" t="str">
        <f>_xlfn.XLOOKUP(B129,emp_idAsc,last_nameAscEmpId,"NA",0,2)</f>
        <v>Nayer</v>
      </c>
      <c r="F129" t="str">
        <f>_xlfn.XLOOKUP(B129,emp_idDesc,last_nameDescEmpid,"NA",0,-2)</f>
        <v>Nayer</v>
      </c>
      <c r="G129" t="str">
        <f ca="1">_xlfn.FORMULATEXT(G128)</f>
        <v>=XLOOKUP("?o*",lastName,empID,"NA",2,1)</v>
      </c>
      <c r="H129" t="str">
        <f>_xlfn.XLOOKUP(B129,empID,lastName,"NA",1,1)</f>
        <v>Nayer</v>
      </c>
      <c r="I129" t="str">
        <f>_xlfn.XLOOKUP(B129,empID,lastName,"NA",-1,1)</f>
        <v>Nayer</v>
      </c>
    </row>
    <row r="130" spans="2:9" x14ac:dyDescent="0.35">
      <c r="B130">
        <v>150</v>
      </c>
      <c r="C130" t="str">
        <f>_xlfn.XLOOKUP(B130,empID,lastName,"NA",0,1)</f>
        <v>NA</v>
      </c>
      <c r="D130" t="str">
        <f>_xlfn.XLOOKUP(B130,empID,lastName,"NA",0,-1)</f>
        <v>NA</v>
      </c>
      <c r="E130" t="str">
        <f>_xlfn.XLOOKUP(B130,emp_idAsc,last_nameAscEmpId,"NA",0,2)</f>
        <v>NA</v>
      </c>
      <c r="F130" t="str">
        <f>_xlfn.XLOOKUP(B130,emp_idDesc,last_nameDescEmpid,"NA",0,-2)</f>
        <v>NA</v>
      </c>
      <c r="H130" t="str">
        <f>_xlfn.XLOOKUP(B130,empID,lastName,"NA",1,1)</f>
        <v>last_name</v>
      </c>
      <c r="I130" t="str">
        <f>_xlfn.XLOOKUP(B130,empID,lastName,"NA",-1,1)</f>
        <v>Nayer</v>
      </c>
    </row>
    <row r="131" spans="2:9" x14ac:dyDescent="0.35">
      <c r="B131">
        <v>138</v>
      </c>
      <c r="C131" t="str">
        <f>_xlfn.XLOOKUP(B131,empID,lastName,"NA",0,1)</f>
        <v>Stiles</v>
      </c>
      <c r="D131" t="str">
        <f>_xlfn.XLOOKUP(B131,empID,lastName,"NA",0,-1)</f>
        <v>Stiles</v>
      </c>
      <c r="E131" t="str">
        <f>_xlfn.XLOOKUP(B131,emp_idAsc,last_nameAscEmpId,"NA",0,2)</f>
        <v>Stiles</v>
      </c>
      <c r="F131" t="str">
        <f>_xlfn.XLOOKUP(B131,emp_idDesc,last_nameDescEmpid,"NA",0,-2)</f>
        <v>Stiles</v>
      </c>
      <c r="H131" t="str">
        <f>_xlfn.XLOOKUP(B131,empID,lastName,"NA",1,1)</f>
        <v>Stiles</v>
      </c>
      <c r="I131" t="str">
        <f>_xlfn.XLOOKUP(B131,empID,lastName,"NA",-1,1)</f>
        <v>Stiles</v>
      </c>
    </row>
    <row r="132" spans="2:9" x14ac:dyDescent="0.35">
      <c r="B132">
        <v>120</v>
      </c>
      <c r="C132" t="str">
        <f>_xlfn.XLOOKUP(B132,empID,lastName,"NA",0,1)</f>
        <v>Weiss</v>
      </c>
      <c r="D132" t="str">
        <f>_xlfn.XLOOKUP(B132,empID,lastName,"NA",0,-1)</f>
        <v>Weiss</v>
      </c>
      <c r="E132" t="str">
        <f>_xlfn.XLOOKUP(B132,emp_idAsc,last_nameAscEmpId,"NA",0,2)</f>
        <v>Weiss</v>
      </c>
      <c r="F132" t="str">
        <f>_xlfn.XLOOKUP(B132,emp_idDesc,last_nameDescEmpid,"NA",0,-2)</f>
        <v>Weiss</v>
      </c>
      <c r="H132" t="str">
        <f>_xlfn.XLOOKUP(B132,empID,lastName,"NA",1,1)</f>
        <v>Weiss</v>
      </c>
      <c r="I132" t="str">
        <f>_xlfn.XLOOKUP(B132,empID,lastName,"NA",-1,1)</f>
        <v>Weiss</v>
      </c>
    </row>
    <row r="133" spans="2:9" x14ac:dyDescent="0.35">
      <c r="C133" t="str">
        <f ca="1">_xlfn.FORMULATEXT(C132)</f>
        <v>=XLOOKUP(B132,empID,lastName,"NA",0,1)</v>
      </c>
      <c r="D133" t="str">
        <f t="shared" ref="D133:F133" ca="1" si="3">_xlfn.FORMULATEXT(D132)</f>
        <v>=XLOOKUP(B132,empID,lastName,"NA",0,-1)</v>
      </c>
      <c r="E133" t="str">
        <f t="shared" ca="1" si="3"/>
        <v>=XLOOKUP(B132,emp_idAsc,last_nameAscEmpId,"NA",0,2)</v>
      </c>
      <c r="F133" t="str">
        <f t="shared" ca="1" si="3"/>
        <v>=XLOOKUP(B132,emp_idDesc,last_nameDescEmpid,"NA",0,-2)</v>
      </c>
      <c r="H133" t="str">
        <f ca="1">_xlfn.FORMULATEXT(H132)</f>
        <v>=XLOOKUP(B132,empID,lastName,"NA",1,1)</v>
      </c>
      <c r="I133" t="str">
        <f ca="1">_xlfn.FORMULATEXT(I132)</f>
        <v>=XLOOKUP(B132,empID,lastName,"NA",-1,1)</v>
      </c>
    </row>
    <row r="143" spans="2:9" ht="15" thickBot="1" x14ac:dyDescent="0.4"/>
    <row r="144" spans="2:9" ht="16" thickBot="1" x14ac:dyDescent="0.4">
      <c r="B144" t="s">
        <v>952</v>
      </c>
      <c r="C144" s="4" t="s">
        <v>43</v>
      </c>
      <c r="D144" s="4" t="s">
        <v>44</v>
      </c>
      <c r="E144" s="4" t="s">
        <v>45</v>
      </c>
    </row>
    <row r="145" spans="2:5" x14ac:dyDescent="0.35">
      <c r="B145">
        <v>123</v>
      </c>
      <c r="C145" t="str">
        <f t="shared" ref="C145:E149" si="4">VLOOKUP($B145,emptbl1,MATCH(C$144,Fields,0),0)</f>
        <v>Shanta</v>
      </c>
      <c r="D145" t="str">
        <f t="shared" si="4"/>
        <v>Vollman</v>
      </c>
      <c r="E145" s="7">
        <f t="shared" si="4"/>
        <v>38635</v>
      </c>
    </row>
    <row r="146" spans="2:5" x14ac:dyDescent="0.35">
      <c r="B146">
        <v>140</v>
      </c>
      <c r="C146" t="str">
        <f t="shared" si="4"/>
        <v>Julia</v>
      </c>
      <c r="D146" t="str">
        <f t="shared" si="4"/>
        <v>Nayer</v>
      </c>
      <c r="E146" s="7">
        <f t="shared" si="4"/>
        <v>38549</v>
      </c>
    </row>
    <row r="147" spans="2:5" x14ac:dyDescent="0.35">
      <c r="B147">
        <v>150</v>
      </c>
      <c r="C147" t="e">
        <f t="shared" si="4"/>
        <v>#N/A</v>
      </c>
      <c r="D147" t="e">
        <f t="shared" si="4"/>
        <v>#N/A</v>
      </c>
      <c r="E147" s="7" t="e">
        <f t="shared" si="4"/>
        <v>#N/A</v>
      </c>
    </row>
    <row r="148" spans="2:5" x14ac:dyDescent="0.35">
      <c r="B148">
        <v>138</v>
      </c>
      <c r="C148" t="str">
        <f t="shared" si="4"/>
        <v>Stephen</v>
      </c>
      <c r="D148" t="str">
        <f t="shared" si="4"/>
        <v>Stiles</v>
      </c>
      <c r="E148" s="7">
        <f t="shared" si="4"/>
        <v>38651</v>
      </c>
    </row>
    <row r="149" spans="2:5" x14ac:dyDescent="0.35">
      <c r="B149">
        <v>120</v>
      </c>
      <c r="C149" t="str">
        <f t="shared" si="4"/>
        <v>Matthew</v>
      </c>
      <c r="D149" t="str">
        <f t="shared" si="4"/>
        <v>Weiss</v>
      </c>
      <c r="E149" s="7">
        <f t="shared" si="4"/>
        <v>38186</v>
      </c>
    </row>
    <row r="150" spans="2:5" x14ac:dyDescent="0.35">
      <c r="C150" t="str">
        <f ca="1">_xlfn.FORMULATEXT(C149)</f>
        <v>=VLOOKUP($B149,emptbl1,MATCH(C$144,Fields,0),0)</v>
      </c>
    </row>
  </sheetData>
  <sortState xmlns:xlrd2="http://schemas.microsoft.com/office/spreadsheetml/2017/richdata2" ref="A57:D75">
    <sortCondition descending="1" ref="A57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BFC2-592F-4DDD-8166-6E64026DC1D3}">
  <dimension ref="A1:N9"/>
  <sheetViews>
    <sheetView workbookViewId="0">
      <selection activeCell="G8" sqref="G8"/>
    </sheetView>
  </sheetViews>
  <sheetFormatPr defaultRowHeight="14.5" x14ac:dyDescent="0.35"/>
  <cols>
    <col min="1" max="3" width="11" customWidth="1"/>
    <col min="4" max="4" width="15.54296875" customWidth="1"/>
    <col min="5" max="5" width="12.6328125" customWidth="1"/>
    <col min="6" max="6" width="15.08984375" customWidth="1"/>
    <col min="7" max="7" width="19.08984375" customWidth="1"/>
    <col min="8" max="8" width="12.26953125" customWidth="1"/>
    <col min="12" max="12" width="26.54296875" customWidth="1"/>
  </cols>
  <sheetData>
    <row r="1" spans="1:14" x14ac:dyDescent="0.35">
      <c r="A1" t="s">
        <v>980</v>
      </c>
      <c r="D1" t="s">
        <v>981</v>
      </c>
      <c r="F1" t="s">
        <v>18</v>
      </c>
      <c r="G1" t="s">
        <v>982</v>
      </c>
      <c r="H1" t="s">
        <v>983</v>
      </c>
    </row>
    <row r="2" spans="1:14" x14ac:dyDescent="0.35">
      <c r="A2" t="s">
        <v>987</v>
      </c>
      <c r="B2" t="s">
        <v>988</v>
      </c>
      <c r="C2" t="s">
        <v>988</v>
      </c>
      <c r="D2" t="s">
        <v>989</v>
      </c>
      <c r="E2" t="s">
        <v>990</v>
      </c>
      <c r="F2" t="s">
        <v>992</v>
      </c>
      <c r="G2" t="s">
        <v>993</v>
      </c>
      <c r="H2" t="s">
        <v>994</v>
      </c>
    </row>
    <row r="3" spans="1:14" x14ac:dyDescent="0.35">
      <c r="C3" t="s">
        <v>919</v>
      </c>
      <c r="D3">
        <v>13</v>
      </c>
      <c r="E3">
        <v>45.9</v>
      </c>
      <c r="F3" s="7">
        <v>36557</v>
      </c>
      <c r="H3">
        <v>1234567890</v>
      </c>
      <c r="N3" t="s">
        <v>919</v>
      </c>
    </row>
    <row r="4" spans="1:14" x14ac:dyDescent="0.35">
      <c r="L4" t="s">
        <v>991</v>
      </c>
      <c r="N4" t="s">
        <v>920</v>
      </c>
    </row>
    <row r="5" spans="1:14" x14ac:dyDescent="0.35">
      <c r="D5">
        <v>167</v>
      </c>
      <c r="G5" s="21" t="s">
        <v>995</v>
      </c>
      <c r="L5" s="7">
        <v>1</v>
      </c>
      <c r="N5" t="s">
        <v>984</v>
      </c>
    </row>
    <row r="6" spans="1:14" x14ac:dyDescent="0.35">
      <c r="D6">
        <v>167</v>
      </c>
      <c r="L6">
        <v>1</v>
      </c>
      <c r="N6" t="s">
        <v>985</v>
      </c>
    </row>
    <row r="7" spans="1:14" x14ac:dyDescent="0.35">
      <c r="L7">
        <f ca="1">TODAY()</f>
        <v>45828</v>
      </c>
      <c r="N7" t="s">
        <v>986</v>
      </c>
    </row>
    <row r="8" spans="1:14" x14ac:dyDescent="0.35">
      <c r="G8">
        <f>ROW()</f>
        <v>8</v>
      </c>
    </row>
    <row r="9" spans="1:14" x14ac:dyDescent="0.35">
      <c r="G9">
        <f>COLUMN()</f>
        <v>7</v>
      </c>
    </row>
  </sheetData>
  <dataValidations count="10">
    <dataValidation type="list" allowBlank="1" showInputMessage="1" showErrorMessage="1" sqref="A3:A13" xr:uid="{75AC7B34-67EA-430B-8A72-0C629CAD7183}">
      <formula1>$N$3:$N$7</formula1>
    </dataValidation>
    <dataValidation type="list" allowBlank="1" showInputMessage="1" showErrorMessage="1" sqref="B3" xr:uid="{CF1CBC2B-4BA9-460E-AF58-189BE8D69499}">
      <formula1>"North,South,West"</formula1>
    </dataValidation>
    <dataValidation type="list" showDropDown="1" showInputMessage="1" showErrorMessage="1" sqref="C3:C4" xr:uid="{26C568E3-66EF-4EFF-97C7-1FFF383D2B9D}">
      <formula1>$N$3:$N$7</formula1>
    </dataValidation>
    <dataValidation type="whole" allowBlank="1" showInputMessage="1" showErrorMessage="1" errorTitle="Invalid Age Entered" error="Valid Age is between 0-150" promptTitle="Enter Your Age" prompt="Age is between 0-150" sqref="D3" xr:uid="{F4A94E05-7E53-431A-8764-38356ACA6DD5}">
      <formula1>0</formula1>
      <formula2>150</formula2>
    </dataValidation>
    <dataValidation type="decimal" allowBlank="1" showInputMessage="1" showErrorMessage="1" sqref="E3" xr:uid="{404C6C57-00B0-4D37-9D23-22152C9FAEA1}">
      <formula1>0</formula1>
      <formula2>10000</formula2>
    </dataValidation>
    <dataValidation type="date" allowBlank="1" showInputMessage="1" showErrorMessage="1" sqref="F3" xr:uid="{F51100E3-5807-4344-980A-05DCCFC819CF}">
      <formula1>36526</formula1>
      <formula2>TODAY()</formula2>
    </dataValidation>
    <dataValidation type="custom" allowBlank="1" showInputMessage="1" showErrorMessage="1" sqref="G3" xr:uid="{634A68CD-4B9D-474F-B41F-FDE408FBC927}">
      <formula1>G3=ROW()</formula1>
    </dataValidation>
    <dataValidation type="textLength" operator="equal" allowBlank="1" showInputMessage="1" showErrorMessage="1" sqref="H3" xr:uid="{92EDE961-122C-4B1C-B990-533C83079A05}">
      <formula1>10</formula1>
    </dataValidation>
    <dataValidation type="whole" errorStyle="information" allowBlank="1" showInputMessage="1" showErrorMessage="1" sqref="D5" xr:uid="{72629235-E0E2-480B-BB86-1683ACE70C4E}">
      <formula1>0</formula1>
      <formula2>150</formula2>
    </dataValidation>
    <dataValidation type="whole" errorStyle="warning" allowBlank="1" showInputMessage="1" showErrorMessage="1" sqref="D6" xr:uid="{69CB8DF7-F6AD-466C-AB62-03A298E2FAB7}">
      <formula1>0</formula1>
      <formula2>150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BD9-D61A-4946-B0EA-1384CCC54586}">
  <dimension ref="B3:M51"/>
  <sheetViews>
    <sheetView topLeftCell="A20" workbookViewId="0">
      <selection activeCell="P22" sqref="P22"/>
    </sheetView>
  </sheetViews>
  <sheetFormatPr defaultRowHeight="14.5" x14ac:dyDescent="0.35"/>
  <cols>
    <col min="1" max="5" width="8.7265625" style="29"/>
    <col min="6" max="6" width="13.453125" style="29" customWidth="1"/>
    <col min="7" max="16384" width="8.7265625" style="29"/>
  </cols>
  <sheetData>
    <row r="3" spans="4:13" x14ac:dyDescent="0.35">
      <c r="D3" s="29" t="s">
        <v>996</v>
      </c>
      <c r="E3" s="29" t="s">
        <v>804</v>
      </c>
      <c r="F3" s="29" t="s">
        <v>997</v>
      </c>
      <c r="G3" s="29" t="s">
        <v>998</v>
      </c>
      <c r="H3" s="29" t="s">
        <v>999</v>
      </c>
    </row>
    <row r="4" spans="4:13" x14ac:dyDescent="0.35">
      <c r="D4" s="29" t="s">
        <v>1000</v>
      </c>
      <c r="E4" s="29">
        <v>76911</v>
      </c>
      <c r="F4" s="29">
        <v>20</v>
      </c>
      <c r="G4" s="29">
        <v>1</v>
      </c>
      <c r="H4" s="30">
        <f>IF(G4=1,E4+E4*((1.5*F4)/100),IF(G4=2,E4+E4*((1.2*F4)/100),E4+E4*((F4)/100)))</f>
        <v>99984.3</v>
      </c>
      <c r="I4" s="29" t="str">
        <f ca="1">_xlfn.FORMULATEXT(H4)</f>
        <v>=IF(G4=1,E4+E4*((1.5*F4)/100),IF(G4=2,E4+E4*((1.2*F4)/100),E4+E4*((F4)/100)))</v>
      </c>
    </row>
    <row r="5" spans="4:13" x14ac:dyDescent="0.35">
      <c r="D5" s="29" t="s">
        <v>1001</v>
      </c>
      <c r="E5" s="29">
        <v>90695</v>
      </c>
      <c r="F5" s="29">
        <v>10</v>
      </c>
      <c r="G5" s="29">
        <v>4</v>
      </c>
      <c r="H5" s="30">
        <f t="shared" ref="H5:H15" si="0">IF(G5=1,E5+E5*((1.5*F5)/100),IF(G5=2,E5+E5*((1.2*F5)/100),E5+E5*((F5)/100)))</f>
        <v>99764.5</v>
      </c>
    </row>
    <row r="6" spans="4:13" x14ac:dyDescent="0.35">
      <c r="D6" s="29" t="s">
        <v>1002</v>
      </c>
      <c r="E6" s="29">
        <v>26649</v>
      </c>
      <c r="F6" s="29">
        <v>15</v>
      </c>
      <c r="G6" s="29">
        <v>1</v>
      </c>
      <c r="H6" s="30">
        <f t="shared" si="0"/>
        <v>32645.025000000001</v>
      </c>
    </row>
    <row r="7" spans="4:13" x14ac:dyDescent="0.35">
      <c r="D7" s="29" t="s">
        <v>1003</v>
      </c>
      <c r="E7" s="29">
        <v>10748</v>
      </c>
      <c r="F7" s="29">
        <v>10</v>
      </c>
      <c r="G7" s="29">
        <v>3</v>
      </c>
      <c r="H7" s="30">
        <f t="shared" si="0"/>
        <v>11822.8</v>
      </c>
    </row>
    <row r="8" spans="4:13" x14ac:dyDescent="0.35">
      <c r="D8" s="29" t="s">
        <v>1004</v>
      </c>
      <c r="E8" s="29">
        <v>34300</v>
      </c>
      <c r="F8" s="29">
        <v>10</v>
      </c>
      <c r="G8" s="29">
        <v>2</v>
      </c>
      <c r="H8" s="30">
        <f t="shared" si="0"/>
        <v>38416</v>
      </c>
      <c r="M8" s="29">
        <v>99984.3</v>
      </c>
    </row>
    <row r="9" spans="4:13" x14ac:dyDescent="0.35">
      <c r="D9" s="29" t="s">
        <v>1005</v>
      </c>
      <c r="E9" s="29">
        <v>42807</v>
      </c>
      <c r="F9" s="29">
        <v>10</v>
      </c>
      <c r="G9" s="29">
        <v>1</v>
      </c>
      <c r="H9" s="30">
        <f t="shared" si="0"/>
        <v>49228.05</v>
      </c>
    </row>
    <row r="10" spans="4:13" x14ac:dyDescent="0.35">
      <c r="D10" s="29" t="s">
        <v>1006</v>
      </c>
      <c r="E10" s="29">
        <v>32600</v>
      </c>
      <c r="F10" s="29">
        <v>10</v>
      </c>
      <c r="G10" s="29">
        <v>5</v>
      </c>
      <c r="H10" s="30">
        <f t="shared" si="0"/>
        <v>35860</v>
      </c>
    </row>
    <row r="11" spans="4:13" x14ac:dyDescent="0.35">
      <c r="D11" s="29" t="s">
        <v>1007</v>
      </c>
      <c r="E11" s="29">
        <v>16812</v>
      </c>
      <c r="F11" s="29">
        <v>10</v>
      </c>
      <c r="G11" s="29">
        <v>3</v>
      </c>
      <c r="H11" s="30">
        <f t="shared" si="0"/>
        <v>18493.2</v>
      </c>
    </row>
    <row r="12" spans="4:13" x14ac:dyDescent="0.35">
      <c r="D12" s="29" t="s">
        <v>1008</v>
      </c>
      <c r="E12" s="29">
        <v>75073</v>
      </c>
      <c r="F12" s="29">
        <v>10</v>
      </c>
      <c r="G12" s="29">
        <v>2</v>
      </c>
      <c r="H12" s="30">
        <f t="shared" si="0"/>
        <v>84081.76</v>
      </c>
    </row>
    <row r="13" spans="4:13" x14ac:dyDescent="0.35">
      <c r="D13" s="29" t="s">
        <v>1009</v>
      </c>
      <c r="E13" s="29">
        <v>21453</v>
      </c>
      <c r="F13" s="29">
        <v>10</v>
      </c>
      <c r="G13" s="29">
        <v>1</v>
      </c>
      <c r="H13" s="30">
        <f t="shared" si="0"/>
        <v>24670.95</v>
      </c>
    </row>
    <row r="14" spans="4:13" x14ac:dyDescent="0.35">
      <c r="D14" s="29" t="s">
        <v>1010</v>
      </c>
      <c r="E14" s="29">
        <v>91775</v>
      </c>
      <c r="F14" s="29">
        <v>10</v>
      </c>
      <c r="G14" s="29">
        <v>8</v>
      </c>
      <c r="H14" s="30">
        <f t="shared" si="0"/>
        <v>100952.5</v>
      </c>
    </row>
    <row r="15" spans="4:13" x14ac:dyDescent="0.35">
      <c r="D15" s="29" t="s">
        <v>1011</v>
      </c>
      <c r="E15" s="29">
        <v>12338</v>
      </c>
      <c r="F15" s="29">
        <v>10</v>
      </c>
      <c r="G15" s="29">
        <v>9</v>
      </c>
      <c r="H15" s="30">
        <f t="shared" si="0"/>
        <v>13571.8</v>
      </c>
    </row>
    <row r="20" spans="2:4" x14ac:dyDescent="0.35">
      <c r="B20" s="29" t="s">
        <v>1012</v>
      </c>
    </row>
    <row r="21" spans="2:4" x14ac:dyDescent="0.35">
      <c r="C21" s="29" t="s">
        <v>1013</v>
      </c>
    </row>
    <row r="22" spans="2:4" x14ac:dyDescent="0.35">
      <c r="D22" s="29" t="s">
        <v>1014</v>
      </c>
    </row>
    <row r="23" spans="2:4" x14ac:dyDescent="0.35">
      <c r="D23" s="29" t="s">
        <v>1015</v>
      </c>
    </row>
    <row r="24" spans="2:4" x14ac:dyDescent="0.35">
      <c r="D24" s="29" t="s">
        <v>1016</v>
      </c>
    </row>
    <row r="25" spans="2:4" x14ac:dyDescent="0.35">
      <c r="D25" s="29" t="s">
        <v>1018</v>
      </c>
    </row>
    <row r="26" spans="2:4" x14ac:dyDescent="0.35">
      <c r="C26" s="29" t="s">
        <v>1017</v>
      </c>
    </row>
    <row r="27" spans="2:4" x14ac:dyDescent="0.35">
      <c r="D27" s="29" t="s">
        <v>1014</v>
      </c>
    </row>
    <row r="28" spans="2:4" x14ac:dyDescent="0.35">
      <c r="D28" s="29" t="s">
        <v>1019</v>
      </c>
    </row>
    <row r="29" spans="2:4" x14ac:dyDescent="0.35">
      <c r="D29" s="29" t="s">
        <v>1016</v>
      </c>
    </row>
    <row r="30" spans="2:4" x14ac:dyDescent="0.35">
      <c r="D30" s="29" t="s">
        <v>1018</v>
      </c>
    </row>
    <row r="31" spans="2:4" x14ac:dyDescent="0.35">
      <c r="C31" s="29" t="s">
        <v>1020</v>
      </c>
    </row>
    <row r="32" spans="2:4" x14ac:dyDescent="0.35">
      <c r="D32" s="29" t="s">
        <v>1014</v>
      </c>
    </row>
    <row r="33" spans="3:5" x14ac:dyDescent="0.35">
      <c r="D33" s="29" t="s">
        <v>1015</v>
      </c>
    </row>
    <row r="34" spans="3:5" x14ac:dyDescent="0.35">
      <c r="D34" s="29" t="s">
        <v>1021</v>
      </c>
    </row>
    <row r="35" spans="3:5" x14ac:dyDescent="0.35">
      <c r="D35" s="29" t="s">
        <v>1018</v>
      </c>
    </row>
    <row r="37" spans="3:5" x14ac:dyDescent="0.35">
      <c r="C37" s="29" t="s">
        <v>1022</v>
      </c>
    </row>
    <row r="38" spans="3:5" x14ac:dyDescent="0.35">
      <c r="D38" s="29" t="s">
        <v>1023</v>
      </c>
    </row>
    <row r="39" spans="3:5" x14ac:dyDescent="0.35">
      <c r="D39" s="29" t="s">
        <v>1024</v>
      </c>
    </row>
    <row r="40" spans="3:5" x14ac:dyDescent="0.35">
      <c r="D40" s="29" t="s">
        <v>1025</v>
      </c>
    </row>
    <row r="42" spans="3:5" x14ac:dyDescent="0.35">
      <c r="C42" s="29" t="s">
        <v>1026</v>
      </c>
    </row>
    <row r="43" spans="3:5" x14ac:dyDescent="0.35">
      <c r="D43" s="29" t="s">
        <v>1027</v>
      </c>
    </row>
    <row r="44" spans="3:5" x14ac:dyDescent="0.35">
      <c r="D44" s="29" t="s">
        <v>1028</v>
      </c>
    </row>
    <row r="45" spans="3:5" x14ac:dyDescent="0.35">
      <c r="E45" s="29" t="s">
        <v>1029</v>
      </c>
    </row>
    <row r="46" spans="3:5" x14ac:dyDescent="0.35">
      <c r="E46" s="29" t="s">
        <v>1030</v>
      </c>
    </row>
    <row r="47" spans="3:5" x14ac:dyDescent="0.35">
      <c r="E47" s="29" t="s">
        <v>1031</v>
      </c>
    </row>
    <row r="48" spans="3:5" x14ac:dyDescent="0.35">
      <c r="D48" s="29" t="s">
        <v>1032</v>
      </c>
    </row>
    <row r="49" spans="5:5" x14ac:dyDescent="0.35">
      <c r="E49" s="29" t="s">
        <v>1033</v>
      </c>
    </row>
    <row r="50" spans="5:5" x14ac:dyDescent="0.35">
      <c r="E50" s="29" t="s">
        <v>1030</v>
      </c>
    </row>
    <row r="51" spans="5:5" x14ac:dyDescent="0.35">
      <c r="E51" s="29" t="s">
        <v>1031</v>
      </c>
    </row>
  </sheetData>
  <sheetProtection formatCell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03D-F4FF-4A83-8FE3-3522E58B4B17}">
  <sheetPr codeName="Sheet8"/>
  <dimension ref="B85:D103"/>
  <sheetViews>
    <sheetView workbookViewId="0">
      <selection activeCell="D95" sqref="D95"/>
    </sheetView>
  </sheetViews>
  <sheetFormatPr defaultRowHeight="14.5" x14ac:dyDescent="0.35"/>
  <sheetData>
    <row r="85" spans="2:4" ht="19" x14ac:dyDescent="0.35">
      <c r="B85" s="16" t="s">
        <v>825</v>
      </c>
    </row>
    <row r="86" spans="2:4" ht="19" x14ac:dyDescent="0.35">
      <c r="B86" s="16" t="s">
        <v>826</v>
      </c>
    </row>
    <row r="87" spans="2:4" ht="15.5" x14ac:dyDescent="0.35">
      <c r="B87" s="15" t="s">
        <v>827</v>
      </c>
    </row>
    <row r="88" spans="2:4" ht="15.5" x14ac:dyDescent="0.35">
      <c r="B88" s="15" t="s">
        <v>828</v>
      </c>
    </row>
    <row r="89" spans="2:4" ht="15.5" x14ac:dyDescent="0.35">
      <c r="B89" s="15" t="s">
        <v>829</v>
      </c>
    </row>
    <row r="90" spans="2:4" ht="15.5" x14ac:dyDescent="0.35">
      <c r="B90" s="15" t="s">
        <v>830</v>
      </c>
    </row>
    <row r="91" spans="2:4" ht="15.5" x14ac:dyDescent="0.35">
      <c r="B91" s="15" t="s">
        <v>831</v>
      </c>
    </row>
    <row r="92" spans="2:4" ht="15.5" x14ac:dyDescent="0.35">
      <c r="B92" s="15" t="s">
        <v>832</v>
      </c>
    </row>
    <row r="93" spans="2:4" x14ac:dyDescent="0.35">
      <c r="B93" s="17" t="s">
        <v>833</v>
      </c>
    </row>
    <row r="94" spans="2:4" x14ac:dyDescent="0.35">
      <c r="B94" s="17" t="s">
        <v>834</v>
      </c>
    </row>
    <row r="95" spans="2:4" x14ac:dyDescent="0.35">
      <c r="B95" s="17" t="s">
        <v>835</v>
      </c>
      <c r="C95" s="18" t="s">
        <v>836</v>
      </c>
      <c r="D95" t="s">
        <v>972</v>
      </c>
    </row>
    <row r="96" spans="2:4" x14ac:dyDescent="0.35">
      <c r="B96" s="17" t="s">
        <v>837</v>
      </c>
    </row>
    <row r="97" spans="2:2" ht="15.5" x14ac:dyDescent="0.35">
      <c r="B97" s="15" t="s">
        <v>838</v>
      </c>
    </row>
    <row r="98" spans="2:2" x14ac:dyDescent="0.35">
      <c r="B98" s="17" t="s">
        <v>839</v>
      </c>
    </row>
    <row r="99" spans="2:2" x14ac:dyDescent="0.35">
      <c r="B99" s="17" t="s">
        <v>840</v>
      </c>
    </row>
    <row r="100" spans="2:2" x14ac:dyDescent="0.35">
      <c r="B100" s="17" t="s">
        <v>841</v>
      </c>
    </row>
    <row r="101" spans="2:2" x14ac:dyDescent="0.35">
      <c r="B101" s="17" t="s">
        <v>842</v>
      </c>
    </row>
    <row r="102" spans="2:2" ht="19" x14ac:dyDescent="0.35">
      <c r="B102" s="16" t="s">
        <v>843</v>
      </c>
    </row>
    <row r="103" spans="2:2" ht="15.5" x14ac:dyDescent="0.35">
      <c r="B103" s="15" t="s">
        <v>844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B81C-BF0F-4ED7-B6F5-BF76DB53D465}">
  <sheetPr codeName="Sheet4"/>
  <dimension ref="A1:J43"/>
  <sheetViews>
    <sheetView workbookViewId="0">
      <selection activeCell="P12" sqref="P12"/>
    </sheetView>
  </sheetViews>
  <sheetFormatPr defaultRowHeight="14.5" x14ac:dyDescent="0.35"/>
  <cols>
    <col min="1" max="1" width="9.90625" bestFit="1" customWidth="1"/>
    <col min="2" max="2" width="10.08984375" style="7" bestFit="1" customWidth="1"/>
    <col min="3" max="3" width="9.7265625" bestFit="1" customWidth="1"/>
    <col min="4" max="4" width="5.453125" bestFit="1" customWidth="1"/>
    <col min="5" max="5" width="6.36328125" bestFit="1" customWidth="1"/>
    <col min="6" max="6" width="5.08984375" bestFit="1" customWidth="1"/>
    <col min="7" max="7" width="5.81640625" bestFit="1" customWidth="1"/>
    <col min="8" max="8" width="6.81640625" bestFit="1" customWidth="1"/>
    <col min="9" max="9" width="4.453125" bestFit="1" customWidth="1"/>
  </cols>
  <sheetData>
    <row r="1" spans="1:10" x14ac:dyDescent="0.35">
      <c r="A1" s="8" t="s">
        <v>17</v>
      </c>
      <c r="B1" s="19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1</v>
      </c>
      <c r="H1" s="8" t="s">
        <v>23</v>
      </c>
      <c r="I1" s="8" t="s">
        <v>24</v>
      </c>
      <c r="J1" s="8"/>
    </row>
    <row r="2" spans="1:10" x14ac:dyDescent="0.35">
      <c r="A2" t="s">
        <v>25</v>
      </c>
      <c r="B2" s="7">
        <v>44563</v>
      </c>
      <c r="C2" t="s">
        <v>26</v>
      </c>
      <c r="D2" t="s">
        <v>27</v>
      </c>
      <c r="E2" t="s">
        <v>28</v>
      </c>
      <c r="F2">
        <v>3</v>
      </c>
      <c r="G2">
        <v>19.989999999999998</v>
      </c>
      <c r="H2">
        <v>59.97</v>
      </c>
      <c r="I2">
        <v>1</v>
      </c>
    </row>
    <row r="3" spans="1:10" x14ac:dyDescent="0.35">
      <c r="A3" t="s">
        <v>25</v>
      </c>
      <c r="B3" s="7">
        <v>44563</v>
      </c>
      <c r="C3" t="s">
        <v>29</v>
      </c>
      <c r="D3" t="s">
        <v>27</v>
      </c>
      <c r="E3" t="s">
        <v>28</v>
      </c>
      <c r="F3">
        <v>40</v>
      </c>
      <c r="G3">
        <v>1.29</v>
      </c>
      <c r="H3">
        <v>51.6</v>
      </c>
      <c r="I3">
        <v>2</v>
      </c>
    </row>
    <row r="4" spans="1:10" x14ac:dyDescent="0.35">
      <c r="A4" t="s">
        <v>25</v>
      </c>
      <c r="B4" s="7">
        <v>44563</v>
      </c>
      <c r="C4" t="s">
        <v>29</v>
      </c>
      <c r="D4" t="s">
        <v>31</v>
      </c>
      <c r="E4" t="s">
        <v>15</v>
      </c>
      <c r="F4">
        <v>4</v>
      </c>
      <c r="G4">
        <v>1.29</v>
      </c>
      <c r="H4">
        <v>5.16</v>
      </c>
      <c r="I4">
        <v>3</v>
      </c>
    </row>
    <row r="5" spans="1:10" x14ac:dyDescent="0.35">
      <c r="A5" t="s">
        <v>32</v>
      </c>
      <c r="B5" s="7">
        <v>44563</v>
      </c>
      <c r="C5" t="s">
        <v>26</v>
      </c>
      <c r="D5" t="s">
        <v>31</v>
      </c>
      <c r="E5" t="s">
        <v>16</v>
      </c>
      <c r="F5">
        <v>9</v>
      </c>
      <c r="G5">
        <v>8.99</v>
      </c>
      <c r="H5">
        <v>80.91</v>
      </c>
      <c r="I5">
        <v>4</v>
      </c>
    </row>
    <row r="6" spans="1:10" x14ac:dyDescent="0.35">
      <c r="A6" t="s">
        <v>32</v>
      </c>
      <c r="B6" s="7">
        <v>44563</v>
      </c>
      <c r="C6" t="s">
        <v>26</v>
      </c>
      <c r="D6" t="s">
        <v>31</v>
      </c>
      <c r="E6" t="s">
        <v>28</v>
      </c>
      <c r="F6">
        <v>39</v>
      </c>
      <c r="G6">
        <v>19.989999999999998</v>
      </c>
      <c r="H6">
        <v>779.6099999999999</v>
      </c>
      <c r="I6">
        <v>5</v>
      </c>
    </row>
    <row r="7" spans="1:10" x14ac:dyDescent="0.35">
      <c r="A7" t="s">
        <v>32</v>
      </c>
      <c r="B7" s="7">
        <v>44563</v>
      </c>
      <c r="C7" t="s">
        <v>35</v>
      </c>
      <c r="D7" t="s">
        <v>36</v>
      </c>
      <c r="E7" t="s">
        <v>15</v>
      </c>
      <c r="F7">
        <v>33</v>
      </c>
      <c r="G7">
        <v>4.99</v>
      </c>
      <c r="H7">
        <v>164.67000000000002</v>
      </c>
      <c r="I7">
        <v>6</v>
      </c>
    </row>
    <row r="8" spans="1:10" x14ac:dyDescent="0.35">
      <c r="A8" t="s">
        <v>32</v>
      </c>
      <c r="B8" s="7">
        <v>44563</v>
      </c>
      <c r="C8" t="s">
        <v>29</v>
      </c>
      <c r="D8" t="s">
        <v>31</v>
      </c>
      <c r="E8" t="s">
        <v>16</v>
      </c>
      <c r="F8">
        <v>49</v>
      </c>
      <c r="G8">
        <v>4.99</v>
      </c>
      <c r="H8">
        <v>244.51000000000002</v>
      </c>
      <c r="I8">
        <v>7</v>
      </c>
    </row>
    <row r="9" spans="1:10" x14ac:dyDescent="0.35">
      <c r="A9" t="s">
        <v>34</v>
      </c>
      <c r="B9" s="7">
        <v>44563</v>
      </c>
      <c r="C9" t="s">
        <v>26</v>
      </c>
      <c r="D9" t="s">
        <v>36</v>
      </c>
      <c r="E9" t="s">
        <v>28</v>
      </c>
      <c r="F9">
        <v>21</v>
      </c>
      <c r="G9">
        <v>15</v>
      </c>
      <c r="H9">
        <v>315</v>
      </c>
      <c r="I9">
        <v>8</v>
      </c>
    </row>
    <row r="10" spans="1:10" x14ac:dyDescent="0.35">
      <c r="A10" t="s">
        <v>34</v>
      </c>
      <c r="B10" s="7">
        <v>44563</v>
      </c>
      <c r="C10" t="s">
        <v>40</v>
      </c>
      <c r="D10" t="s">
        <v>31</v>
      </c>
      <c r="E10" t="s">
        <v>15</v>
      </c>
      <c r="F10">
        <v>29</v>
      </c>
      <c r="G10">
        <v>1.99</v>
      </c>
      <c r="H10">
        <v>57.71</v>
      </c>
      <c r="I10">
        <v>9</v>
      </c>
    </row>
    <row r="11" spans="1:10" x14ac:dyDescent="0.35">
      <c r="A11" t="s">
        <v>34</v>
      </c>
      <c r="B11" s="7">
        <v>44563</v>
      </c>
      <c r="C11" t="s">
        <v>29</v>
      </c>
      <c r="D11" t="s">
        <v>36</v>
      </c>
      <c r="E11" t="s">
        <v>15</v>
      </c>
      <c r="F11">
        <v>28</v>
      </c>
      <c r="G11">
        <v>4.99</v>
      </c>
      <c r="H11">
        <v>139.72</v>
      </c>
      <c r="I11">
        <v>10</v>
      </c>
    </row>
    <row r="12" spans="1:10" x14ac:dyDescent="0.35">
      <c r="A12" t="s">
        <v>41</v>
      </c>
      <c r="B12" s="7">
        <v>44563</v>
      </c>
      <c r="C12" t="s">
        <v>35</v>
      </c>
      <c r="D12" t="s">
        <v>27</v>
      </c>
      <c r="E12" t="s">
        <v>15</v>
      </c>
      <c r="F12">
        <v>49</v>
      </c>
      <c r="G12">
        <v>4.99</v>
      </c>
      <c r="H12">
        <v>244.51000000000002</v>
      </c>
      <c r="I12">
        <v>11</v>
      </c>
    </row>
    <row r="13" spans="1:10" x14ac:dyDescent="0.35">
      <c r="A13" t="s">
        <v>25</v>
      </c>
      <c r="B13" s="7">
        <v>44576</v>
      </c>
      <c r="C13" t="s">
        <v>26</v>
      </c>
      <c r="D13" t="s">
        <v>36</v>
      </c>
      <c r="E13" t="s">
        <v>16</v>
      </c>
      <c r="F13">
        <v>28</v>
      </c>
      <c r="G13">
        <v>19.989999999999998</v>
      </c>
      <c r="H13">
        <v>559.71999999999991</v>
      </c>
      <c r="I13">
        <v>12</v>
      </c>
    </row>
    <row r="14" spans="1:10" x14ac:dyDescent="0.35">
      <c r="A14" t="s">
        <v>25</v>
      </c>
      <c r="B14" s="7">
        <v>44576</v>
      </c>
      <c r="C14" t="s">
        <v>26</v>
      </c>
      <c r="D14" t="s">
        <v>31</v>
      </c>
      <c r="E14" t="s">
        <v>16</v>
      </c>
      <c r="F14">
        <v>32</v>
      </c>
      <c r="G14">
        <v>19.989999999999998</v>
      </c>
      <c r="H14">
        <v>639.67999999999995</v>
      </c>
      <c r="I14">
        <v>13</v>
      </c>
    </row>
    <row r="15" spans="1:10" x14ac:dyDescent="0.35">
      <c r="A15" t="s">
        <v>32</v>
      </c>
      <c r="B15" s="7">
        <v>44576</v>
      </c>
      <c r="C15" t="s">
        <v>35</v>
      </c>
      <c r="D15" t="s">
        <v>36</v>
      </c>
      <c r="E15" t="s">
        <v>16</v>
      </c>
      <c r="F15">
        <v>12</v>
      </c>
      <c r="G15">
        <v>4.99</v>
      </c>
      <c r="H15">
        <v>59.88</v>
      </c>
      <c r="I15">
        <v>14</v>
      </c>
    </row>
    <row r="16" spans="1:10" x14ac:dyDescent="0.35">
      <c r="A16" t="s">
        <v>34</v>
      </c>
      <c r="B16" s="7">
        <v>44576</v>
      </c>
      <c r="C16" t="s">
        <v>40</v>
      </c>
      <c r="D16" t="s">
        <v>27</v>
      </c>
      <c r="E16" t="s">
        <v>15</v>
      </c>
      <c r="F16">
        <v>17</v>
      </c>
      <c r="G16">
        <v>1.99</v>
      </c>
      <c r="H16">
        <v>33.83</v>
      </c>
      <c r="I16">
        <v>15</v>
      </c>
    </row>
    <row r="17" spans="1:9" x14ac:dyDescent="0.35">
      <c r="A17" t="s">
        <v>37</v>
      </c>
      <c r="B17" s="7">
        <v>44576</v>
      </c>
      <c r="C17" t="s">
        <v>35</v>
      </c>
      <c r="D17" t="s">
        <v>36</v>
      </c>
      <c r="E17" t="s">
        <v>16</v>
      </c>
      <c r="F17">
        <v>31</v>
      </c>
      <c r="G17">
        <v>4.99</v>
      </c>
      <c r="H17">
        <v>154.69</v>
      </c>
      <c r="I17">
        <v>16</v>
      </c>
    </row>
    <row r="18" spans="1:9" x14ac:dyDescent="0.35">
      <c r="A18" t="s">
        <v>37</v>
      </c>
      <c r="B18" s="7">
        <v>44576</v>
      </c>
      <c r="C18" t="s">
        <v>29</v>
      </c>
      <c r="D18" t="s">
        <v>27</v>
      </c>
      <c r="E18" t="s">
        <v>15</v>
      </c>
      <c r="F18">
        <v>8</v>
      </c>
      <c r="G18">
        <v>4.99</v>
      </c>
      <c r="H18">
        <v>39.92</v>
      </c>
      <c r="I18">
        <v>17</v>
      </c>
    </row>
    <row r="19" spans="1:9" x14ac:dyDescent="0.35">
      <c r="A19" t="s">
        <v>38</v>
      </c>
      <c r="B19" s="7">
        <v>44576</v>
      </c>
      <c r="C19" t="s">
        <v>26</v>
      </c>
      <c r="D19" t="s">
        <v>36</v>
      </c>
      <c r="E19" t="s">
        <v>28</v>
      </c>
      <c r="F19">
        <v>37</v>
      </c>
      <c r="G19">
        <v>8.99</v>
      </c>
      <c r="H19">
        <v>332.63</v>
      </c>
      <c r="I19">
        <v>18</v>
      </c>
    </row>
    <row r="20" spans="1:9" x14ac:dyDescent="0.35">
      <c r="A20" t="s">
        <v>39</v>
      </c>
      <c r="B20" s="7">
        <v>44576</v>
      </c>
      <c r="C20" t="s">
        <v>29</v>
      </c>
      <c r="D20" t="s">
        <v>27</v>
      </c>
      <c r="E20" t="s">
        <v>15</v>
      </c>
      <c r="F20">
        <v>13</v>
      </c>
      <c r="G20">
        <v>1.29</v>
      </c>
      <c r="H20">
        <v>16.77</v>
      </c>
      <c r="I20">
        <v>19</v>
      </c>
    </row>
    <row r="21" spans="1:9" x14ac:dyDescent="0.35">
      <c r="A21" t="s">
        <v>39</v>
      </c>
      <c r="B21" s="7">
        <v>44576</v>
      </c>
      <c r="C21" t="s">
        <v>29</v>
      </c>
      <c r="D21" t="s">
        <v>27</v>
      </c>
      <c r="E21" t="s">
        <v>15</v>
      </c>
      <c r="F21">
        <v>40</v>
      </c>
      <c r="G21">
        <v>1.29</v>
      </c>
      <c r="H21">
        <v>51.6</v>
      </c>
      <c r="I21">
        <v>20</v>
      </c>
    </row>
    <row r="22" spans="1:9" x14ac:dyDescent="0.35">
      <c r="A22" t="s">
        <v>41</v>
      </c>
      <c r="B22" s="7">
        <v>44576</v>
      </c>
      <c r="C22" t="s">
        <v>40</v>
      </c>
      <c r="D22" t="s">
        <v>27</v>
      </c>
      <c r="E22" t="s">
        <v>16</v>
      </c>
      <c r="F22">
        <v>48</v>
      </c>
      <c r="G22">
        <v>1.99</v>
      </c>
      <c r="H22">
        <v>95.52</v>
      </c>
      <c r="I22">
        <v>21</v>
      </c>
    </row>
    <row r="23" spans="1:9" x14ac:dyDescent="0.35">
      <c r="A23" t="s">
        <v>41</v>
      </c>
      <c r="B23" s="7">
        <v>44576</v>
      </c>
      <c r="C23" t="s">
        <v>29</v>
      </c>
      <c r="D23" t="s">
        <v>31</v>
      </c>
      <c r="E23" t="s">
        <v>16</v>
      </c>
      <c r="F23">
        <v>41</v>
      </c>
      <c r="G23">
        <v>4.99</v>
      </c>
      <c r="H23">
        <v>204.59</v>
      </c>
      <c r="I23">
        <v>22</v>
      </c>
    </row>
    <row r="24" spans="1:9" x14ac:dyDescent="0.35">
      <c r="A24" t="s">
        <v>30</v>
      </c>
      <c r="B24" s="7">
        <v>44590</v>
      </c>
      <c r="C24" t="s">
        <v>35</v>
      </c>
      <c r="D24" t="s">
        <v>27</v>
      </c>
      <c r="E24" t="s">
        <v>28</v>
      </c>
      <c r="F24">
        <v>9</v>
      </c>
      <c r="G24">
        <v>4.99</v>
      </c>
      <c r="H24">
        <v>44.910000000000004</v>
      </c>
      <c r="I24">
        <v>23</v>
      </c>
    </row>
    <row r="25" spans="1:9" x14ac:dyDescent="0.35">
      <c r="A25" t="s">
        <v>32</v>
      </c>
      <c r="B25" s="7">
        <v>44590</v>
      </c>
      <c r="C25" t="s">
        <v>29</v>
      </c>
      <c r="D25" t="s">
        <v>27</v>
      </c>
      <c r="E25" t="s">
        <v>28</v>
      </c>
      <c r="F25">
        <v>3</v>
      </c>
      <c r="G25">
        <v>4.99</v>
      </c>
      <c r="H25">
        <v>14.97</v>
      </c>
      <c r="I25">
        <v>24</v>
      </c>
    </row>
    <row r="26" spans="1:9" x14ac:dyDescent="0.35">
      <c r="A26" t="s">
        <v>33</v>
      </c>
      <c r="B26" s="7">
        <v>44590</v>
      </c>
      <c r="C26" t="s">
        <v>29</v>
      </c>
      <c r="D26" t="s">
        <v>27</v>
      </c>
      <c r="E26" t="s">
        <v>16</v>
      </c>
      <c r="F26">
        <v>31</v>
      </c>
      <c r="G26">
        <v>1.29</v>
      </c>
      <c r="H26">
        <v>39.99</v>
      </c>
      <c r="I26">
        <v>25</v>
      </c>
    </row>
    <row r="27" spans="1:9" x14ac:dyDescent="0.35">
      <c r="A27" t="s">
        <v>34</v>
      </c>
      <c r="B27" s="7">
        <v>44590</v>
      </c>
      <c r="C27" t="s">
        <v>35</v>
      </c>
      <c r="D27" t="s">
        <v>36</v>
      </c>
      <c r="E27" t="s">
        <v>15</v>
      </c>
      <c r="F27">
        <v>38</v>
      </c>
      <c r="G27">
        <v>4.99</v>
      </c>
      <c r="H27">
        <v>189.62</v>
      </c>
      <c r="I27">
        <v>26</v>
      </c>
    </row>
    <row r="28" spans="1:9" x14ac:dyDescent="0.35">
      <c r="A28" t="s">
        <v>34</v>
      </c>
      <c r="B28" s="7">
        <v>44590</v>
      </c>
      <c r="C28" t="s">
        <v>40</v>
      </c>
      <c r="D28" t="s">
        <v>36</v>
      </c>
      <c r="E28" t="s">
        <v>28</v>
      </c>
      <c r="F28">
        <v>49</v>
      </c>
      <c r="G28">
        <v>1.99</v>
      </c>
      <c r="H28">
        <v>97.51</v>
      </c>
      <c r="I28">
        <v>27</v>
      </c>
    </row>
    <row r="29" spans="1:9" x14ac:dyDescent="0.35">
      <c r="A29" t="s">
        <v>34</v>
      </c>
      <c r="B29" s="7">
        <v>44590</v>
      </c>
      <c r="C29" t="s">
        <v>29</v>
      </c>
      <c r="D29" t="s">
        <v>27</v>
      </c>
      <c r="E29" t="s">
        <v>28</v>
      </c>
      <c r="F29">
        <v>38</v>
      </c>
      <c r="G29">
        <v>4.99</v>
      </c>
      <c r="H29">
        <v>189.62</v>
      </c>
      <c r="I29">
        <v>28</v>
      </c>
    </row>
    <row r="30" spans="1:9" x14ac:dyDescent="0.35">
      <c r="A30" t="s">
        <v>37</v>
      </c>
      <c r="B30" s="7">
        <v>44590</v>
      </c>
      <c r="C30" t="s">
        <v>26</v>
      </c>
      <c r="D30" t="s">
        <v>36</v>
      </c>
      <c r="E30" t="s">
        <v>28</v>
      </c>
      <c r="F30">
        <v>42</v>
      </c>
      <c r="G30">
        <v>8.99</v>
      </c>
      <c r="H30">
        <v>377.58</v>
      </c>
      <c r="I30">
        <v>29</v>
      </c>
    </row>
    <row r="31" spans="1:9" x14ac:dyDescent="0.35">
      <c r="A31" t="s">
        <v>41</v>
      </c>
      <c r="B31" s="7">
        <v>44590</v>
      </c>
      <c r="C31" t="s">
        <v>26</v>
      </c>
      <c r="D31" t="s">
        <v>31</v>
      </c>
      <c r="E31" t="s">
        <v>15</v>
      </c>
      <c r="F31">
        <v>23</v>
      </c>
      <c r="G31">
        <v>19.989999999999998</v>
      </c>
      <c r="H31">
        <v>459.77</v>
      </c>
      <c r="I31">
        <v>30</v>
      </c>
    </row>
    <row r="32" spans="1:9" x14ac:dyDescent="0.35">
      <c r="A32" t="s">
        <v>25</v>
      </c>
      <c r="B32" s="7">
        <v>44612</v>
      </c>
      <c r="C32" t="s">
        <v>26</v>
      </c>
      <c r="D32" t="s">
        <v>27</v>
      </c>
      <c r="E32" t="s">
        <v>16</v>
      </c>
      <c r="F32">
        <v>28</v>
      </c>
      <c r="G32">
        <v>19.989999999999998</v>
      </c>
      <c r="H32">
        <v>559.71999999999991</v>
      </c>
      <c r="I32">
        <v>31</v>
      </c>
    </row>
    <row r="33" spans="1:9" x14ac:dyDescent="0.35">
      <c r="A33" t="s">
        <v>32</v>
      </c>
      <c r="B33" s="7">
        <v>44612</v>
      </c>
      <c r="C33" t="s">
        <v>26</v>
      </c>
      <c r="D33" t="s">
        <v>27</v>
      </c>
      <c r="E33" t="s">
        <v>16</v>
      </c>
      <c r="F33">
        <v>36</v>
      </c>
      <c r="G33">
        <v>19.989999999999998</v>
      </c>
      <c r="H33">
        <v>719.64</v>
      </c>
      <c r="I33">
        <v>32</v>
      </c>
    </row>
    <row r="34" spans="1:9" x14ac:dyDescent="0.35">
      <c r="A34" t="s">
        <v>32</v>
      </c>
      <c r="B34" s="7">
        <v>44612</v>
      </c>
      <c r="C34" t="s">
        <v>40</v>
      </c>
      <c r="D34" t="s">
        <v>31</v>
      </c>
      <c r="E34" t="s">
        <v>16</v>
      </c>
      <c r="F34">
        <v>5</v>
      </c>
      <c r="G34">
        <v>1.99</v>
      </c>
      <c r="H34">
        <v>9.9499999999999993</v>
      </c>
      <c r="I34">
        <v>33</v>
      </c>
    </row>
    <row r="35" spans="1:9" x14ac:dyDescent="0.35">
      <c r="A35" t="s">
        <v>34</v>
      </c>
      <c r="B35" s="7">
        <v>44612</v>
      </c>
      <c r="C35" t="s">
        <v>40</v>
      </c>
      <c r="D35" t="s">
        <v>31</v>
      </c>
      <c r="E35" t="s">
        <v>16</v>
      </c>
      <c r="F35">
        <v>37</v>
      </c>
      <c r="G35">
        <v>1.99</v>
      </c>
      <c r="H35">
        <v>73.63</v>
      </c>
      <c r="I35">
        <v>34</v>
      </c>
    </row>
    <row r="36" spans="1:9" x14ac:dyDescent="0.35">
      <c r="A36" t="s">
        <v>39</v>
      </c>
      <c r="B36" s="7">
        <v>44612</v>
      </c>
      <c r="C36" t="s">
        <v>26</v>
      </c>
      <c r="D36" t="s">
        <v>27</v>
      </c>
      <c r="E36" t="s">
        <v>16</v>
      </c>
      <c r="F36">
        <v>50</v>
      </c>
      <c r="G36">
        <v>8.99</v>
      </c>
      <c r="H36">
        <v>449.5</v>
      </c>
      <c r="I36">
        <v>35</v>
      </c>
    </row>
    <row r="37" spans="1:9" x14ac:dyDescent="0.35">
      <c r="A37" t="s">
        <v>39</v>
      </c>
      <c r="B37" s="7">
        <v>44612</v>
      </c>
      <c r="C37" t="s">
        <v>26</v>
      </c>
      <c r="D37" t="s">
        <v>27</v>
      </c>
      <c r="E37" t="s">
        <v>16</v>
      </c>
      <c r="F37">
        <v>44</v>
      </c>
      <c r="G37">
        <v>8.99</v>
      </c>
      <c r="H37">
        <v>395.56</v>
      </c>
      <c r="I37">
        <v>36</v>
      </c>
    </row>
    <row r="38" spans="1:9" x14ac:dyDescent="0.35">
      <c r="A38" t="s">
        <v>41</v>
      </c>
      <c r="B38" s="7">
        <v>44612</v>
      </c>
      <c r="C38" t="s">
        <v>29</v>
      </c>
      <c r="D38" t="s">
        <v>31</v>
      </c>
      <c r="E38" t="s">
        <v>28</v>
      </c>
      <c r="F38">
        <v>33</v>
      </c>
      <c r="G38">
        <v>1.29</v>
      </c>
      <c r="H38">
        <v>42.57</v>
      </c>
      <c r="I38">
        <v>37</v>
      </c>
    </row>
    <row r="39" spans="1:9" x14ac:dyDescent="0.35">
      <c r="A39" t="s">
        <v>25</v>
      </c>
      <c r="B39" s="7">
        <v>44620</v>
      </c>
      <c r="C39" t="s">
        <v>35</v>
      </c>
      <c r="D39" t="s">
        <v>31</v>
      </c>
      <c r="E39" t="s">
        <v>28</v>
      </c>
      <c r="F39">
        <v>26</v>
      </c>
      <c r="G39">
        <v>4.99</v>
      </c>
      <c r="H39">
        <v>129.74</v>
      </c>
      <c r="I39">
        <v>38</v>
      </c>
    </row>
    <row r="40" spans="1:9" x14ac:dyDescent="0.35">
      <c r="A40" t="s">
        <v>32</v>
      </c>
      <c r="B40" s="7">
        <v>44620</v>
      </c>
      <c r="C40" t="s">
        <v>35</v>
      </c>
      <c r="D40" t="s">
        <v>31</v>
      </c>
      <c r="E40" t="s">
        <v>28</v>
      </c>
      <c r="F40">
        <v>49</v>
      </c>
      <c r="G40">
        <v>4.99</v>
      </c>
      <c r="H40">
        <v>244.51000000000002</v>
      </c>
      <c r="I40">
        <v>39</v>
      </c>
    </row>
    <row r="41" spans="1:9" x14ac:dyDescent="0.35">
      <c r="A41" t="s">
        <v>34</v>
      </c>
      <c r="B41" s="7">
        <v>44620</v>
      </c>
      <c r="C41" t="s">
        <v>29</v>
      </c>
      <c r="D41" t="s">
        <v>27</v>
      </c>
      <c r="E41" t="s">
        <v>15</v>
      </c>
      <c r="F41">
        <v>22</v>
      </c>
      <c r="G41">
        <v>4.99</v>
      </c>
      <c r="H41">
        <v>109.78</v>
      </c>
      <c r="I41">
        <v>40</v>
      </c>
    </row>
    <row r="42" spans="1:9" x14ac:dyDescent="0.35">
      <c r="A42" t="s">
        <v>37</v>
      </c>
      <c r="B42" s="7">
        <v>44620</v>
      </c>
      <c r="C42" t="s">
        <v>29</v>
      </c>
      <c r="D42" t="s">
        <v>36</v>
      </c>
      <c r="E42" t="s">
        <v>28</v>
      </c>
      <c r="F42">
        <v>9</v>
      </c>
      <c r="G42">
        <v>1.29</v>
      </c>
      <c r="H42">
        <v>11.61</v>
      </c>
      <c r="I42">
        <v>41</v>
      </c>
    </row>
    <row r="43" spans="1:9" x14ac:dyDescent="0.35">
      <c r="A43" t="s">
        <v>39</v>
      </c>
      <c r="B43" s="7">
        <v>44620</v>
      </c>
      <c r="C43" t="s">
        <v>29</v>
      </c>
      <c r="D43" t="s">
        <v>31</v>
      </c>
      <c r="E43" t="s">
        <v>16</v>
      </c>
      <c r="F43">
        <v>25</v>
      </c>
      <c r="G43">
        <v>4.99</v>
      </c>
      <c r="H43">
        <v>124.75</v>
      </c>
      <c r="I43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A8E3-A96A-41B3-9A6E-85C0745F116B}">
  <sheetPr codeName="Sheet6"/>
  <dimension ref="A1:D20"/>
  <sheetViews>
    <sheetView workbookViewId="0">
      <selection sqref="A1:D20"/>
    </sheetView>
  </sheetViews>
  <sheetFormatPr defaultRowHeight="14.5" x14ac:dyDescent="0.35"/>
  <cols>
    <col min="1" max="1" width="11" customWidth="1"/>
    <col min="2" max="2" width="16.7265625" customWidth="1"/>
    <col min="3" max="3" width="16.81640625" customWidth="1"/>
    <col min="4" max="4" width="15.81640625" customWidth="1"/>
  </cols>
  <sheetData>
    <row r="1" spans="1:4" ht="16" thickBot="1" x14ac:dyDescent="0.4">
      <c r="A1" s="4" t="s">
        <v>42</v>
      </c>
      <c r="B1" s="4" t="s">
        <v>43</v>
      </c>
      <c r="C1" s="4" t="s">
        <v>44</v>
      </c>
      <c r="D1" s="4" t="s">
        <v>45</v>
      </c>
    </row>
    <row r="2" spans="1:4" ht="16" thickBot="1" x14ac:dyDescent="0.4">
      <c r="A2" s="5">
        <v>120</v>
      </c>
      <c r="B2" s="5" t="s">
        <v>46</v>
      </c>
      <c r="C2" s="5" t="s">
        <v>47</v>
      </c>
      <c r="D2" s="6">
        <v>38186</v>
      </c>
    </row>
    <row r="3" spans="1:4" ht="16" thickBot="1" x14ac:dyDescent="0.4">
      <c r="A3" s="5">
        <v>121</v>
      </c>
      <c r="B3" s="5" t="s">
        <v>48</v>
      </c>
      <c r="C3" s="5" t="s">
        <v>49</v>
      </c>
      <c r="D3" s="6">
        <v>38452</v>
      </c>
    </row>
    <row r="4" spans="1:4" ht="16" thickBot="1" x14ac:dyDescent="0.4">
      <c r="A4" s="5">
        <v>122</v>
      </c>
      <c r="B4" s="5" t="s">
        <v>50</v>
      </c>
      <c r="C4" s="5" t="s">
        <v>51</v>
      </c>
      <c r="D4" s="6">
        <v>37742</v>
      </c>
    </row>
    <row r="5" spans="1:4" ht="16" thickBot="1" x14ac:dyDescent="0.4">
      <c r="A5" s="5">
        <v>123</v>
      </c>
      <c r="B5" s="5" t="s">
        <v>52</v>
      </c>
      <c r="C5" s="5" t="s">
        <v>53</v>
      </c>
      <c r="D5" s="6">
        <v>38635</v>
      </c>
    </row>
    <row r="6" spans="1:4" ht="16" thickBot="1" x14ac:dyDescent="0.4">
      <c r="A6" s="5">
        <v>124</v>
      </c>
      <c r="B6" s="5" t="s">
        <v>54</v>
      </c>
      <c r="C6" s="5" t="s">
        <v>55</v>
      </c>
      <c r="D6" s="6">
        <v>39402</v>
      </c>
    </row>
    <row r="7" spans="1:4" ht="16" thickBot="1" x14ac:dyDescent="0.4">
      <c r="A7" s="5">
        <v>125</v>
      </c>
      <c r="B7" s="5" t="s">
        <v>56</v>
      </c>
      <c r="C7" s="5" t="s">
        <v>57</v>
      </c>
      <c r="D7" s="6">
        <v>38549</v>
      </c>
    </row>
    <row r="8" spans="1:4" ht="16" thickBot="1" x14ac:dyDescent="0.4">
      <c r="A8" s="5">
        <v>126</v>
      </c>
      <c r="B8" s="5" t="s">
        <v>58</v>
      </c>
      <c r="C8" s="5" t="s">
        <v>59</v>
      </c>
      <c r="D8" s="6">
        <v>38988</v>
      </c>
    </row>
    <row r="9" spans="1:4" ht="16" thickBot="1" x14ac:dyDescent="0.4">
      <c r="A9" s="5">
        <v>127</v>
      </c>
      <c r="B9" s="5" t="s">
        <v>60</v>
      </c>
      <c r="C9" s="5" t="s">
        <v>61</v>
      </c>
      <c r="D9" s="6">
        <v>39096</v>
      </c>
    </row>
    <row r="10" spans="1:4" ht="16" thickBot="1" x14ac:dyDescent="0.4">
      <c r="A10" s="5">
        <v>128</v>
      </c>
      <c r="B10" s="5" t="s">
        <v>62</v>
      </c>
      <c r="C10" s="5" t="s">
        <v>63</v>
      </c>
      <c r="D10" s="6">
        <v>39515</v>
      </c>
    </row>
    <row r="11" spans="1:4" ht="16" thickBot="1" x14ac:dyDescent="0.4">
      <c r="A11" s="5">
        <v>129</v>
      </c>
      <c r="B11" s="5" t="s">
        <v>64</v>
      </c>
      <c r="C11" s="5" t="s">
        <v>65</v>
      </c>
      <c r="D11" s="6">
        <v>38584</v>
      </c>
    </row>
    <row r="12" spans="1:4" ht="16" thickBot="1" x14ac:dyDescent="0.4">
      <c r="A12" s="5">
        <v>130</v>
      </c>
      <c r="B12" s="5" t="s">
        <v>66</v>
      </c>
      <c r="C12" s="5" t="s">
        <v>67</v>
      </c>
      <c r="D12" s="6">
        <v>38655</v>
      </c>
    </row>
    <row r="13" spans="1:4" ht="16" thickBot="1" x14ac:dyDescent="0.4">
      <c r="A13" s="5">
        <v>131</v>
      </c>
      <c r="B13" s="5" t="s">
        <v>60</v>
      </c>
      <c r="C13" s="5" t="s">
        <v>68</v>
      </c>
      <c r="D13" s="6">
        <v>38399</v>
      </c>
    </row>
    <row r="14" spans="1:4" ht="16" thickBot="1" x14ac:dyDescent="0.4">
      <c r="A14" s="5">
        <v>132</v>
      </c>
      <c r="B14" s="5" t="s">
        <v>69</v>
      </c>
      <c r="C14" s="5" t="s">
        <v>70</v>
      </c>
      <c r="D14" s="6">
        <v>39182</v>
      </c>
    </row>
    <row r="15" spans="1:4" ht="16" thickBot="1" x14ac:dyDescent="0.4">
      <c r="A15" s="5">
        <v>133</v>
      </c>
      <c r="B15" s="5" t="s">
        <v>71</v>
      </c>
      <c r="C15" s="5" t="s">
        <v>72</v>
      </c>
      <c r="D15" s="6">
        <v>38152</v>
      </c>
    </row>
    <row r="16" spans="1:4" ht="16" thickBot="1" x14ac:dyDescent="0.4">
      <c r="A16" s="5">
        <v>134</v>
      </c>
      <c r="B16" s="5" t="s">
        <v>73</v>
      </c>
      <c r="C16" s="5" t="s">
        <v>74</v>
      </c>
      <c r="D16" s="6">
        <v>38955</v>
      </c>
    </row>
    <row r="17" spans="1:4" ht="16" thickBot="1" x14ac:dyDescent="0.4">
      <c r="A17" s="5">
        <v>135</v>
      </c>
      <c r="B17" s="5" t="s">
        <v>75</v>
      </c>
      <c r="C17" s="5" t="s">
        <v>76</v>
      </c>
      <c r="D17" s="6">
        <v>39428</v>
      </c>
    </row>
    <row r="18" spans="1:4" ht="16" thickBot="1" x14ac:dyDescent="0.4">
      <c r="A18" s="5">
        <v>136</v>
      </c>
      <c r="B18" s="5" t="s">
        <v>56</v>
      </c>
      <c r="C18" s="5" t="s">
        <v>77</v>
      </c>
      <c r="D18" s="6">
        <v>39484</v>
      </c>
    </row>
    <row r="19" spans="1:4" ht="16" thickBot="1" x14ac:dyDescent="0.4">
      <c r="A19" s="5">
        <v>137</v>
      </c>
      <c r="B19" s="5" t="s">
        <v>78</v>
      </c>
      <c r="C19" s="5" t="s">
        <v>79</v>
      </c>
      <c r="D19" s="6">
        <v>37816</v>
      </c>
    </row>
    <row r="20" spans="1:4" ht="16" thickBot="1" x14ac:dyDescent="0.4">
      <c r="A20" s="5">
        <v>138</v>
      </c>
      <c r="B20" s="5" t="s">
        <v>80</v>
      </c>
      <c r="C20" s="5" t="s">
        <v>81</v>
      </c>
      <c r="D20" s="6">
        <v>38651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84D-BDFF-4FCC-AB1A-96A9F33FC164}">
  <sheetPr codeName="Sheet7"/>
  <dimension ref="A1:Q101"/>
  <sheetViews>
    <sheetView topLeftCell="F1" workbookViewId="0">
      <selection activeCell="I1" sqref="I1:I13"/>
    </sheetView>
  </sheetViews>
  <sheetFormatPr defaultRowHeight="14.5" x14ac:dyDescent="0.35"/>
  <cols>
    <col min="1" max="1" width="3.81640625" bestFit="1" customWidth="1"/>
    <col min="2" max="2" width="9.7265625" bestFit="1" customWidth="1"/>
    <col min="3" max="3" width="10.81640625" bestFit="1" customWidth="1"/>
    <col min="4" max="4" width="14.6328125" bestFit="1" customWidth="1"/>
    <col min="5" max="5" width="34.1796875" customWidth="1"/>
    <col min="6" max="6" width="23.6328125" customWidth="1"/>
    <col min="7" max="7" width="16" customWidth="1"/>
    <col min="8" max="8" width="9.36328125" customWidth="1"/>
    <col min="9" max="9" width="22.26953125" customWidth="1"/>
    <col min="10" max="10" width="15.36328125" bestFit="1" customWidth="1"/>
    <col min="11" max="11" width="7" bestFit="1" customWidth="1"/>
  </cols>
  <sheetData>
    <row r="1" spans="1:17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804</v>
      </c>
    </row>
    <row r="2" spans="1:17" x14ac:dyDescent="0.35">
      <c r="A2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</v>
      </c>
      <c r="I2" s="7">
        <v>42752</v>
      </c>
      <c r="J2" t="s">
        <v>99</v>
      </c>
      <c r="K2" t="s">
        <v>100</v>
      </c>
      <c r="L2">
        <v>60000</v>
      </c>
    </row>
    <row r="3" spans="1:17" x14ac:dyDescent="0.35">
      <c r="A3">
        <v>2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>
        <v>1</v>
      </c>
      <c r="I3" s="7">
        <v>42971</v>
      </c>
      <c r="J3" t="s">
        <v>107</v>
      </c>
      <c r="K3" t="s">
        <v>108</v>
      </c>
      <c r="L3">
        <v>70000</v>
      </c>
    </row>
    <row r="4" spans="1:17" x14ac:dyDescent="0.35">
      <c r="A4">
        <v>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>
        <v>1</v>
      </c>
      <c r="I4" s="7">
        <v>42814</v>
      </c>
      <c r="J4" t="s">
        <v>115</v>
      </c>
      <c r="K4" t="s">
        <v>108</v>
      </c>
      <c r="L4">
        <v>60000</v>
      </c>
      <c r="Q4" s="10"/>
    </row>
    <row r="5" spans="1:17" x14ac:dyDescent="0.3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>
        <v>1</v>
      </c>
      <c r="I5" s="7">
        <v>43324</v>
      </c>
      <c r="J5" t="s">
        <v>122</v>
      </c>
      <c r="K5" t="s">
        <v>108</v>
      </c>
      <c r="L5">
        <v>90000</v>
      </c>
      <c r="Q5" s="9"/>
    </row>
    <row r="6" spans="1:17" x14ac:dyDescent="0.35">
      <c r="A6">
        <v>5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>
        <v>1</v>
      </c>
      <c r="I6" s="7">
        <v>43081</v>
      </c>
      <c r="J6" t="s">
        <v>129</v>
      </c>
      <c r="K6" t="s">
        <v>108</v>
      </c>
      <c r="L6">
        <v>70000</v>
      </c>
      <c r="Q6" s="10"/>
    </row>
    <row r="7" spans="1:17" x14ac:dyDescent="0.35">
      <c r="A7">
        <v>6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>
        <v>1</v>
      </c>
      <c r="I7" s="7">
        <v>42955</v>
      </c>
      <c r="J7" t="s">
        <v>136</v>
      </c>
      <c r="K7" t="s">
        <v>108</v>
      </c>
      <c r="L7">
        <v>70000</v>
      </c>
      <c r="Q7" s="10"/>
    </row>
    <row r="8" spans="1:17" x14ac:dyDescent="0.35">
      <c r="A8">
        <v>7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>
        <v>1</v>
      </c>
      <c r="I8" s="7">
        <v>43113</v>
      </c>
      <c r="J8" t="s">
        <v>143</v>
      </c>
      <c r="K8" t="s">
        <v>108</v>
      </c>
      <c r="L8">
        <v>70000</v>
      </c>
      <c r="Q8" s="9"/>
    </row>
    <row r="9" spans="1:17" x14ac:dyDescent="0.35">
      <c r="A9">
        <v>8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>
        <v>1</v>
      </c>
      <c r="I9" s="7">
        <v>42756</v>
      </c>
      <c r="J9" t="s">
        <v>150</v>
      </c>
      <c r="K9" t="s">
        <v>108</v>
      </c>
      <c r="L9">
        <v>70000</v>
      </c>
      <c r="Q9" s="10"/>
    </row>
    <row r="10" spans="1:17" x14ac:dyDescent="0.35">
      <c r="A10">
        <v>9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>
        <v>1</v>
      </c>
      <c r="I10" s="7">
        <v>42659</v>
      </c>
      <c r="J10" t="s">
        <v>157</v>
      </c>
      <c r="K10" t="s">
        <v>108</v>
      </c>
      <c r="L10">
        <v>80000</v>
      </c>
      <c r="Q10" s="9"/>
    </row>
    <row r="11" spans="1:17" x14ac:dyDescent="0.35">
      <c r="A11">
        <v>10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>
        <v>1</v>
      </c>
      <c r="I11" s="7">
        <v>42938</v>
      </c>
      <c r="J11" t="s">
        <v>164</v>
      </c>
      <c r="K11" t="s">
        <v>108</v>
      </c>
      <c r="L11">
        <v>70000</v>
      </c>
      <c r="Q11" s="9"/>
    </row>
    <row r="12" spans="1:17" x14ac:dyDescent="0.35">
      <c r="A12">
        <v>11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>
        <v>1</v>
      </c>
      <c r="I12" s="7">
        <v>42622</v>
      </c>
      <c r="J12" t="s">
        <v>171</v>
      </c>
      <c r="K12" t="s">
        <v>108</v>
      </c>
      <c r="L12">
        <v>100000</v>
      </c>
      <c r="Q12" s="9"/>
    </row>
    <row r="13" spans="1:17" x14ac:dyDescent="0.35">
      <c r="A13">
        <v>12</v>
      </c>
      <c r="B13" t="s">
        <v>172</v>
      </c>
      <c r="C13" t="s">
        <v>173</v>
      </c>
      <c r="D13" t="s">
        <v>174</v>
      </c>
      <c r="E13" t="s">
        <v>175</v>
      </c>
      <c r="F13" t="s">
        <v>105</v>
      </c>
      <c r="G13" t="s">
        <v>176</v>
      </c>
      <c r="H13">
        <v>1</v>
      </c>
      <c r="I13" s="7">
        <v>43092</v>
      </c>
      <c r="J13" t="s">
        <v>177</v>
      </c>
      <c r="K13" t="s">
        <v>108</v>
      </c>
      <c r="L13">
        <v>60000</v>
      </c>
      <c r="Q13" s="10"/>
    </row>
    <row r="14" spans="1:17" x14ac:dyDescent="0.35">
      <c r="A14">
        <v>13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>
        <v>1</v>
      </c>
      <c r="I14" s="7">
        <v>42755</v>
      </c>
      <c r="J14" t="s">
        <v>184</v>
      </c>
      <c r="K14" t="s">
        <v>108</v>
      </c>
      <c r="L14">
        <v>100000</v>
      </c>
      <c r="Q14" s="9"/>
    </row>
    <row r="15" spans="1:17" x14ac:dyDescent="0.35">
      <c r="A15">
        <v>14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>
        <v>1</v>
      </c>
      <c r="I15" s="7">
        <v>42751</v>
      </c>
      <c r="J15" t="s">
        <v>191</v>
      </c>
      <c r="K15" t="s">
        <v>100</v>
      </c>
      <c r="L15">
        <v>100000</v>
      </c>
      <c r="Q15" s="10"/>
    </row>
    <row r="16" spans="1:17" x14ac:dyDescent="0.35">
      <c r="A16">
        <v>15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>
        <v>1</v>
      </c>
      <c r="I16" s="7">
        <v>42599</v>
      </c>
      <c r="J16" t="s">
        <v>198</v>
      </c>
      <c r="K16" t="s">
        <v>100</v>
      </c>
      <c r="L16">
        <v>70000</v>
      </c>
      <c r="Q16" s="9"/>
    </row>
    <row r="17" spans="1:17" x14ac:dyDescent="0.35">
      <c r="A17">
        <v>16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>
        <v>1</v>
      </c>
      <c r="I17" s="7">
        <v>42714</v>
      </c>
      <c r="J17" t="s">
        <v>205</v>
      </c>
      <c r="K17" t="s">
        <v>100</v>
      </c>
      <c r="L17">
        <v>100000</v>
      </c>
      <c r="Q17" s="10"/>
    </row>
    <row r="18" spans="1:17" x14ac:dyDescent="0.35">
      <c r="A18">
        <v>17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>
        <v>1</v>
      </c>
      <c r="I18" s="7">
        <v>42623</v>
      </c>
      <c r="J18" t="s">
        <v>212</v>
      </c>
      <c r="K18" t="s">
        <v>100</v>
      </c>
      <c r="L18">
        <v>100000</v>
      </c>
      <c r="Q18" s="9"/>
    </row>
    <row r="19" spans="1:17" x14ac:dyDescent="0.35">
      <c r="A19">
        <v>18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>
        <v>1</v>
      </c>
      <c r="I19" s="7">
        <v>43132</v>
      </c>
      <c r="J19" t="s">
        <v>219</v>
      </c>
      <c r="K19" t="s">
        <v>100</v>
      </c>
      <c r="L19">
        <v>100000</v>
      </c>
      <c r="Q19" s="10"/>
    </row>
    <row r="20" spans="1:17" x14ac:dyDescent="0.3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>
        <v>1</v>
      </c>
      <c r="I20" s="7">
        <v>42955</v>
      </c>
      <c r="J20" t="s">
        <v>226</v>
      </c>
      <c r="K20" t="s">
        <v>100</v>
      </c>
      <c r="L20">
        <v>100000</v>
      </c>
      <c r="Q20" s="9"/>
    </row>
    <row r="21" spans="1:17" x14ac:dyDescent="0.35">
      <c r="A21">
        <v>20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1</v>
      </c>
      <c r="I21" s="7">
        <v>42799</v>
      </c>
      <c r="J21" t="s">
        <v>233</v>
      </c>
      <c r="K21" t="s">
        <v>100</v>
      </c>
      <c r="L21">
        <v>100000</v>
      </c>
      <c r="Q21" s="10"/>
    </row>
    <row r="22" spans="1:17" x14ac:dyDescent="0.35">
      <c r="A22">
        <v>21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>
        <v>1</v>
      </c>
      <c r="I22" s="7">
        <v>42622</v>
      </c>
      <c r="J22" t="s">
        <v>240</v>
      </c>
      <c r="K22" t="s">
        <v>100</v>
      </c>
      <c r="L22">
        <v>60000</v>
      </c>
      <c r="Q22" s="9"/>
    </row>
    <row r="23" spans="1:17" x14ac:dyDescent="0.35">
      <c r="A23">
        <v>22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>
        <v>1</v>
      </c>
      <c r="I23" s="7">
        <v>43014</v>
      </c>
      <c r="J23" t="s">
        <v>247</v>
      </c>
      <c r="K23" t="s">
        <v>100</v>
      </c>
      <c r="L23">
        <v>90000</v>
      </c>
      <c r="Q23" s="9"/>
    </row>
    <row r="24" spans="1:17" x14ac:dyDescent="0.35">
      <c r="A24">
        <v>23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>
        <v>1</v>
      </c>
      <c r="I24" s="7">
        <v>43108</v>
      </c>
      <c r="J24" t="s">
        <v>254</v>
      </c>
      <c r="K24" t="s">
        <v>100</v>
      </c>
      <c r="L24">
        <v>90000</v>
      </c>
      <c r="Q24" s="10"/>
    </row>
    <row r="25" spans="1:17" x14ac:dyDescent="0.35">
      <c r="A25">
        <v>24</v>
      </c>
      <c r="B25" t="s">
        <v>255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>
        <v>1</v>
      </c>
      <c r="I25" s="7">
        <v>42826</v>
      </c>
      <c r="J25" t="s">
        <v>261</v>
      </c>
      <c r="K25" t="s">
        <v>100</v>
      </c>
      <c r="L25">
        <v>90000</v>
      </c>
      <c r="Q25" s="9"/>
    </row>
    <row r="26" spans="1:17" x14ac:dyDescent="0.35">
      <c r="A26">
        <v>25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>
        <v>1</v>
      </c>
      <c r="I26" s="7">
        <v>43005</v>
      </c>
      <c r="J26" t="s">
        <v>268</v>
      </c>
      <c r="K26" t="s">
        <v>100</v>
      </c>
      <c r="L26">
        <v>80000</v>
      </c>
    </row>
    <row r="27" spans="1:17" x14ac:dyDescent="0.35">
      <c r="A27">
        <v>26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>
        <v>1</v>
      </c>
      <c r="I27" s="7">
        <v>42806</v>
      </c>
      <c r="J27" t="s">
        <v>275</v>
      </c>
      <c r="K27" t="s">
        <v>100</v>
      </c>
      <c r="L27">
        <v>60000</v>
      </c>
    </row>
    <row r="28" spans="1:17" x14ac:dyDescent="0.35">
      <c r="A28">
        <v>27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>
        <v>1</v>
      </c>
      <c r="I28" s="7">
        <v>42649</v>
      </c>
      <c r="J28" t="s">
        <v>282</v>
      </c>
      <c r="K28" t="s">
        <v>100</v>
      </c>
      <c r="L28">
        <v>60000</v>
      </c>
    </row>
    <row r="29" spans="1:17" x14ac:dyDescent="0.35">
      <c r="A29">
        <v>28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>
        <v>1</v>
      </c>
      <c r="I29" s="7">
        <v>42909</v>
      </c>
      <c r="J29" t="s">
        <v>289</v>
      </c>
      <c r="K29" t="s">
        <v>100</v>
      </c>
      <c r="L29">
        <v>70000</v>
      </c>
    </row>
    <row r="30" spans="1:17" x14ac:dyDescent="0.35">
      <c r="A30">
        <v>29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135</v>
      </c>
      <c r="H30">
        <v>2</v>
      </c>
      <c r="I30" s="7">
        <v>43119</v>
      </c>
      <c r="J30" t="s">
        <v>295</v>
      </c>
      <c r="K30" t="s">
        <v>100</v>
      </c>
      <c r="L30">
        <v>100000</v>
      </c>
    </row>
    <row r="31" spans="1:17" x14ac:dyDescent="0.35">
      <c r="A31">
        <v>30</v>
      </c>
      <c r="B31" t="s">
        <v>296</v>
      </c>
      <c r="C31" t="s">
        <v>297</v>
      </c>
      <c r="D31" t="s">
        <v>298</v>
      </c>
      <c r="E31" t="s">
        <v>299</v>
      </c>
      <c r="F31" t="s">
        <v>203</v>
      </c>
      <c r="G31" t="s">
        <v>300</v>
      </c>
      <c r="H31">
        <v>2</v>
      </c>
      <c r="I31" s="7">
        <v>43048</v>
      </c>
      <c r="J31" t="s">
        <v>301</v>
      </c>
      <c r="K31" t="s">
        <v>100</v>
      </c>
      <c r="L31">
        <v>60000</v>
      </c>
    </row>
    <row r="32" spans="1:17" x14ac:dyDescent="0.35">
      <c r="A32">
        <v>31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>
        <v>2</v>
      </c>
      <c r="I32" s="7">
        <v>42680</v>
      </c>
      <c r="J32" t="s">
        <v>308</v>
      </c>
      <c r="K32" t="s">
        <v>100</v>
      </c>
      <c r="L32">
        <v>100000</v>
      </c>
    </row>
    <row r="33" spans="1:12" x14ac:dyDescent="0.35">
      <c r="A33">
        <v>32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>
        <v>2</v>
      </c>
      <c r="I33" s="7">
        <v>42809</v>
      </c>
      <c r="J33" t="s">
        <v>315</v>
      </c>
      <c r="K33" t="s">
        <v>100</v>
      </c>
      <c r="L33">
        <v>80000</v>
      </c>
    </row>
    <row r="34" spans="1:12" x14ac:dyDescent="0.35">
      <c r="A34">
        <v>33</v>
      </c>
      <c r="B34" t="s">
        <v>316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>
        <v>2</v>
      </c>
      <c r="I34" s="7">
        <v>42769</v>
      </c>
      <c r="J34" t="s">
        <v>322</v>
      </c>
      <c r="K34" t="s">
        <v>100</v>
      </c>
      <c r="L34">
        <v>100000</v>
      </c>
    </row>
    <row r="35" spans="1:12" x14ac:dyDescent="0.35">
      <c r="A35">
        <v>34</v>
      </c>
      <c r="B35" t="s">
        <v>323</v>
      </c>
      <c r="C35" t="s">
        <v>324</v>
      </c>
      <c r="D35" t="s">
        <v>325</v>
      </c>
      <c r="E35" t="s">
        <v>326</v>
      </c>
      <c r="F35" t="s">
        <v>327</v>
      </c>
      <c r="G35" t="s">
        <v>328</v>
      </c>
      <c r="H35">
        <v>2</v>
      </c>
      <c r="I35" s="7">
        <v>42723</v>
      </c>
      <c r="J35" t="s">
        <v>329</v>
      </c>
      <c r="K35" t="s">
        <v>100</v>
      </c>
      <c r="L35">
        <v>60000</v>
      </c>
    </row>
    <row r="36" spans="1:12" x14ac:dyDescent="0.35">
      <c r="A36">
        <v>35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>
        <v>2</v>
      </c>
      <c r="I36" s="7">
        <v>42761</v>
      </c>
      <c r="J36" t="s">
        <v>336</v>
      </c>
      <c r="K36" t="s">
        <v>100</v>
      </c>
      <c r="L36">
        <v>60000</v>
      </c>
    </row>
    <row r="37" spans="1:12" x14ac:dyDescent="0.35">
      <c r="A37">
        <v>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>
        <v>2</v>
      </c>
      <c r="I37" s="7">
        <v>43102</v>
      </c>
      <c r="J37" t="s">
        <v>343</v>
      </c>
      <c r="K37" t="s">
        <v>100</v>
      </c>
      <c r="L37">
        <v>70000</v>
      </c>
    </row>
    <row r="38" spans="1:12" x14ac:dyDescent="0.35">
      <c r="A38">
        <v>37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>
        <v>2</v>
      </c>
      <c r="I38" s="7">
        <v>42722</v>
      </c>
      <c r="J38" t="s">
        <v>350</v>
      </c>
      <c r="K38" t="s">
        <v>100</v>
      </c>
      <c r="L38">
        <v>100000</v>
      </c>
    </row>
    <row r="39" spans="1:12" x14ac:dyDescent="0.35">
      <c r="A39">
        <v>38</v>
      </c>
      <c r="B39" t="s">
        <v>351</v>
      </c>
      <c r="C39" t="s">
        <v>352</v>
      </c>
      <c r="D39" t="s">
        <v>353</v>
      </c>
      <c r="E39" t="s">
        <v>354</v>
      </c>
      <c r="F39" t="s">
        <v>355</v>
      </c>
      <c r="G39" t="s">
        <v>356</v>
      </c>
      <c r="H39">
        <v>2</v>
      </c>
      <c r="I39" s="7">
        <v>43046</v>
      </c>
      <c r="J39" t="s">
        <v>357</v>
      </c>
      <c r="K39" t="s">
        <v>100</v>
      </c>
      <c r="L39">
        <v>70000</v>
      </c>
    </row>
    <row r="40" spans="1:12" x14ac:dyDescent="0.35">
      <c r="A40">
        <v>39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>
        <v>2</v>
      </c>
      <c r="I40" s="7">
        <v>42735</v>
      </c>
      <c r="J40" t="s">
        <v>364</v>
      </c>
      <c r="K40" t="s">
        <v>100</v>
      </c>
      <c r="L40">
        <v>90000</v>
      </c>
    </row>
    <row r="41" spans="1:12" x14ac:dyDescent="0.35">
      <c r="A41">
        <v>40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>
        <v>2</v>
      </c>
      <c r="I41" s="7">
        <v>42588</v>
      </c>
      <c r="J41" t="s">
        <v>371</v>
      </c>
      <c r="K41" t="s">
        <v>100</v>
      </c>
      <c r="L41">
        <v>90000</v>
      </c>
    </row>
    <row r="42" spans="1:12" x14ac:dyDescent="0.35">
      <c r="A42">
        <v>41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>
        <v>3</v>
      </c>
      <c r="I42" s="7">
        <v>43032</v>
      </c>
      <c r="J42" t="s">
        <v>378</v>
      </c>
      <c r="K42" t="s">
        <v>100</v>
      </c>
      <c r="L42">
        <v>60000</v>
      </c>
    </row>
    <row r="43" spans="1:12" x14ac:dyDescent="0.35">
      <c r="A43">
        <v>42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>
        <v>3</v>
      </c>
      <c r="I43" s="7">
        <v>42578</v>
      </c>
      <c r="J43" t="s">
        <v>385</v>
      </c>
      <c r="K43" t="s">
        <v>100</v>
      </c>
      <c r="L43">
        <v>60000</v>
      </c>
    </row>
    <row r="44" spans="1:12" x14ac:dyDescent="0.35">
      <c r="A44">
        <v>43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356</v>
      </c>
      <c r="H44">
        <v>3</v>
      </c>
      <c r="I44" s="7">
        <v>43043</v>
      </c>
      <c r="J44" t="s">
        <v>391</v>
      </c>
      <c r="K44" t="s">
        <v>100</v>
      </c>
      <c r="L44">
        <v>60000</v>
      </c>
    </row>
    <row r="45" spans="1:12" x14ac:dyDescent="0.35">
      <c r="A45">
        <v>44</v>
      </c>
      <c r="B45" t="s">
        <v>392</v>
      </c>
      <c r="C45" t="s">
        <v>393</v>
      </c>
      <c r="D45" t="s">
        <v>394</v>
      </c>
      <c r="E45" t="s">
        <v>395</v>
      </c>
      <c r="F45" t="s">
        <v>396</v>
      </c>
      <c r="G45" t="s">
        <v>397</v>
      </c>
      <c r="H45">
        <v>3</v>
      </c>
      <c r="I45" s="7">
        <v>42416</v>
      </c>
      <c r="J45" t="s">
        <v>398</v>
      </c>
      <c r="K45" t="s">
        <v>100</v>
      </c>
      <c r="L45">
        <v>80000</v>
      </c>
    </row>
    <row r="46" spans="1:12" x14ac:dyDescent="0.35">
      <c r="A46">
        <v>45</v>
      </c>
      <c r="B46" t="s">
        <v>399</v>
      </c>
      <c r="C46" t="s">
        <v>400</v>
      </c>
      <c r="D46" t="s">
        <v>401</v>
      </c>
      <c r="E46" t="s">
        <v>402</v>
      </c>
      <c r="F46" t="s">
        <v>403</v>
      </c>
      <c r="G46" t="s">
        <v>404</v>
      </c>
      <c r="H46">
        <v>3</v>
      </c>
      <c r="I46" s="7">
        <v>42533</v>
      </c>
      <c r="J46" t="s">
        <v>405</v>
      </c>
      <c r="K46" t="s">
        <v>100</v>
      </c>
      <c r="L46">
        <v>60000</v>
      </c>
    </row>
    <row r="47" spans="1:12" x14ac:dyDescent="0.35">
      <c r="A47">
        <v>46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>
        <v>3</v>
      </c>
      <c r="I47" s="7">
        <v>43017</v>
      </c>
      <c r="J47" t="s">
        <v>412</v>
      </c>
      <c r="K47" t="s">
        <v>100</v>
      </c>
      <c r="L47">
        <v>70000</v>
      </c>
    </row>
    <row r="48" spans="1:12" x14ac:dyDescent="0.35">
      <c r="A48">
        <v>47</v>
      </c>
      <c r="B48" t="s">
        <v>413</v>
      </c>
      <c r="C48" t="s">
        <v>414</v>
      </c>
      <c r="D48" t="s">
        <v>415</v>
      </c>
      <c r="E48" t="s">
        <v>416</v>
      </c>
      <c r="F48" t="s">
        <v>376</v>
      </c>
      <c r="G48" t="s">
        <v>314</v>
      </c>
      <c r="H48">
        <v>3</v>
      </c>
      <c r="I48" s="7">
        <v>42847</v>
      </c>
      <c r="J48" t="s">
        <v>417</v>
      </c>
      <c r="K48" t="s">
        <v>100</v>
      </c>
      <c r="L48">
        <v>90000</v>
      </c>
    </row>
    <row r="49" spans="1:12" x14ac:dyDescent="0.35">
      <c r="A49">
        <v>48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423</v>
      </c>
      <c r="H49">
        <v>3</v>
      </c>
      <c r="I49" s="7">
        <v>42724</v>
      </c>
      <c r="J49" t="s">
        <v>424</v>
      </c>
      <c r="K49" t="s">
        <v>100</v>
      </c>
      <c r="L49">
        <v>60000</v>
      </c>
    </row>
    <row r="50" spans="1:12" x14ac:dyDescent="0.35">
      <c r="A50">
        <v>49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>
        <v>3</v>
      </c>
      <c r="I50" s="7">
        <v>42673</v>
      </c>
      <c r="J50" t="s">
        <v>431</v>
      </c>
      <c r="K50" t="s">
        <v>100</v>
      </c>
      <c r="L50">
        <v>100000</v>
      </c>
    </row>
    <row r="51" spans="1:12" x14ac:dyDescent="0.35">
      <c r="A51">
        <v>50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>
        <v>3</v>
      </c>
      <c r="I51" s="7">
        <v>42548</v>
      </c>
      <c r="J51" t="s">
        <v>438</v>
      </c>
      <c r="K51" t="s">
        <v>100</v>
      </c>
      <c r="L51">
        <v>100000</v>
      </c>
    </row>
    <row r="52" spans="1:12" x14ac:dyDescent="0.35">
      <c r="A52">
        <v>51</v>
      </c>
      <c r="B52" t="s">
        <v>439</v>
      </c>
      <c r="C52" t="s">
        <v>440</v>
      </c>
      <c r="D52" t="s">
        <v>441</v>
      </c>
      <c r="E52" t="s">
        <v>442</v>
      </c>
      <c r="F52" t="s">
        <v>443</v>
      </c>
      <c r="G52" t="s">
        <v>444</v>
      </c>
      <c r="H52">
        <v>3</v>
      </c>
      <c r="I52" s="7">
        <v>43074</v>
      </c>
      <c r="J52" t="s">
        <v>445</v>
      </c>
      <c r="K52" t="s">
        <v>100</v>
      </c>
      <c r="L52">
        <v>80000</v>
      </c>
    </row>
    <row r="53" spans="1:12" x14ac:dyDescent="0.35">
      <c r="A53">
        <v>52</v>
      </c>
      <c r="B53" t="s">
        <v>446</v>
      </c>
      <c r="C53" t="s">
        <v>447</v>
      </c>
      <c r="D53" t="s">
        <v>448</v>
      </c>
      <c r="E53" t="s">
        <v>449</v>
      </c>
      <c r="F53" t="s">
        <v>450</v>
      </c>
      <c r="G53" t="s">
        <v>451</v>
      </c>
      <c r="H53">
        <v>3</v>
      </c>
      <c r="I53" s="7">
        <v>42987</v>
      </c>
      <c r="J53" t="s">
        <v>452</v>
      </c>
      <c r="K53" t="s">
        <v>100</v>
      </c>
      <c r="L53">
        <v>70000</v>
      </c>
    </row>
    <row r="54" spans="1:12" x14ac:dyDescent="0.35">
      <c r="A54">
        <v>53</v>
      </c>
      <c r="B54" t="s">
        <v>453</v>
      </c>
      <c r="C54" t="s">
        <v>454</v>
      </c>
      <c r="D54" t="s">
        <v>455</v>
      </c>
      <c r="E54" t="s">
        <v>456</v>
      </c>
      <c r="F54" t="s">
        <v>457</v>
      </c>
      <c r="G54" t="s">
        <v>458</v>
      </c>
      <c r="H54">
        <v>3</v>
      </c>
      <c r="I54" s="7">
        <v>42642</v>
      </c>
      <c r="J54" t="s">
        <v>459</v>
      </c>
      <c r="K54" t="s">
        <v>100</v>
      </c>
      <c r="L54">
        <v>70000</v>
      </c>
    </row>
    <row r="55" spans="1:12" x14ac:dyDescent="0.35">
      <c r="A55">
        <v>54</v>
      </c>
      <c r="B55" t="s">
        <v>460</v>
      </c>
      <c r="C55" t="s">
        <v>317</v>
      </c>
      <c r="D55" t="s">
        <v>461</v>
      </c>
      <c r="E55" t="s">
        <v>462</v>
      </c>
      <c r="F55" t="s">
        <v>113</v>
      </c>
      <c r="G55" t="s">
        <v>463</v>
      </c>
      <c r="H55">
        <v>3</v>
      </c>
      <c r="I55" s="7">
        <v>42470</v>
      </c>
      <c r="J55" t="s">
        <v>464</v>
      </c>
      <c r="K55" t="s">
        <v>100</v>
      </c>
      <c r="L55">
        <v>90000</v>
      </c>
    </row>
    <row r="56" spans="1:12" x14ac:dyDescent="0.35">
      <c r="A56">
        <v>55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>
        <v>3</v>
      </c>
      <c r="I56" s="7">
        <v>43037</v>
      </c>
      <c r="J56" t="s">
        <v>471</v>
      </c>
      <c r="K56" t="s">
        <v>100</v>
      </c>
      <c r="L56">
        <v>80000</v>
      </c>
    </row>
    <row r="57" spans="1:12" x14ac:dyDescent="0.35">
      <c r="A57">
        <v>56</v>
      </c>
      <c r="B57" t="s">
        <v>472</v>
      </c>
      <c r="C57" t="s">
        <v>473</v>
      </c>
      <c r="D57" t="s">
        <v>474</v>
      </c>
      <c r="E57" t="s">
        <v>475</v>
      </c>
      <c r="F57" t="s">
        <v>327</v>
      </c>
      <c r="G57" t="s">
        <v>476</v>
      </c>
      <c r="H57">
        <v>3</v>
      </c>
      <c r="I57" s="7">
        <v>42983</v>
      </c>
      <c r="J57" t="s">
        <v>477</v>
      </c>
      <c r="K57" t="s">
        <v>100</v>
      </c>
      <c r="L57">
        <v>100000</v>
      </c>
    </row>
    <row r="58" spans="1:12" x14ac:dyDescent="0.35">
      <c r="A58">
        <v>57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 t="s">
        <v>483</v>
      </c>
      <c r="H58">
        <v>3</v>
      </c>
      <c r="I58" s="7">
        <v>42953</v>
      </c>
      <c r="J58" t="s">
        <v>484</v>
      </c>
      <c r="K58" t="s">
        <v>100</v>
      </c>
      <c r="L58">
        <v>70000</v>
      </c>
    </row>
    <row r="59" spans="1:12" x14ac:dyDescent="0.35">
      <c r="A59">
        <v>58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490</v>
      </c>
      <c r="H59">
        <v>3</v>
      </c>
      <c r="I59" s="7">
        <v>42977</v>
      </c>
      <c r="J59" t="s">
        <v>491</v>
      </c>
      <c r="K59" t="s">
        <v>100</v>
      </c>
      <c r="L59">
        <v>70000</v>
      </c>
    </row>
    <row r="60" spans="1:12" x14ac:dyDescent="0.35">
      <c r="A60">
        <v>59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497</v>
      </c>
      <c r="H60">
        <v>3</v>
      </c>
      <c r="I60" s="7">
        <v>43106</v>
      </c>
      <c r="J60" t="s">
        <v>498</v>
      </c>
      <c r="K60" t="s">
        <v>100</v>
      </c>
      <c r="L60">
        <v>90000</v>
      </c>
    </row>
    <row r="61" spans="1:12" x14ac:dyDescent="0.35">
      <c r="A61">
        <v>60</v>
      </c>
      <c r="B61" t="s">
        <v>499</v>
      </c>
      <c r="C61" t="s">
        <v>500</v>
      </c>
      <c r="D61" t="s">
        <v>501</v>
      </c>
      <c r="E61" t="s">
        <v>502</v>
      </c>
      <c r="F61" t="s">
        <v>503</v>
      </c>
      <c r="G61" t="s">
        <v>504</v>
      </c>
      <c r="H61">
        <v>3</v>
      </c>
      <c r="I61" s="7">
        <v>42514</v>
      </c>
      <c r="J61" t="s">
        <v>505</v>
      </c>
      <c r="K61" t="s">
        <v>100</v>
      </c>
      <c r="L61">
        <v>70000</v>
      </c>
    </row>
    <row r="62" spans="1:12" x14ac:dyDescent="0.35">
      <c r="A62">
        <v>61</v>
      </c>
      <c r="B62" t="s">
        <v>506</v>
      </c>
      <c r="C62" t="s">
        <v>507</v>
      </c>
      <c r="D62" t="s">
        <v>508</v>
      </c>
      <c r="E62" t="s">
        <v>509</v>
      </c>
      <c r="F62" t="s">
        <v>259</v>
      </c>
      <c r="G62" t="s">
        <v>510</v>
      </c>
      <c r="H62">
        <v>3</v>
      </c>
      <c r="I62" s="7">
        <v>42778</v>
      </c>
      <c r="J62" t="s">
        <v>511</v>
      </c>
      <c r="K62" t="s">
        <v>100</v>
      </c>
      <c r="L62">
        <v>80000</v>
      </c>
    </row>
    <row r="63" spans="1:12" x14ac:dyDescent="0.35">
      <c r="A63">
        <v>62</v>
      </c>
      <c r="B63" t="s">
        <v>512</v>
      </c>
      <c r="C63" t="s">
        <v>513</v>
      </c>
      <c r="D63" t="s">
        <v>514</v>
      </c>
      <c r="E63" t="s">
        <v>515</v>
      </c>
      <c r="F63" t="s">
        <v>516</v>
      </c>
      <c r="G63" t="s">
        <v>517</v>
      </c>
      <c r="H63">
        <v>3</v>
      </c>
      <c r="I63" s="7">
        <v>42838</v>
      </c>
      <c r="J63" t="s">
        <v>518</v>
      </c>
      <c r="K63" t="s">
        <v>100</v>
      </c>
      <c r="L63">
        <v>70000</v>
      </c>
    </row>
    <row r="64" spans="1:12" x14ac:dyDescent="0.35">
      <c r="A64">
        <v>63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>
        <v>3</v>
      </c>
      <c r="I64" s="7">
        <v>43031</v>
      </c>
      <c r="J64" t="s">
        <v>525</v>
      </c>
      <c r="K64" t="s">
        <v>100</v>
      </c>
      <c r="L64">
        <v>90000</v>
      </c>
    </row>
    <row r="65" spans="1:12" x14ac:dyDescent="0.35">
      <c r="A65">
        <v>64</v>
      </c>
      <c r="B65" t="s">
        <v>526</v>
      </c>
      <c r="C65" t="s">
        <v>527</v>
      </c>
      <c r="D65" t="s">
        <v>528</v>
      </c>
      <c r="E65" t="s">
        <v>529</v>
      </c>
      <c r="F65" t="s">
        <v>320</v>
      </c>
      <c r="G65" t="s">
        <v>530</v>
      </c>
      <c r="H65">
        <v>3</v>
      </c>
      <c r="I65" s="7">
        <v>43043</v>
      </c>
      <c r="J65" t="s">
        <v>531</v>
      </c>
      <c r="K65" t="s">
        <v>100</v>
      </c>
      <c r="L65">
        <v>60000</v>
      </c>
    </row>
    <row r="66" spans="1:12" x14ac:dyDescent="0.35">
      <c r="A66">
        <v>65</v>
      </c>
      <c r="B66" t="s">
        <v>532</v>
      </c>
      <c r="C66" t="s">
        <v>533</v>
      </c>
      <c r="D66" t="s">
        <v>534</v>
      </c>
      <c r="E66" t="s">
        <v>535</v>
      </c>
      <c r="F66" t="s">
        <v>536</v>
      </c>
      <c r="G66" t="s">
        <v>537</v>
      </c>
      <c r="H66">
        <v>3</v>
      </c>
      <c r="I66" s="7">
        <v>42629</v>
      </c>
      <c r="J66" t="s">
        <v>538</v>
      </c>
      <c r="K66" t="s">
        <v>100</v>
      </c>
      <c r="L66">
        <v>60000</v>
      </c>
    </row>
    <row r="67" spans="1:12" x14ac:dyDescent="0.35">
      <c r="A67">
        <v>66</v>
      </c>
      <c r="B67" t="s">
        <v>539</v>
      </c>
      <c r="C67" t="s">
        <v>540</v>
      </c>
      <c r="D67" t="s">
        <v>541</v>
      </c>
      <c r="E67" t="s">
        <v>542</v>
      </c>
      <c r="F67" t="s">
        <v>252</v>
      </c>
      <c r="G67" t="s">
        <v>543</v>
      </c>
      <c r="H67">
        <v>3</v>
      </c>
      <c r="I67" s="7">
        <v>43020</v>
      </c>
      <c r="J67" t="s">
        <v>544</v>
      </c>
      <c r="K67" t="s">
        <v>100</v>
      </c>
      <c r="L67">
        <v>70000</v>
      </c>
    </row>
    <row r="68" spans="1:12" x14ac:dyDescent="0.35">
      <c r="A68">
        <v>67</v>
      </c>
      <c r="B68" t="s">
        <v>545</v>
      </c>
      <c r="C68" t="s">
        <v>546</v>
      </c>
      <c r="D68" t="s">
        <v>547</v>
      </c>
      <c r="E68" t="s">
        <v>548</v>
      </c>
      <c r="F68" t="s">
        <v>549</v>
      </c>
      <c r="G68" t="s">
        <v>550</v>
      </c>
      <c r="H68">
        <v>3</v>
      </c>
      <c r="I68" s="7">
        <v>43075</v>
      </c>
      <c r="J68" t="s">
        <v>551</v>
      </c>
      <c r="K68" t="s">
        <v>100</v>
      </c>
      <c r="L68">
        <v>80000</v>
      </c>
    </row>
    <row r="69" spans="1:12" x14ac:dyDescent="0.35">
      <c r="A69">
        <v>68</v>
      </c>
      <c r="B69" t="s">
        <v>552</v>
      </c>
      <c r="C69" t="s">
        <v>553</v>
      </c>
      <c r="D69" t="s">
        <v>554</v>
      </c>
      <c r="E69" t="s">
        <v>555</v>
      </c>
      <c r="F69" t="s">
        <v>556</v>
      </c>
      <c r="G69" t="s">
        <v>557</v>
      </c>
      <c r="H69">
        <v>3</v>
      </c>
      <c r="I69" s="7">
        <v>42598</v>
      </c>
      <c r="J69" t="s">
        <v>558</v>
      </c>
      <c r="K69" t="s">
        <v>100</v>
      </c>
      <c r="L69">
        <v>100000</v>
      </c>
    </row>
    <row r="70" spans="1:12" x14ac:dyDescent="0.35">
      <c r="A70">
        <v>69</v>
      </c>
      <c r="B70" t="s">
        <v>365</v>
      </c>
      <c r="C70" t="s">
        <v>393</v>
      </c>
      <c r="D70" t="s">
        <v>559</v>
      </c>
      <c r="E70" t="s">
        <v>560</v>
      </c>
      <c r="F70" t="s">
        <v>561</v>
      </c>
      <c r="G70" t="s">
        <v>562</v>
      </c>
      <c r="H70">
        <v>3</v>
      </c>
      <c r="I70" s="7">
        <v>42685</v>
      </c>
      <c r="J70" t="s">
        <v>563</v>
      </c>
      <c r="K70" t="s">
        <v>100</v>
      </c>
      <c r="L70">
        <v>60000</v>
      </c>
    </row>
    <row r="71" spans="1:12" x14ac:dyDescent="0.35">
      <c r="A71">
        <v>70</v>
      </c>
      <c r="B71" t="s">
        <v>564</v>
      </c>
      <c r="C71" t="s">
        <v>565</v>
      </c>
      <c r="D71" t="s">
        <v>566</v>
      </c>
      <c r="E71" t="s">
        <v>567</v>
      </c>
      <c r="F71" t="s">
        <v>568</v>
      </c>
      <c r="G71" t="s">
        <v>569</v>
      </c>
      <c r="H71">
        <v>3</v>
      </c>
      <c r="I71" s="7">
        <v>42501</v>
      </c>
      <c r="J71" t="s">
        <v>570</v>
      </c>
      <c r="K71" t="s">
        <v>100</v>
      </c>
      <c r="L71">
        <v>70000</v>
      </c>
    </row>
    <row r="72" spans="1:12" x14ac:dyDescent="0.35">
      <c r="A72">
        <v>71</v>
      </c>
      <c r="B72" t="s">
        <v>571</v>
      </c>
      <c r="C72" t="s">
        <v>572</v>
      </c>
      <c r="D72" t="s">
        <v>573</v>
      </c>
      <c r="E72" t="s">
        <v>574</v>
      </c>
      <c r="F72" t="s">
        <v>575</v>
      </c>
      <c r="G72" t="s">
        <v>576</v>
      </c>
      <c r="H72">
        <v>3</v>
      </c>
      <c r="I72" s="7">
        <v>42566</v>
      </c>
      <c r="J72" t="s">
        <v>577</v>
      </c>
      <c r="K72" t="s">
        <v>100</v>
      </c>
      <c r="L72">
        <v>80000</v>
      </c>
    </row>
    <row r="73" spans="1:12" x14ac:dyDescent="0.35">
      <c r="A73">
        <v>72</v>
      </c>
      <c r="B73" t="s">
        <v>578</v>
      </c>
      <c r="C73" t="s">
        <v>579</v>
      </c>
      <c r="D73" t="s">
        <v>580</v>
      </c>
      <c r="E73" t="s">
        <v>581</v>
      </c>
      <c r="F73" t="s">
        <v>582</v>
      </c>
      <c r="G73" t="s">
        <v>583</v>
      </c>
      <c r="H73">
        <v>3</v>
      </c>
      <c r="I73" s="7">
        <v>42523</v>
      </c>
      <c r="J73" t="s">
        <v>584</v>
      </c>
      <c r="K73" t="s">
        <v>100</v>
      </c>
      <c r="L73">
        <v>90000</v>
      </c>
    </row>
    <row r="74" spans="1:12" x14ac:dyDescent="0.35">
      <c r="A74">
        <v>73</v>
      </c>
      <c r="B74" t="s">
        <v>585</v>
      </c>
      <c r="C74" t="s">
        <v>586</v>
      </c>
      <c r="D74" t="s">
        <v>587</v>
      </c>
      <c r="E74" t="s">
        <v>588</v>
      </c>
      <c r="F74" t="s">
        <v>217</v>
      </c>
      <c r="G74" t="s">
        <v>589</v>
      </c>
      <c r="H74">
        <v>3</v>
      </c>
      <c r="I74" s="7">
        <v>43060</v>
      </c>
      <c r="J74" t="s">
        <v>590</v>
      </c>
      <c r="K74" t="s">
        <v>100</v>
      </c>
      <c r="L74">
        <v>100000</v>
      </c>
    </row>
    <row r="75" spans="1:12" x14ac:dyDescent="0.35">
      <c r="A75">
        <v>74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>
        <v>3</v>
      </c>
      <c r="I75" s="7">
        <v>42810</v>
      </c>
      <c r="J75" t="s">
        <v>597</v>
      </c>
      <c r="K75" t="s">
        <v>100</v>
      </c>
      <c r="L75">
        <v>70000</v>
      </c>
    </row>
    <row r="76" spans="1:12" x14ac:dyDescent="0.35">
      <c r="A76">
        <v>75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>
        <v>3</v>
      </c>
      <c r="I76" s="7">
        <v>42439</v>
      </c>
      <c r="J76" t="s">
        <v>604</v>
      </c>
      <c r="K76" t="s">
        <v>108</v>
      </c>
      <c r="L76">
        <v>80000</v>
      </c>
    </row>
    <row r="77" spans="1:12" x14ac:dyDescent="0.35">
      <c r="A77">
        <v>76</v>
      </c>
      <c r="B77" t="s">
        <v>605</v>
      </c>
      <c r="C77" t="s">
        <v>373</v>
      </c>
      <c r="D77" t="s">
        <v>606</v>
      </c>
      <c r="E77" t="s">
        <v>607</v>
      </c>
      <c r="F77" t="s">
        <v>608</v>
      </c>
      <c r="G77" t="s">
        <v>609</v>
      </c>
      <c r="H77">
        <v>3</v>
      </c>
      <c r="I77" s="7">
        <v>42895</v>
      </c>
      <c r="J77" t="s">
        <v>610</v>
      </c>
      <c r="K77" t="s">
        <v>108</v>
      </c>
      <c r="L77">
        <v>80000</v>
      </c>
    </row>
    <row r="78" spans="1:12" x14ac:dyDescent="0.35">
      <c r="A78">
        <v>77</v>
      </c>
      <c r="B78" t="s">
        <v>611</v>
      </c>
      <c r="C78" t="s">
        <v>612</v>
      </c>
      <c r="D78" t="s">
        <v>613</v>
      </c>
      <c r="E78" t="s">
        <v>614</v>
      </c>
      <c r="F78" t="s">
        <v>134</v>
      </c>
      <c r="G78" t="s">
        <v>615</v>
      </c>
      <c r="H78">
        <v>3</v>
      </c>
      <c r="I78" s="7">
        <v>43120</v>
      </c>
      <c r="J78" t="s">
        <v>616</v>
      </c>
      <c r="K78" t="s">
        <v>108</v>
      </c>
      <c r="L78">
        <v>80000</v>
      </c>
    </row>
    <row r="79" spans="1:12" x14ac:dyDescent="0.35">
      <c r="A79">
        <v>78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>
        <v>3</v>
      </c>
      <c r="I79" s="7">
        <v>42876</v>
      </c>
      <c r="J79" t="s">
        <v>623</v>
      </c>
      <c r="K79" t="s">
        <v>108</v>
      </c>
      <c r="L79">
        <v>70000</v>
      </c>
    </row>
    <row r="80" spans="1:12" x14ac:dyDescent="0.35">
      <c r="A80">
        <v>79</v>
      </c>
      <c r="B80" t="s">
        <v>624</v>
      </c>
      <c r="C80" t="s">
        <v>625</v>
      </c>
      <c r="D80" t="s">
        <v>626</v>
      </c>
      <c r="E80" t="s">
        <v>627</v>
      </c>
      <c r="F80" t="s">
        <v>280</v>
      </c>
      <c r="G80" t="s">
        <v>628</v>
      </c>
      <c r="H80">
        <v>4</v>
      </c>
      <c r="I80" s="7">
        <v>42639</v>
      </c>
      <c r="J80" t="s">
        <v>629</v>
      </c>
      <c r="K80" t="s">
        <v>108</v>
      </c>
      <c r="L80">
        <v>90000</v>
      </c>
    </row>
    <row r="81" spans="1:12" x14ac:dyDescent="0.35">
      <c r="A81">
        <v>80</v>
      </c>
      <c r="B81" t="s">
        <v>630</v>
      </c>
      <c r="C81" t="s">
        <v>631</v>
      </c>
      <c r="D81" t="s">
        <v>632</v>
      </c>
      <c r="E81" t="s">
        <v>633</v>
      </c>
      <c r="F81" t="s">
        <v>634</v>
      </c>
      <c r="G81" t="s">
        <v>635</v>
      </c>
      <c r="H81">
        <v>4</v>
      </c>
      <c r="I81" s="7">
        <v>42856</v>
      </c>
      <c r="J81" t="s">
        <v>636</v>
      </c>
      <c r="K81" t="s">
        <v>108</v>
      </c>
      <c r="L81">
        <v>70000</v>
      </c>
    </row>
    <row r="82" spans="1:12" x14ac:dyDescent="0.35">
      <c r="A82">
        <v>81</v>
      </c>
      <c r="B82" t="s">
        <v>637</v>
      </c>
      <c r="C82" t="s">
        <v>638</v>
      </c>
      <c r="D82" t="s">
        <v>639</v>
      </c>
      <c r="E82" t="s">
        <v>640</v>
      </c>
      <c r="F82" t="s">
        <v>148</v>
      </c>
      <c r="G82" t="s">
        <v>135</v>
      </c>
      <c r="H82">
        <v>4</v>
      </c>
      <c r="I82" s="7">
        <v>42586</v>
      </c>
      <c r="J82" t="s">
        <v>641</v>
      </c>
      <c r="K82" t="s">
        <v>108</v>
      </c>
      <c r="L82">
        <v>80000</v>
      </c>
    </row>
    <row r="83" spans="1:12" x14ac:dyDescent="0.35">
      <c r="A83">
        <v>82</v>
      </c>
      <c r="B83" t="s">
        <v>642</v>
      </c>
      <c r="C83" t="s">
        <v>643</v>
      </c>
      <c r="D83" t="s">
        <v>644</v>
      </c>
      <c r="E83" t="s">
        <v>645</v>
      </c>
      <c r="F83" t="s">
        <v>362</v>
      </c>
      <c r="G83" t="s">
        <v>321</v>
      </c>
      <c r="H83">
        <v>4</v>
      </c>
      <c r="I83" s="7">
        <v>42725</v>
      </c>
      <c r="J83" t="s">
        <v>646</v>
      </c>
      <c r="K83" t="s">
        <v>108</v>
      </c>
      <c r="L83">
        <v>100000</v>
      </c>
    </row>
    <row r="84" spans="1:12" x14ac:dyDescent="0.35">
      <c r="A84">
        <v>83</v>
      </c>
      <c r="B84" t="s">
        <v>647</v>
      </c>
      <c r="C84" t="s">
        <v>648</v>
      </c>
      <c r="D84" t="s">
        <v>649</v>
      </c>
      <c r="E84" t="s">
        <v>650</v>
      </c>
      <c r="F84" t="s">
        <v>634</v>
      </c>
      <c r="G84" t="s">
        <v>651</v>
      </c>
      <c r="H84">
        <v>4</v>
      </c>
      <c r="I84" s="7">
        <v>42830</v>
      </c>
      <c r="J84" t="s">
        <v>652</v>
      </c>
      <c r="K84" t="s">
        <v>108</v>
      </c>
      <c r="L84">
        <v>80000</v>
      </c>
    </row>
    <row r="85" spans="1:12" x14ac:dyDescent="0.35">
      <c r="A85">
        <v>84</v>
      </c>
      <c r="B85" t="s">
        <v>653</v>
      </c>
      <c r="C85" t="s">
        <v>654</v>
      </c>
      <c r="D85" t="s">
        <v>655</v>
      </c>
      <c r="E85" t="s">
        <v>656</v>
      </c>
      <c r="F85" t="s">
        <v>306</v>
      </c>
      <c r="G85" t="s">
        <v>657</v>
      </c>
      <c r="H85">
        <v>4</v>
      </c>
      <c r="I85" s="7">
        <v>42641</v>
      </c>
      <c r="J85" t="s">
        <v>658</v>
      </c>
      <c r="K85" t="s">
        <v>108</v>
      </c>
      <c r="L85">
        <v>60000</v>
      </c>
    </row>
    <row r="86" spans="1:12" x14ac:dyDescent="0.35">
      <c r="A86">
        <v>85</v>
      </c>
      <c r="B86" t="s">
        <v>659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>
        <v>5</v>
      </c>
      <c r="I86" s="7">
        <v>42780</v>
      </c>
      <c r="J86" t="s">
        <v>665</v>
      </c>
      <c r="K86" t="s">
        <v>108</v>
      </c>
      <c r="L86">
        <v>60000</v>
      </c>
    </row>
    <row r="87" spans="1:12" x14ac:dyDescent="0.35">
      <c r="A87">
        <v>86</v>
      </c>
      <c r="B87" t="s">
        <v>666</v>
      </c>
      <c r="C87" t="s">
        <v>667</v>
      </c>
      <c r="D87" t="s">
        <v>668</v>
      </c>
      <c r="E87" t="s">
        <v>669</v>
      </c>
      <c r="F87" t="s">
        <v>561</v>
      </c>
      <c r="G87" t="s">
        <v>670</v>
      </c>
      <c r="H87">
        <v>5</v>
      </c>
      <c r="I87" s="7">
        <v>42847</v>
      </c>
      <c r="J87" t="s">
        <v>671</v>
      </c>
      <c r="K87" t="s">
        <v>108</v>
      </c>
      <c r="L87">
        <v>100000</v>
      </c>
    </row>
    <row r="88" spans="1:12" x14ac:dyDescent="0.35">
      <c r="A88">
        <v>87</v>
      </c>
      <c r="B88" t="s">
        <v>672</v>
      </c>
      <c r="C88" t="s">
        <v>228</v>
      </c>
      <c r="D88" t="s">
        <v>673</v>
      </c>
      <c r="E88" t="s">
        <v>674</v>
      </c>
      <c r="F88" t="s">
        <v>582</v>
      </c>
      <c r="G88" t="s">
        <v>675</v>
      </c>
      <c r="H88">
        <v>5</v>
      </c>
      <c r="I88" s="7">
        <v>42473</v>
      </c>
      <c r="J88" t="s">
        <v>676</v>
      </c>
      <c r="K88" t="s">
        <v>108</v>
      </c>
      <c r="L88">
        <v>90000</v>
      </c>
    </row>
    <row r="89" spans="1:12" x14ac:dyDescent="0.35">
      <c r="A89">
        <v>88</v>
      </c>
      <c r="B89" t="s">
        <v>677</v>
      </c>
      <c r="C89" t="s">
        <v>678</v>
      </c>
      <c r="D89" t="s">
        <v>679</v>
      </c>
      <c r="E89" t="s">
        <v>680</v>
      </c>
      <c r="F89" t="s">
        <v>681</v>
      </c>
      <c r="G89" t="s">
        <v>682</v>
      </c>
      <c r="H89">
        <v>5</v>
      </c>
      <c r="I89" s="7">
        <v>42882</v>
      </c>
      <c r="J89" t="s">
        <v>683</v>
      </c>
      <c r="K89" t="s">
        <v>108</v>
      </c>
      <c r="L89">
        <v>60000</v>
      </c>
    </row>
    <row r="90" spans="1:12" x14ac:dyDescent="0.35">
      <c r="A90">
        <v>89</v>
      </c>
      <c r="B90" t="s">
        <v>684</v>
      </c>
      <c r="C90" t="s">
        <v>685</v>
      </c>
      <c r="D90" t="s">
        <v>686</v>
      </c>
      <c r="E90" t="s">
        <v>687</v>
      </c>
      <c r="F90" t="s">
        <v>165</v>
      </c>
      <c r="G90" t="s">
        <v>688</v>
      </c>
      <c r="H90">
        <v>5</v>
      </c>
      <c r="I90" s="7">
        <v>42456</v>
      </c>
      <c r="J90" t="s">
        <v>689</v>
      </c>
      <c r="K90" t="s">
        <v>108</v>
      </c>
      <c r="L90">
        <v>60000</v>
      </c>
    </row>
    <row r="91" spans="1:12" x14ac:dyDescent="0.35">
      <c r="A91">
        <v>90</v>
      </c>
      <c r="B91" t="s">
        <v>690</v>
      </c>
      <c r="C91" t="s">
        <v>691</v>
      </c>
      <c r="D91" t="s">
        <v>692</v>
      </c>
      <c r="E91" t="s">
        <v>693</v>
      </c>
      <c r="F91" t="s">
        <v>320</v>
      </c>
      <c r="G91" t="s">
        <v>694</v>
      </c>
      <c r="H91">
        <v>5</v>
      </c>
      <c r="I91" s="7">
        <v>42541</v>
      </c>
      <c r="J91" t="s">
        <v>695</v>
      </c>
      <c r="K91" t="s">
        <v>108</v>
      </c>
      <c r="L91">
        <v>90000</v>
      </c>
    </row>
    <row r="92" spans="1:12" x14ac:dyDescent="0.35">
      <c r="A92">
        <v>91</v>
      </c>
      <c r="B92" t="s">
        <v>696</v>
      </c>
      <c r="C92" t="s">
        <v>697</v>
      </c>
      <c r="D92" t="s">
        <v>698</v>
      </c>
      <c r="E92" t="s">
        <v>699</v>
      </c>
      <c r="F92" t="s">
        <v>700</v>
      </c>
      <c r="G92" t="s">
        <v>701</v>
      </c>
      <c r="H92">
        <v>5</v>
      </c>
      <c r="I92" s="7">
        <v>42813</v>
      </c>
      <c r="J92" t="s">
        <v>702</v>
      </c>
      <c r="K92" t="s">
        <v>108</v>
      </c>
      <c r="L92">
        <v>100000</v>
      </c>
    </row>
    <row r="93" spans="1:12" x14ac:dyDescent="0.35">
      <c r="A93">
        <v>92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G93" t="s">
        <v>708</v>
      </c>
      <c r="H93">
        <v>5</v>
      </c>
      <c r="I93" s="7">
        <v>43110</v>
      </c>
      <c r="J93" t="s">
        <v>709</v>
      </c>
      <c r="K93" t="s">
        <v>108</v>
      </c>
      <c r="L93">
        <v>80000</v>
      </c>
    </row>
    <row r="94" spans="1:12" x14ac:dyDescent="0.35">
      <c r="A94">
        <v>93</v>
      </c>
      <c r="B94" t="s">
        <v>710</v>
      </c>
      <c r="C94" t="s">
        <v>711</v>
      </c>
      <c r="D94" t="s">
        <v>712</v>
      </c>
      <c r="E94" t="s">
        <v>713</v>
      </c>
      <c r="F94" t="s">
        <v>376</v>
      </c>
      <c r="G94" t="s">
        <v>714</v>
      </c>
      <c r="H94">
        <v>5</v>
      </c>
      <c r="I94" s="7">
        <v>42604</v>
      </c>
      <c r="J94" t="s">
        <v>715</v>
      </c>
      <c r="K94" t="s">
        <v>108</v>
      </c>
      <c r="L94">
        <v>60000</v>
      </c>
    </row>
    <row r="95" spans="1:12" x14ac:dyDescent="0.35">
      <c r="A95">
        <v>94</v>
      </c>
      <c r="B95" t="s">
        <v>716</v>
      </c>
      <c r="C95" t="s">
        <v>717</v>
      </c>
      <c r="D95" t="s">
        <v>718</v>
      </c>
      <c r="E95" t="s">
        <v>719</v>
      </c>
      <c r="F95" t="s">
        <v>720</v>
      </c>
      <c r="G95" t="s">
        <v>721</v>
      </c>
      <c r="H95">
        <v>5</v>
      </c>
      <c r="I95" s="7">
        <v>43014</v>
      </c>
      <c r="J95" t="s">
        <v>722</v>
      </c>
      <c r="K95" t="s">
        <v>108</v>
      </c>
      <c r="L95">
        <v>70000</v>
      </c>
    </row>
    <row r="96" spans="1:12" x14ac:dyDescent="0.35">
      <c r="A96">
        <v>95</v>
      </c>
      <c r="B96" t="s">
        <v>723</v>
      </c>
      <c r="C96" t="s">
        <v>724</v>
      </c>
      <c r="D96" t="s">
        <v>725</v>
      </c>
      <c r="E96" t="s">
        <v>726</v>
      </c>
      <c r="F96" t="s">
        <v>523</v>
      </c>
      <c r="G96" t="s">
        <v>727</v>
      </c>
      <c r="H96">
        <v>5</v>
      </c>
      <c r="I96" s="7">
        <v>42836</v>
      </c>
      <c r="J96" t="s">
        <v>728</v>
      </c>
      <c r="K96" t="s">
        <v>108</v>
      </c>
      <c r="L96">
        <v>60000</v>
      </c>
    </row>
    <row r="97" spans="1:12" x14ac:dyDescent="0.35">
      <c r="A97">
        <v>96</v>
      </c>
      <c r="B97" t="s">
        <v>729</v>
      </c>
      <c r="C97" t="s">
        <v>730</v>
      </c>
      <c r="D97" t="s">
        <v>731</v>
      </c>
      <c r="E97" t="s">
        <v>732</v>
      </c>
      <c r="F97" t="s">
        <v>733</v>
      </c>
      <c r="G97" t="s">
        <v>734</v>
      </c>
      <c r="H97">
        <v>5</v>
      </c>
      <c r="I97" s="7">
        <v>43040</v>
      </c>
      <c r="J97" t="s">
        <v>735</v>
      </c>
      <c r="K97" t="s">
        <v>108</v>
      </c>
      <c r="L97">
        <v>80000</v>
      </c>
    </row>
    <row r="98" spans="1:12" x14ac:dyDescent="0.35">
      <c r="A98">
        <v>97</v>
      </c>
      <c r="B98" t="s">
        <v>492</v>
      </c>
      <c r="C98" t="s">
        <v>736</v>
      </c>
      <c r="D98" t="s">
        <v>737</v>
      </c>
      <c r="E98" t="s">
        <v>738</v>
      </c>
      <c r="F98" t="s">
        <v>739</v>
      </c>
      <c r="G98" t="s">
        <v>670</v>
      </c>
      <c r="H98">
        <v>5</v>
      </c>
      <c r="I98" s="7">
        <v>42659</v>
      </c>
      <c r="J98" t="s">
        <v>740</v>
      </c>
      <c r="K98" t="s">
        <v>108</v>
      </c>
      <c r="L98">
        <v>80000</v>
      </c>
    </row>
    <row r="99" spans="1:12" x14ac:dyDescent="0.35">
      <c r="A99">
        <v>98</v>
      </c>
      <c r="B99" t="s">
        <v>741</v>
      </c>
      <c r="C99" t="s">
        <v>742</v>
      </c>
      <c r="D99" t="s">
        <v>743</v>
      </c>
      <c r="E99" t="s">
        <v>744</v>
      </c>
      <c r="F99" t="s">
        <v>745</v>
      </c>
      <c r="G99" t="s">
        <v>670</v>
      </c>
      <c r="H99">
        <v>5</v>
      </c>
      <c r="I99" s="7">
        <v>43025</v>
      </c>
      <c r="J99" t="s">
        <v>746</v>
      </c>
      <c r="K99" t="s">
        <v>108</v>
      </c>
      <c r="L99">
        <v>60000</v>
      </c>
    </row>
    <row r="100" spans="1:12" x14ac:dyDescent="0.35">
      <c r="A100">
        <v>99</v>
      </c>
      <c r="B100" t="s">
        <v>747</v>
      </c>
      <c r="C100" t="s">
        <v>485</v>
      </c>
      <c r="D100" t="s">
        <v>748</v>
      </c>
      <c r="E100" t="s">
        <v>749</v>
      </c>
      <c r="F100" t="s">
        <v>750</v>
      </c>
      <c r="G100" t="s">
        <v>98</v>
      </c>
      <c r="H100">
        <v>5</v>
      </c>
      <c r="I100" s="7">
        <v>42986</v>
      </c>
      <c r="J100" t="s">
        <v>751</v>
      </c>
      <c r="K100" t="s">
        <v>108</v>
      </c>
      <c r="L100">
        <v>100000</v>
      </c>
    </row>
    <row r="101" spans="1:12" x14ac:dyDescent="0.35">
      <c r="A101">
        <v>100</v>
      </c>
      <c r="B101" t="s">
        <v>752</v>
      </c>
      <c r="C101" t="s">
        <v>753</v>
      </c>
      <c r="D101" t="s">
        <v>754</v>
      </c>
      <c r="E101" t="s">
        <v>755</v>
      </c>
      <c r="F101" t="s">
        <v>756</v>
      </c>
      <c r="G101" t="s">
        <v>670</v>
      </c>
      <c r="H101">
        <v>5</v>
      </c>
      <c r="I101" s="7">
        <v>43026</v>
      </c>
      <c r="J101" t="s">
        <v>757</v>
      </c>
      <c r="K101" t="s">
        <v>108</v>
      </c>
      <c r="L101">
        <v>100000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9904-040F-4624-9B04-B66BAAC8C51B}">
  <sheetPr codeName="Sheet5"/>
  <dimension ref="A1:F44"/>
  <sheetViews>
    <sheetView workbookViewId="0">
      <selection activeCell="B4" sqref="A1:F44"/>
    </sheetView>
  </sheetViews>
  <sheetFormatPr defaultRowHeight="14.5" x14ac:dyDescent="0.35"/>
  <cols>
    <col min="1" max="1" width="11.6328125" bestFit="1" customWidth="1"/>
    <col min="2" max="2" width="14.26953125" bestFit="1" customWidth="1"/>
    <col min="3" max="3" width="35.54296875" bestFit="1" customWidth="1"/>
    <col min="4" max="4" width="8.6328125" bestFit="1" customWidth="1"/>
    <col min="5" max="5" width="10.08984375" style="7" bestFit="1" customWidth="1"/>
    <col min="6" max="6" width="10" bestFit="1" customWidth="1"/>
  </cols>
  <sheetData>
    <row r="1" spans="1:6" x14ac:dyDescent="0.35">
      <c r="A1" s="8" t="s">
        <v>759</v>
      </c>
      <c r="B1" s="8" t="s">
        <v>760</v>
      </c>
      <c r="C1" s="8" t="s">
        <v>761</v>
      </c>
      <c r="D1" s="8" t="s">
        <v>762</v>
      </c>
      <c r="E1" s="8" t="s">
        <v>763</v>
      </c>
      <c r="F1" s="8" t="s">
        <v>764</v>
      </c>
    </row>
    <row r="2" spans="1:6" x14ac:dyDescent="0.35">
      <c r="A2">
        <v>211</v>
      </c>
      <c r="B2" t="s">
        <v>765</v>
      </c>
      <c r="C2" t="s">
        <v>766</v>
      </c>
      <c r="D2" t="s">
        <v>767</v>
      </c>
      <c r="E2" s="7">
        <v>42519</v>
      </c>
      <c r="F2" t="s">
        <v>768</v>
      </c>
    </row>
    <row r="3" spans="1:6" x14ac:dyDescent="0.35">
      <c r="A3">
        <v>212</v>
      </c>
      <c r="B3" t="s">
        <v>765</v>
      </c>
      <c r="C3" t="s">
        <v>769</v>
      </c>
      <c r="D3" t="s">
        <v>770</v>
      </c>
      <c r="E3" s="7">
        <v>42504</v>
      </c>
      <c r="F3" t="s">
        <v>771</v>
      </c>
    </row>
    <row r="4" spans="1:6" x14ac:dyDescent="0.35">
      <c r="A4">
        <v>213</v>
      </c>
      <c r="B4" t="s">
        <v>772</v>
      </c>
      <c r="C4" t="s">
        <v>773</v>
      </c>
      <c r="D4" t="s">
        <v>770</v>
      </c>
      <c r="E4" s="7">
        <v>43271</v>
      </c>
      <c r="F4" t="s">
        <v>771</v>
      </c>
    </row>
    <row r="5" spans="1:6" x14ac:dyDescent="0.35">
      <c r="A5">
        <v>214</v>
      </c>
      <c r="B5" t="s">
        <v>772</v>
      </c>
      <c r="C5" t="s">
        <v>774</v>
      </c>
      <c r="D5" t="s">
        <v>770</v>
      </c>
      <c r="E5" s="7">
        <v>42899</v>
      </c>
      <c r="F5" t="s">
        <v>775</v>
      </c>
    </row>
    <row r="6" spans="1:6" x14ac:dyDescent="0.35">
      <c r="A6">
        <v>215</v>
      </c>
      <c r="B6" t="s">
        <v>776</v>
      </c>
      <c r="C6" t="s">
        <v>777</v>
      </c>
      <c r="D6" t="s">
        <v>767</v>
      </c>
      <c r="E6" s="7">
        <v>42517</v>
      </c>
      <c r="F6" t="s">
        <v>778</v>
      </c>
    </row>
    <row r="7" spans="1:6" x14ac:dyDescent="0.35">
      <c r="A7">
        <v>216</v>
      </c>
      <c r="B7" t="s">
        <v>776</v>
      </c>
      <c r="C7" t="s">
        <v>779</v>
      </c>
      <c r="D7" t="s">
        <v>770</v>
      </c>
      <c r="E7" s="7">
        <v>42499</v>
      </c>
      <c r="F7" t="s">
        <v>778</v>
      </c>
    </row>
    <row r="8" spans="1:6" x14ac:dyDescent="0.35">
      <c r="A8">
        <v>217</v>
      </c>
      <c r="B8" t="s">
        <v>776</v>
      </c>
      <c r="C8" t="s">
        <v>780</v>
      </c>
      <c r="D8" t="s">
        <v>770</v>
      </c>
      <c r="E8" s="7">
        <v>42882</v>
      </c>
      <c r="F8" t="s">
        <v>768</v>
      </c>
    </row>
    <row r="9" spans="1:6" x14ac:dyDescent="0.35">
      <c r="A9">
        <v>218</v>
      </c>
      <c r="B9" t="s">
        <v>765</v>
      </c>
      <c r="C9" t="s">
        <v>781</v>
      </c>
      <c r="D9" t="s">
        <v>767</v>
      </c>
      <c r="E9" s="7">
        <v>43230</v>
      </c>
      <c r="F9" t="s">
        <v>778</v>
      </c>
    </row>
    <row r="10" spans="1:6" x14ac:dyDescent="0.35">
      <c r="A10">
        <v>219</v>
      </c>
      <c r="B10" t="s">
        <v>776</v>
      </c>
      <c r="C10" t="s">
        <v>782</v>
      </c>
      <c r="D10" t="s">
        <v>770</v>
      </c>
      <c r="E10" s="7">
        <v>42510</v>
      </c>
      <c r="F10" t="s">
        <v>768</v>
      </c>
    </row>
    <row r="11" spans="1:6" x14ac:dyDescent="0.35">
      <c r="A11">
        <v>220</v>
      </c>
      <c r="B11" t="s">
        <v>765</v>
      </c>
      <c r="C11" t="s">
        <v>783</v>
      </c>
      <c r="D11" t="s">
        <v>770</v>
      </c>
      <c r="E11" s="7">
        <v>42498</v>
      </c>
      <c r="F11" t="s">
        <v>771</v>
      </c>
    </row>
    <row r="12" spans="1:6" x14ac:dyDescent="0.35">
      <c r="A12">
        <v>221</v>
      </c>
      <c r="B12" t="s">
        <v>765</v>
      </c>
      <c r="C12" t="s">
        <v>784</v>
      </c>
      <c r="D12" t="s">
        <v>770</v>
      </c>
      <c r="E12" s="7">
        <v>42502</v>
      </c>
      <c r="F12" t="s">
        <v>775</v>
      </c>
    </row>
    <row r="13" spans="1:6" x14ac:dyDescent="0.35">
      <c r="A13">
        <v>222</v>
      </c>
      <c r="B13" t="s">
        <v>776</v>
      </c>
      <c r="C13" t="s">
        <v>785</v>
      </c>
      <c r="D13" t="s">
        <v>767</v>
      </c>
      <c r="E13" s="7">
        <v>42864</v>
      </c>
      <c r="F13" t="s">
        <v>768</v>
      </c>
    </row>
    <row r="14" spans="1:6" x14ac:dyDescent="0.35">
      <c r="A14">
        <v>223</v>
      </c>
      <c r="B14" t="s">
        <v>776</v>
      </c>
      <c r="C14" t="s">
        <v>786</v>
      </c>
      <c r="D14" t="s">
        <v>770</v>
      </c>
      <c r="E14" s="7">
        <v>42545</v>
      </c>
      <c r="F14" t="s">
        <v>771</v>
      </c>
    </row>
    <row r="15" spans="1:6" x14ac:dyDescent="0.35">
      <c r="A15">
        <v>224</v>
      </c>
      <c r="B15" t="s">
        <v>776</v>
      </c>
      <c r="C15" t="s">
        <v>787</v>
      </c>
      <c r="D15" t="s">
        <v>767</v>
      </c>
      <c r="E15" s="7">
        <v>42517</v>
      </c>
      <c r="F15" t="s">
        <v>768</v>
      </c>
    </row>
    <row r="16" spans="1:6" x14ac:dyDescent="0.35">
      <c r="A16">
        <v>225</v>
      </c>
      <c r="B16" t="s">
        <v>765</v>
      </c>
      <c r="C16" t="s">
        <v>788</v>
      </c>
      <c r="D16" t="s">
        <v>767</v>
      </c>
      <c r="E16" s="7">
        <v>43274</v>
      </c>
      <c r="F16" t="s">
        <v>775</v>
      </c>
    </row>
    <row r="17" spans="1:6" x14ac:dyDescent="0.35">
      <c r="A17">
        <v>226</v>
      </c>
      <c r="B17" t="s">
        <v>772</v>
      </c>
      <c r="C17" t="s">
        <v>789</v>
      </c>
      <c r="D17" t="s">
        <v>767</v>
      </c>
      <c r="E17" s="7">
        <v>42542</v>
      </c>
      <c r="F17" t="s">
        <v>775</v>
      </c>
    </row>
    <row r="18" spans="1:6" x14ac:dyDescent="0.35">
      <c r="A18">
        <v>227</v>
      </c>
      <c r="B18" t="s">
        <v>765</v>
      </c>
      <c r="C18" t="s">
        <v>790</v>
      </c>
      <c r="D18" t="s">
        <v>770</v>
      </c>
      <c r="E18" s="7">
        <v>42897</v>
      </c>
      <c r="F18" t="s">
        <v>775</v>
      </c>
    </row>
    <row r="19" spans="1:6" x14ac:dyDescent="0.35">
      <c r="A19">
        <v>228</v>
      </c>
      <c r="B19" t="s">
        <v>776</v>
      </c>
      <c r="C19" t="s">
        <v>791</v>
      </c>
      <c r="D19" t="s">
        <v>770</v>
      </c>
      <c r="E19" s="7">
        <v>43247</v>
      </c>
      <c r="F19" t="s">
        <v>768</v>
      </c>
    </row>
    <row r="20" spans="1:6" x14ac:dyDescent="0.35">
      <c r="A20">
        <v>229</v>
      </c>
      <c r="B20" t="s">
        <v>765</v>
      </c>
      <c r="C20" t="s">
        <v>792</v>
      </c>
      <c r="D20" t="s">
        <v>770</v>
      </c>
      <c r="E20" s="7">
        <v>42499</v>
      </c>
      <c r="F20" t="s">
        <v>771</v>
      </c>
    </row>
    <row r="21" spans="1:6" x14ac:dyDescent="0.35">
      <c r="A21">
        <v>230</v>
      </c>
      <c r="B21" t="s">
        <v>772</v>
      </c>
      <c r="C21" t="s">
        <v>793</v>
      </c>
      <c r="D21" t="s">
        <v>770</v>
      </c>
      <c r="E21" s="7">
        <v>42511</v>
      </c>
      <c r="F21" t="s">
        <v>768</v>
      </c>
    </row>
    <row r="22" spans="1:6" x14ac:dyDescent="0.35">
      <c r="A22">
        <v>231</v>
      </c>
      <c r="B22" t="s">
        <v>776</v>
      </c>
      <c r="C22" t="s">
        <v>794</v>
      </c>
      <c r="D22" t="s">
        <v>770</v>
      </c>
      <c r="E22" s="7">
        <v>42505</v>
      </c>
      <c r="F22" t="s">
        <v>775</v>
      </c>
    </row>
    <row r="23" spans="1:6" x14ac:dyDescent="0.35">
      <c r="A23">
        <v>232</v>
      </c>
      <c r="B23" t="s">
        <v>772</v>
      </c>
      <c r="C23" t="s">
        <v>795</v>
      </c>
      <c r="D23" t="s">
        <v>770</v>
      </c>
      <c r="E23" s="7">
        <v>42497</v>
      </c>
      <c r="F23" t="s">
        <v>768</v>
      </c>
    </row>
    <row r="24" spans="1:6" x14ac:dyDescent="0.35">
      <c r="A24">
        <v>233</v>
      </c>
      <c r="B24" t="s">
        <v>772</v>
      </c>
      <c r="C24" t="s">
        <v>796</v>
      </c>
      <c r="D24" t="s">
        <v>767</v>
      </c>
      <c r="E24" s="7">
        <v>42505</v>
      </c>
      <c r="F24" t="s">
        <v>771</v>
      </c>
    </row>
    <row r="25" spans="1:6" x14ac:dyDescent="0.35">
      <c r="A25">
        <v>234</v>
      </c>
      <c r="B25" t="s">
        <v>776</v>
      </c>
      <c r="C25" t="s">
        <v>797</v>
      </c>
      <c r="D25" t="s">
        <v>770</v>
      </c>
      <c r="E25" s="7">
        <v>42510</v>
      </c>
      <c r="F25" t="s">
        <v>771</v>
      </c>
    </row>
    <row r="26" spans="1:6" x14ac:dyDescent="0.35">
      <c r="A26">
        <v>235</v>
      </c>
      <c r="B26" t="s">
        <v>776</v>
      </c>
      <c r="C26" t="s">
        <v>798</v>
      </c>
      <c r="D26" t="s">
        <v>770</v>
      </c>
      <c r="E26" s="7">
        <v>42511</v>
      </c>
      <c r="F26" t="s">
        <v>778</v>
      </c>
    </row>
    <row r="27" spans="1:6" x14ac:dyDescent="0.35">
      <c r="A27">
        <v>236</v>
      </c>
      <c r="B27" t="s">
        <v>765</v>
      </c>
      <c r="C27" t="s">
        <v>799</v>
      </c>
      <c r="D27" t="s">
        <v>770</v>
      </c>
      <c r="E27" s="7">
        <v>42519</v>
      </c>
      <c r="F27" t="s">
        <v>775</v>
      </c>
    </row>
    <row r="28" spans="1:6" x14ac:dyDescent="0.35">
      <c r="A28">
        <v>237</v>
      </c>
      <c r="B28" t="s">
        <v>800</v>
      </c>
      <c r="C28" t="s">
        <v>796</v>
      </c>
      <c r="D28" t="s">
        <v>767</v>
      </c>
      <c r="E28" s="7">
        <v>42507</v>
      </c>
      <c r="F28" t="s">
        <v>771</v>
      </c>
    </row>
    <row r="29" spans="1:6" x14ac:dyDescent="0.35">
      <c r="A29">
        <v>238</v>
      </c>
      <c r="B29" t="s">
        <v>776</v>
      </c>
      <c r="C29" t="s">
        <v>801</v>
      </c>
      <c r="D29" t="s">
        <v>767</v>
      </c>
      <c r="E29" s="7">
        <v>42506</v>
      </c>
      <c r="F29" t="s">
        <v>768</v>
      </c>
    </row>
    <row r="30" spans="1:6" x14ac:dyDescent="0.35">
      <c r="A30">
        <v>239</v>
      </c>
      <c r="B30" t="s">
        <v>765</v>
      </c>
      <c r="C30" t="s">
        <v>802</v>
      </c>
      <c r="D30" t="s">
        <v>770</v>
      </c>
      <c r="E30" s="7">
        <v>42519</v>
      </c>
      <c r="F30" t="s">
        <v>775</v>
      </c>
    </row>
    <row r="31" spans="1:6" x14ac:dyDescent="0.35">
      <c r="A31">
        <v>240</v>
      </c>
      <c r="B31" t="s">
        <v>765</v>
      </c>
      <c r="C31" t="s">
        <v>803</v>
      </c>
      <c r="D31" t="s">
        <v>770</v>
      </c>
      <c r="E31" s="7">
        <v>42493</v>
      </c>
      <c r="F31" t="s">
        <v>778</v>
      </c>
    </row>
    <row r="32" spans="1:6" x14ac:dyDescent="0.35">
      <c r="E32" s="7">
        <v>42507</v>
      </c>
    </row>
    <row r="33" spans="5:5" x14ac:dyDescent="0.35">
      <c r="E33" s="7">
        <v>42506</v>
      </c>
    </row>
    <row r="34" spans="5:5" x14ac:dyDescent="0.35">
      <c r="E34" s="7">
        <v>42519</v>
      </c>
    </row>
    <row r="35" spans="5:5" x14ac:dyDescent="0.35">
      <c r="E35" s="7">
        <v>42493</v>
      </c>
    </row>
    <row r="36" spans="5:5" x14ac:dyDescent="0.35">
      <c r="E36" s="7">
        <v>42519</v>
      </c>
    </row>
    <row r="37" spans="5:5" x14ac:dyDescent="0.35">
      <c r="E37" s="7">
        <v>42507</v>
      </c>
    </row>
    <row r="38" spans="5:5" x14ac:dyDescent="0.35">
      <c r="E38" s="7">
        <v>42506</v>
      </c>
    </row>
    <row r="39" spans="5:5" x14ac:dyDescent="0.35">
      <c r="E39" s="7">
        <v>42519</v>
      </c>
    </row>
    <row r="40" spans="5:5" x14ac:dyDescent="0.35">
      <c r="E40" s="7">
        <v>42493</v>
      </c>
    </row>
    <row r="41" spans="5:5" x14ac:dyDescent="0.35">
      <c r="E41" s="7">
        <v>45429</v>
      </c>
    </row>
    <row r="42" spans="5:5" x14ac:dyDescent="0.35">
      <c r="E42" s="7">
        <v>45428</v>
      </c>
    </row>
    <row r="43" spans="5:5" x14ac:dyDescent="0.35">
      <c r="E43" s="7">
        <v>45441</v>
      </c>
    </row>
    <row r="44" spans="5:5" x14ac:dyDescent="0.35">
      <c r="E44" s="7">
        <v>45415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0523-A624-4ABA-8473-9060024AA92C}">
  <dimension ref="A1:F5"/>
  <sheetViews>
    <sheetView workbookViewId="0">
      <selection activeCell="A4" sqref="A4:F5"/>
    </sheetView>
  </sheetViews>
  <sheetFormatPr defaultRowHeight="14.5" x14ac:dyDescent="0.35"/>
  <cols>
    <col min="1" max="1" width="14" bestFit="1" customWidth="1"/>
    <col min="2" max="2" width="16.54296875" bestFit="1" customWidth="1"/>
    <col min="3" max="3" width="29.36328125" bestFit="1" customWidth="1"/>
    <col min="4" max="4" width="11.08984375" bestFit="1" customWidth="1"/>
    <col min="5" max="5" width="11.453125" bestFit="1" customWidth="1"/>
    <col min="6" max="6" width="8.81640625" bestFit="1" customWidth="1"/>
  </cols>
  <sheetData>
    <row r="1" spans="1:6" x14ac:dyDescent="0.35">
      <c r="A1" s="8" t="s">
        <v>1042</v>
      </c>
    </row>
    <row r="3" spans="1:6" x14ac:dyDescent="0.35">
      <c r="A3" t="s">
        <v>759</v>
      </c>
      <c r="B3" t="s">
        <v>760</v>
      </c>
      <c r="C3" t="s">
        <v>761</v>
      </c>
      <c r="D3" t="s">
        <v>762</v>
      </c>
      <c r="E3" t="s">
        <v>763</v>
      </c>
      <c r="F3" t="s">
        <v>764</v>
      </c>
    </row>
    <row r="4" spans="1:6" x14ac:dyDescent="0.35">
      <c r="A4">
        <v>238</v>
      </c>
      <c r="B4" t="s">
        <v>776</v>
      </c>
      <c r="C4" t="s">
        <v>801</v>
      </c>
      <c r="D4" t="s">
        <v>767</v>
      </c>
      <c r="E4" s="7">
        <v>42506</v>
      </c>
      <c r="F4" t="s">
        <v>768</v>
      </c>
    </row>
    <row r="5" spans="1:6" x14ac:dyDescent="0.35">
      <c r="A5">
        <v>238</v>
      </c>
      <c r="B5" t="s">
        <v>776</v>
      </c>
      <c r="C5" t="s">
        <v>801</v>
      </c>
      <c r="D5" t="s">
        <v>767</v>
      </c>
      <c r="E5" s="7">
        <v>42506</v>
      </c>
      <c r="F5" t="s">
        <v>768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4BE9-EDF1-444B-98B3-74B2C59AA113}">
  <dimension ref="A1:G46"/>
  <sheetViews>
    <sheetView tabSelected="1" topLeftCell="A10" workbookViewId="0">
      <selection activeCell="I24" sqref="I24"/>
    </sheetView>
  </sheetViews>
  <sheetFormatPr defaultRowHeight="14.5" x14ac:dyDescent="0.35"/>
  <cols>
    <col min="1" max="1" width="17" bestFit="1" customWidth="1"/>
    <col min="2" max="2" width="16.453125" bestFit="1" customWidth="1"/>
    <col min="3" max="3" width="15.26953125" bestFit="1" customWidth="1"/>
    <col min="4" max="4" width="7.26953125" bestFit="1" customWidth="1"/>
    <col min="5" max="5" width="10.7265625" bestFit="1" customWidth="1"/>
    <col min="6" max="6" width="18.1796875" bestFit="1" customWidth="1"/>
    <col min="7" max="7" width="21.81640625" bestFit="1" customWidth="1"/>
    <col min="8" max="8" width="23" bestFit="1" customWidth="1"/>
  </cols>
  <sheetData>
    <row r="1" spans="1:5" x14ac:dyDescent="0.35">
      <c r="A1" s="31" t="s">
        <v>760</v>
      </c>
      <c r="B1" t="s">
        <v>1034</v>
      </c>
    </row>
    <row r="3" spans="1:5" x14ac:dyDescent="0.35">
      <c r="A3" s="31" t="s">
        <v>1043</v>
      </c>
      <c r="C3" s="31" t="s">
        <v>1035</v>
      </c>
    </row>
    <row r="4" spans="1:5" x14ac:dyDescent="0.35">
      <c r="A4" s="31" t="s">
        <v>1037</v>
      </c>
      <c r="B4" s="31" t="s">
        <v>763</v>
      </c>
      <c r="C4" t="s">
        <v>767</v>
      </c>
      <c r="D4" t="s">
        <v>770</v>
      </c>
      <c r="E4" t="s">
        <v>1036</v>
      </c>
    </row>
    <row r="5" spans="1:5" x14ac:dyDescent="0.35">
      <c r="A5" s="32" t="s">
        <v>768</v>
      </c>
      <c r="B5" s="13">
        <v>42497</v>
      </c>
      <c r="C5">
        <v>0</v>
      </c>
      <c r="D5">
        <v>12</v>
      </c>
      <c r="E5">
        <v>12</v>
      </c>
    </row>
    <row r="6" spans="1:5" x14ac:dyDescent="0.35">
      <c r="B6" s="13">
        <v>42506</v>
      </c>
      <c r="C6">
        <v>16</v>
      </c>
      <c r="D6">
        <v>0</v>
      </c>
      <c r="E6">
        <v>16</v>
      </c>
    </row>
    <row r="7" spans="1:5" x14ac:dyDescent="0.35">
      <c r="B7" s="13">
        <v>42510</v>
      </c>
      <c r="C7">
        <v>0</v>
      </c>
      <c r="D7">
        <v>19</v>
      </c>
      <c r="E7">
        <v>19</v>
      </c>
    </row>
    <row r="8" spans="1:5" x14ac:dyDescent="0.35">
      <c r="B8" s="13">
        <v>42511</v>
      </c>
      <c r="C8">
        <v>0</v>
      </c>
      <c r="D8">
        <v>10</v>
      </c>
      <c r="E8">
        <v>10</v>
      </c>
    </row>
    <row r="9" spans="1:5" x14ac:dyDescent="0.35">
      <c r="B9" s="13">
        <v>42517</v>
      </c>
      <c r="C9">
        <v>4</v>
      </c>
      <c r="D9">
        <v>0</v>
      </c>
      <c r="E9">
        <v>4</v>
      </c>
    </row>
    <row r="10" spans="1:5" x14ac:dyDescent="0.35">
      <c r="B10" s="13">
        <v>42519</v>
      </c>
      <c r="C10">
        <v>11</v>
      </c>
      <c r="D10">
        <v>0</v>
      </c>
      <c r="E10">
        <v>11</v>
      </c>
    </row>
    <row r="11" spans="1:5" x14ac:dyDescent="0.35">
      <c r="B11" s="13">
        <v>42864</v>
      </c>
      <c r="C11">
        <v>2</v>
      </c>
      <c r="D11">
        <v>0</v>
      </c>
      <c r="E11">
        <v>2</v>
      </c>
    </row>
    <row r="12" spans="1:5" x14ac:dyDescent="0.35">
      <c r="B12" s="13">
        <v>42882</v>
      </c>
      <c r="C12">
        <v>0</v>
      </c>
      <c r="D12">
        <v>17</v>
      </c>
      <c r="E12">
        <v>17</v>
      </c>
    </row>
    <row r="13" spans="1:5" x14ac:dyDescent="0.35">
      <c r="B13" s="13">
        <v>43247</v>
      </c>
      <c r="C13">
        <v>0</v>
      </c>
      <c r="D13">
        <v>8</v>
      </c>
      <c r="E13">
        <v>8</v>
      </c>
    </row>
    <row r="14" spans="1:5" x14ac:dyDescent="0.35">
      <c r="B14" s="13">
        <v>45415</v>
      </c>
      <c r="C14">
        <v>0</v>
      </c>
      <c r="D14">
        <v>19</v>
      </c>
      <c r="E14">
        <v>19</v>
      </c>
    </row>
    <row r="15" spans="1:5" x14ac:dyDescent="0.35">
      <c r="B15" s="13">
        <v>45428</v>
      </c>
      <c r="C15">
        <v>17</v>
      </c>
      <c r="D15">
        <v>0</v>
      </c>
      <c r="E15">
        <v>17</v>
      </c>
    </row>
    <row r="16" spans="1:5" x14ac:dyDescent="0.35">
      <c r="B16" s="13">
        <v>45429</v>
      </c>
      <c r="C16">
        <v>16</v>
      </c>
      <c r="D16">
        <v>0</v>
      </c>
      <c r="E16">
        <v>16</v>
      </c>
    </row>
    <row r="17" spans="1:7" x14ac:dyDescent="0.35">
      <c r="B17" s="13">
        <v>45441</v>
      </c>
      <c r="C17">
        <v>0</v>
      </c>
      <c r="D17">
        <v>2</v>
      </c>
      <c r="E17">
        <v>2</v>
      </c>
    </row>
    <row r="18" spans="1:7" x14ac:dyDescent="0.35">
      <c r="B18" s="13">
        <v>45446</v>
      </c>
      <c r="C18">
        <v>0</v>
      </c>
      <c r="D18">
        <v>19</v>
      </c>
      <c r="E18">
        <v>19</v>
      </c>
    </row>
    <row r="19" spans="1:7" x14ac:dyDescent="0.35">
      <c r="A19" s="32" t="s">
        <v>1038</v>
      </c>
      <c r="C19">
        <v>6</v>
      </c>
      <c r="D19">
        <v>6</v>
      </c>
      <c r="E19">
        <v>12</v>
      </c>
    </row>
    <row r="20" spans="1:7" x14ac:dyDescent="0.35">
      <c r="A20" s="32" t="s">
        <v>771</v>
      </c>
      <c r="B20" s="13">
        <v>42498</v>
      </c>
      <c r="C20">
        <v>0</v>
      </c>
      <c r="D20">
        <v>0</v>
      </c>
      <c r="E20">
        <v>0</v>
      </c>
    </row>
    <row r="21" spans="1:7" x14ac:dyDescent="0.35">
      <c r="B21" s="13">
        <v>42499</v>
      </c>
      <c r="C21">
        <v>0</v>
      </c>
      <c r="D21">
        <v>9</v>
      </c>
      <c r="E21">
        <v>9</v>
      </c>
    </row>
    <row r="22" spans="1:7" x14ac:dyDescent="0.35">
      <c r="B22" s="13">
        <v>42504</v>
      </c>
      <c r="C22">
        <v>0</v>
      </c>
      <c r="D22">
        <v>12</v>
      </c>
      <c r="E22">
        <v>12</v>
      </c>
    </row>
    <row r="23" spans="1:7" x14ac:dyDescent="0.35">
      <c r="B23" s="13">
        <v>42505</v>
      </c>
      <c r="C23">
        <v>13</v>
      </c>
      <c r="D23">
        <v>0</v>
      </c>
      <c r="E23">
        <v>13</v>
      </c>
      <c r="G23">
        <f>CODE("A")</f>
        <v>65</v>
      </c>
    </row>
    <row r="24" spans="1:7" x14ac:dyDescent="0.35">
      <c r="B24" s="13">
        <v>42507</v>
      </c>
      <c r="C24">
        <v>14</v>
      </c>
      <c r="D24">
        <v>0</v>
      </c>
      <c r="E24">
        <v>14</v>
      </c>
    </row>
    <row r="25" spans="1:7" x14ac:dyDescent="0.35">
      <c r="B25" s="13">
        <v>42510</v>
      </c>
      <c r="C25">
        <v>0</v>
      </c>
      <c r="D25">
        <v>14</v>
      </c>
      <c r="E25">
        <v>14</v>
      </c>
    </row>
    <row r="26" spans="1:7" x14ac:dyDescent="0.35">
      <c r="B26" s="13">
        <v>42545</v>
      </c>
      <c r="C26">
        <v>0</v>
      </c>
      <c r="D26">
        <v>3</v>
      </c>
      <c r="E26">
        <v>3</v>
      </c>
    </row>
    <row r="27" spans="1:7" x14ac:dyDescent="0.35">
      <c r="B27" s="13">
        <v>43271</v>
      </c>
      <c r="C27">
        <v>0</v>
      </c>
      <c r="D27">
        <v>13</v>
      </c>
      <c r="E27">
        <v>13</v>
      </c>
      <c r="G27" t="str">
        <f>CHAR(65)</f>
        <v>A</v>
      </c>
    </row>
    <row r="28" spans="1:7" x14ac:dyDescent="0.35">
      <c r="A28" s="32" t="s">
        <v>1039</v>
      </c>
      <c r="C28">
        <v>7</v>
      </c>
      <c r="D28">
        <v>11</v>
      </c>
      <c r="E28">
        <v>18</v>
      </c>
    </row>
    <row r="29" spans="1:7" x14ac:dyDescent="0.35">
      <c r="A29" s="32" t="s">
        <v>775</v>
      </c>
      <c r="B29" s="13">
        <v>42493</v>
      </c>
      <c r="C29">
        <v>0</v>
      </c>
      <c r="D29">
        <v>0</v>
      </c>
      <c r="E29">
        <v>0</v>
      </c>
    </row>
    <row r="30" spans="1:7" x14ac:dyDescent="0.35">
      <c r="B30" s="13">
        <v>42502</v>
      </c>
      <c r="C30">
        <v>0</v>
      </c>
      <c r="D30">
        <v>1</v>
      </c>
      <c r="E30">
        <v>1</v>
      </c>
    </row>
    <row r="31" spans="1:7" x14ac:dyDescent="0.35">
      <c r="B31" s="13">
        <v>42505</v>
      </c>
      <c r="C31">
        <v>0</v>
      </c>
      <c r="D31">
        <v>11</v>
      </c>
      <c r="E31">
        <v>11</v>
      </c>
    </row>
    <row r="32" spans="1:7" x14ac:dyDescent="0.35">
      <c r="B32" s="13">
        <v>42506</v>
      </c>
      <c r="C32">
        <v>18</v>
      </c>
      <c r="D32">
        <v>0</v>
      </c>
      <c r="E32">
        <v>18</v>
      </c>
    </row>
    <row r="33" spans="1:5" x14ac:dyDescent="0.35">
      <c r="B33" s="13">
        <v>42507</v>
      </c>
      <c r="C33">
        <v>17</v>
      </c>
      <c r="D33">
        <v>0</v>
      </c>
      <c r="E33">
        <v>17</v>
      </c>
    </row>
    <row r="34" spans="1:5" x14ac:dyDescent="0.35">
      <c r="B34" s="13">
        <v>42519</v>
      </c>
      <c r="C34">
        <v>0</v>
      </c>
      <c r="D34">
        <v>9</v>
      </c>
      <c r="E34">
        <v>9</v>
      </c>
    </row>
    <row r="35" spans="1:5" x14ac:dyDescent="0.35">
      <c r="B35" s="13">
        <v>42542</v>
      </c>
      <c r="C35">
        <v>6</v>
      </c>
      <c r="D35">
        <v>0</v>
      </c>
      <c r="E35">
        <v>6</v>
      </c>
    </row>
    <row r="36" spans="1:5" x14ac:dyDescent="0.35">
      <c r="B36" s="13">
        <v>42897</v>
      </c>
      <c r="C36">
        <v>0</v>
      </c>
      <c r="D36">
        <v>7</v>
      </c>
      <c r="E36">
        <v>7</v>
      </c>
    </row>
    <row r="37" spans="1:5" x14ac:dyDescent="0.35">
      <c r="B37" s="13">
        <v>42899</v>
      </c>
      <c r="C37">
        <v>0</v>
      </c>
      <c r="D37">
        <v>14</v>
      </c>
      <c r="E37">
        <v>14</v>
      </c>
    </row>
    <row r="38" spans="1:5" x14ac:dyDescent="0.35">
      <c r="B38" s="13">
        <v>43274</v>
      </c>
      <c r="C38">
        <v>5</v>
      </c>
      <c r="D38">
        <v>0</v>
      </c>
      <c r="E38">
        <v>5</v>
      </c>
    </row>
    <row r="39" spans="1:5" x14ac:dyDescent="0.35">
      <c r="A39" s="32" t="s">
        <v>1040</v>
      </c>
      <c r="C39">
        <v>6</v>
      </c>
      <c r="D39">
        <v>2</v>
      </c>
      <c r="E39">
        <v>8</v>
      </c>
    </row>
    <row r="40" spans="1:5" x14ac:dyDescent="0.35">
      <c r="A40" s="32" t="s">
        <v>778</v>
      </c>
      <c r="B40" s="13">
        <v>42493</v>
      </c>
      <c r="C40">
        <v>0</v>
      </c>
      <c r="D40">
        <v>0</v>
      </c>
      <c r="E40">
        <v>0</v>
      </c>
    </row>
    <row r="41" spans="1:5" x14ac:dyDescent="0.35">
      <c r="B41" s="13">
        <v>42499</v>
      </c>
      <c r="C41">
        <v>0</v>
      </c>
      <c r="D41">
        <v>16</v>
      </c>
      <c r="E41">
        <v>16</v>
      </c>
    </row>
    <row r="42" spans="1:5" x14ac:dyDescent="0.35">
      <c r="B42" s="13">
        <v>42511</v>
      </c>
      <c r="C42">
        <v>0</v>
      </c>
      <c r="D42">
        <v>15</v>
      </c>
      <c r="E42">
        <v>15</v>
      </c>
    </row>
    <row r="43" spans="1:5" x14ac:dyDescent="0.35">
      <c r="B43" s="13">
        <v>42517</v>
      </c>
      <c r="C43">
        <v>15</v>
      </c>
      <c r="D43">
        <v>0</v>
      </c>
      <c r="E43">
        <v>15</v>
      </c>
    </row>
    <row r="44" spans="1:5" x14ac:dyDescent="0.35">
      <c r="B44" s="13">
        <v>43230</v>
      </c>
      <c r="C44">
        <v>18</v>
      </c>
      <c r="D44">
        <v>0</v>
      </c>
      <c r="E44">
        <v>18</v>
      </c>
    </row>
    <row r="45" spans="1:5" x14ac:dyDescent="0.35">
      <c r="A45" s="32" t="s">
        <v>1041</v>
      </c>
      <c r="C45">
        <v>13</v>
      </c>
      <c r="D45">
        <v>11</v>
      </c>
      <c r="E45">
        <v>4</v>
      </c>
    </row>
    <row r="46" spans="1:5" x14ac:dyDescent="0.35">
      <c r="A46" s="32" t="s">
        <v>1036</v>
      </c>
      <c r="C46">
        <v>12</v>
      </c>
      <c r="D46">
        <v>10</v>
      </c>
      <c r="E46">
        <v>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ADFD-B66A-4E73-87E2-103DA2646C3D}">
  <sheetPr codeName="Sheet1"/>
  <dimension ref="A1:L45"/>
  <sheetViews>
    <sheetView topLeftCell="A37" workbookViewId="0">
      <selection activeCell="E46" sqref="E46"/>
    </sheetView>
  </sheetViews>
  <sheetFormatPr defaultRowHeight="14.5" x14ac:dyDescent="0.35"/>
  <cols>
    <col min="1" max="1" width="11.6328125" bestFit="1" customWidth="1"/>
    <col min="2" max="2" width="14.26953125" bestFit="1" customWidth="1"/>
    <col min="3" max="3" width="35.54296875" bestFit="1" customWidth="1"/>
    <col min="4" max="4" width="8.6328125" bestFit="1" customWidth="1"/>
    <col min="5" max="5" width="10.08984375" bestFit="1" customWidth="1"/>
    <col min="6" max="6" width="10" bestFit="1" customWidth="1"/>
    <col min="9" max="9" width="20.90625" customWidth="1"/>
    <col min="10" max="10" width="14.6328125" customWidth="1"/>
    <col min="11" max="11" width="17.81640625" customWidth="1"/>
    <col min="12" max="12" width="15.36328125" customWidth="1"/>
  </cols>
  <sheetData>
    <row r="1" spans="1:12" x14ac:dyDescent="0.35">
      <c r="A1" s="8" t="s">
        <v>759</v>
      </c>
      <c r="B1" s="8" t="s">
        <v>760</v>
      </c>
      <c r="C1" s="8" t="s">
        <v>761</v>
      </c>
      <c r="D1" s="8" t="s">
        <v>762</v>
      </c>
      <c r="E1" s="8" t="s">
        <v>763</v>
      </c>
      <c r="F1" s="8" t="s">
        <v>764</v>
      </c>
    </row>
    <row r="2" spans="1:12" x14ac:dyDescent="0.35">
      <c r="A2">
        <v>211</v>
      </c>
      <c r="B2" t="s">
        <v>765</v>
      </c>
      <c r="C2" t="s">
        <v>766</v>
      </c>
      <c r="D2" t="s">
        <v>767</v>
      </c>
      <c r="E2" s="7">
        <v>42519</v>
      </c>
      <c r="F2" t="s">
        <v>768</v>
      </c>
    </row>
    <row r="3" spans="1:12" x14ac:dyDescent="0.35">
      <c r="A3">
        <v>212</v>
      </c>
      <c r="B3" t="s">
        <v>765</v>
      </c>
      <c r="C3" t="s">
        <v>769</v>
      </c>
      <c r="D3" t="s">
        <v>770</v>
      </c>
      <c r="E3" s="7">
        <v>42504</v>
      </c>
      <c r="F3" t="s">
        <v>771</v>
      </c>
      <c r="K3" s="14" t="s">
        <v>820</v>
      </c>
      <c r="L3" s="13"/>
    </row>
    <row r="4" spans="1:12" x14ac:dyDescent="0.35">
      <c r="A4">
        <v>213</v>
      </c>
      <c r="B4" t="s">
        <v>772</v>
      </c>
      <c r="C4" t="s">
        <v>773</v>
      </c>
      <c r="D4" t="s">
        <v>770</v>
      </c>
      <c r="E4" s="7">
        <v>43271</v>
      </c>
      <c r="F4" t="s">
        <v>771</v>
      </c>
      <c r="I4" t="str" cm="1">
        <f t="array" ref="I4:I9">_xlfn.UNIQUE(F:F)</f>
        <v>Status</v>
      </c>
      <c r="K4" s="8" t="s">
        <v>821</v>
      </c>
      <c r="L4" s="13"/>
    </row>
    <row r="5" spans="1:12" x14ac:dyDescent="0.35">
      <c r="A5">
        <v>214</v>
      </c>
      <c r="B5" t="s">
        <v>772</v>
      </c>
      <c r="C5" t="s">
        <v>774</v>
      </c>
      <c r="D5" t="s">
        <v>770</v>
      </c>
      <c r="E5" s="7">
        <v>42899</v>
      </c>
      <c r="F5" t="s">
        <v>775</v>
      </c>
      <c r="I5" t="str">
        <v>New</v>
      </c>
      <c r="K5" s="8" t="s">
        <v>822</v>
      </c>
      <c r="L5" s="13"/>
    </row>
    <row r="6" spans="1:12" x14ac:dyDescent="0.35">
      <c r="A6">
        <v>215</v>
      </c>
      <c r="B6" t="s">
        <v>776</v>
      </c>
      <c r="C6" t="s">
        <v>777</v>
      </c>
      <c r="D6" t="s">
        <v>767</v>
      </c>
      <c r="E6" s="7">
        <v>42517</v>
      </c>
      <c r="F6" t="s">
        <v>778</v>
      </c>
      <c r="I6" t="str">
        <v>In Progress</v>
      </c>
      <c r="K6" s="8" t="s">
        <v>823</v>
      </c>
      <c r="L6" s="13"/>
    </row>
    <row r="7" spans="1:12" x14ac:dyDescent="0.35">
      <c r="A7">
        <v>216</v>
      </c>
      <c r="B7" t="s">
        <v>776</v>
      </c>
      <c r="C7" t="s">
        <v>779</v>
      </c>
      <c r="D7" t="s">
        <v>770</v>
      </c>
      <c r="E7" s="7">
        <v>42499</v>
      </c>
      <c r="F7" t="s">
        <v>778</v>
      </c>
      <c r="I7" t="str">
        <v>Closed</v>
      </c>
      <c r="K7" s="8" t="s">
        <v>824</v>
      </c>
      <c r="L7" s="13"/>
    </row>
    <row r="8" spans="1:12" x14ac:dyDescent="0.35">
      <c r="A8">
        <v>217</v>
      </c>
      <c r="B8" t="s">
        <v>776</v>
      </c>
      <c r="C8" t="s">
        <v>780</v>
      </c>
      <c r="D8" t="s">
        <v>770</v>
      </c>
      <c r="E8" s="7">
        <v>42882</v>
      </c>
      <c r="F8" t="s">
        <v>768</v>
      </c>
      <c r="I8" t="str">
        <v>Rejected</v>
      </c>
      <c r="K8" s="8"/>
      <c r="L8" s="13"/>
    </row>
    <row r="9" spans="1:12" x14ac:dyDescent="0.35">
      <c r="A9">
        <v>218</v>
      </c>
      <c r="B9" t="s">
        <v>765</v>
      </c>
      <c r="C9" t="s">
        <v>781</v>
      </c>
      <c r="D9" t="s">
        <v>767</v>
      </c>
      <c r="E9" s="7">
        <v>43230</v>
      </c>
      <c r="F9" t="s">
        <v>778</v>
      </c>
      <c r="I9">
        <v>0</v>
      </c>
      <c r="K9" s="12"/>
      <c r="L9" s="13"/>
    </row>
    <row r="10" spans="1:12" x14ac:dyDescent="0.35">
      <c r="A10">
        <v>219</v>
      </c>
      <c r="B10" t="s">
        <v>776</v>
      </c>
      <c r="C10" t="s">
        <v>782</v>
      </c>
      <c r="D10" t="s">
        <v>770</v>
      </c>
      <c r="E10" s="7">
        <v>42510</v>
      </c>
      <c r="F10" t="s">
        <v>768</v>
      </c>
      <c r="K10" s="11"/>
    </row>
    <row r="11" spans="1:12" x14ac:dyDescent="0.35">
      <c r="A11">
        <v>220</v>
      </c>
      <c r="B11" t="s">
        <v>765</v>
      </c>
      <c r="C11" t="s">
        <v>783</v>
      </c>
      <c r="D11" t="s">
        <v>770</v>
      </c>
      <c r="E11" s="7">
        <v>42498</v>
      </c>
      <c r="F11" t="s">
        <v>771</v>
      </c>
      <c r="J11" s="10"/>
      <c r="K11" s="11"/>
    </row>
    <row r="12" spans="1:12" x14ac:dyDescent="0.35">
      <c r="A12">
        <v>221</v>
      </c>
      <c r="B12" t="s">
        <v>765</v>
      </c>
      <c r="C12" t="s">
        <v>784</v>
      </c>
      <c r="D12" t="s">
        <v>770</v>
      </c>
      <c r="E12" s="7">
        <v>42502</v>
      </c>
      <c r="F12" t="s">
        <v>775</v>
      </c>
      <c r="J12" s="11"/>
      <c r="K12" s="11"/>
    </row>
    <row r="13" spans="1:12" x14ac:dyDescent="0.35">
      <c r="A13">
        <v>222</v>
      </c>
      <c r="B13" t="s">
        <v>776</v>
      </c>
      <c r="C13" t="s">
        <v>785</v>
      </c>
      <c r="D13" t="s">
        <v>767</v>
      </c>
      <c r="E13" s="7">
        <v>42864</v>
      </c>
      <c r="F13" t="s">
        <v>768</v>
      </c>
      <c r="J13" s="11"/>
      <c r="K13" s="11"/>
    </row>
    <row r="14" spans="1:12" x14ac:dyDescent="0.35">
      <c r="A14">
        <v>223</v>
      </c>
      <c r="B14" t="s">
        <v>776</v>
      </c>
      <c r="C14" t="s">
        <v>786</v>
      </c>
      <c r="D14" t="s">
        <v>770</v>
      </c>
      <c r="E14" s="7">
        <v>42545</v>
      </c>
      <c r="F14" t="s">
        <v>771</v>
      </c>
      <c r="J14" s="11"/>
      <c r="K14" s="11"/>
    </row>
    <row r="15" spans="1:12" x14ac:dyDescent="0.35">
      <c r="A15">
        <v>224</v>
      </c>
      <c r="B15" t="s">
        <v>776</v>
      </c>
      <c r="C15" t="s">
        <v>787</v>
      </c>
      <c r="D15" t="s">
        <v>767</v>
      </c>
      <c r="E15" s="7">
        <v>42517</v>
      </c>
      <c r="F15" t="s">
        <v>768</v>
      </c>
      <c r="I15" s="10"/>
      <c r="J15" s="11"/>
      <c r="K15" s="11"/>
    </row>
    <row r="16" spans="1:12" x14ac:dyDescent="0.35">
      <c r="A16">
        <v>225</v>
      </c>
      <c r="B16" t="s">
        <v>765</v>
      </c>
      <c r="C16" t="s">
        <v>788</v>
      </c>
      <c r="D16" t="s">
        <v>767</v>
      </c>
      <c r="E16" s="7">
        <v>43274</v>
      </c>
      <c r="F16" t="s">
        <v>775</v>
      </c>
      <c r="I16" s="11"/>
      <c r="J16" s="11"/>
      <c r="K16" s="11"/>
    </row>
    <row r="17" spans="1:10" x14ac:dyDescent="0.35">
      <c r="A17">
        <v>226</v>
      </c>
      <c r="B17" t="s">
        <v>772</v>
      </c>
      <c r="C17" t="s">
        <v>789</v>
      </c>
      <c r="D17" t="s">
        <v>767</v>
      </c>
      <c r="E17" s="7">
        <v>42542</v>
      </c>
      <c r="F17" t="s">
        <v>775</v>
      </c>
      <c r="I17" s="11"/>
      <c r="J17" s="11"/>
    </row>
    <row r="18" spans="1:10" x14ac:dyDescent="0.35">
      <c r="A18">
        <v>227</v>
      </c>
      <c r="B18" t="s">
        <v>765</v>
      </c>
      <c r="C18" t="s">
        <v>790</v>
      </c>
      <c r="D18" t="s">
        <v>770</v>
      </c>
      <c r="E18" s="7">
        <v>42897</v>
      </c>
      <c r="F18" t="s">
        <v>775</v>
      </c>
      <c r="I18" s="11"/>
      <c r="J18" s="11"/>
    </row>
    <row r="19" spans="1:10" x14ac:dyDescent="0.35">
      <c r="A19">
        <v>228</v>
      </c>
      <c r="B19" t="s">
        <v>776</v>
      </c>
      <c r="C19" t="s">
        <v>791</v>
      </c>
      <c r="D19" t="s">
        <v>770</v>
      </c>
      <c r="E19" s="7">
        <v>43247</v>
      </c>
      <c r="F19" t="s">
        <v>768</v>
      </c>
      <c r="J19" s="11"/>
    </row>
    <row r="20" spans="1:10" x14ac:dyDescent="0.35">
      <c r="A20">
        <v>229</v>
      </c>
      <c r="B20" t="s">
        <v>765</v>
      </c>
      <c r="C20" t="s">
        <v>792</v>
      </c>
      <c r="D20" t="s">
        <v>770</v>
      </c>
      <c r="E20" s="7">
        <v>42499</v>
      </c>
      <c r="F20" t="s">
        <v>771</v>
      </c>
      <c r="I20" s="14"/>
      <c r="J20" s="13"/>
    </row>
    <row r="21" spans="1:10" x14ac:dyDescent="0.35">
      <c r="A21">
        <v>230</v>
      </c>
      <c r="B21" t="s">
        <v>772</v>
      </c>
      <c r="C21" t="s">
        <v>793</v>
      </c>
      <c r="D21" t="s">
        <v>770</v>
      </c>
      <c r="E21" s="7">
        <v>42511</v>
      </c>
      <c r="F21" t="s">
        <v>768</v>
      </c>
      <c r="I21" s="8"/>
      <c r="J21" s="13"/>
    </row>
    <row r="22" spans="1:10" x14ac:dyDescent="0.35">
      <c r="A22">
        <v>231</v>
      </c>
      <c r="B22" t="s">
        <v>776</v>
      </c>
      <c r="C22" t="s">
        <v>794</v>
      </c>
      <c r="D22" t="s">
        <v>770</v>
      </c>
      <c r="E22" s="7">
        <v>42505</v>
      </c>
      <c r="F22" t="s">
        <v>775</v>
      </c>
      <c r="I22" s="8"/>
      <c r="J22" s="13"/>
    </row>
    <row r="23" spans="1:10" x14ac:dyDescent="0.35">
      <c r="A23">
        <v>232</v>
      </c>
      <c r="B23" t="s">
        <v>772</v>
      </c>
      <c r="C23" t="s">
        <v>795</v>
      </c>
      <c r="D23" t="s">
        <v>770</v>
      </c>
      <c r="E23" s="7">
        <v>42497</v>
      </c>
      <c r="F23" t="s">
        <v>768</v>
      </c>
      <c r="I23" s="8"/>
      <c r="J23" s="13"/>
    </row>
    <row r="24" spans="1:10" x14ac:dyDescent="0.35">
      <c r="A24">
        <v>233</v>
      </c>
      <c r="B24" t="s">
        <v>772</v>
      </c>
      <c r="C24" t="s">
        <v>796</v>
      </c>
      <c r="D24" t="s">
        <v>767</v>
      </c>
      <c r="E24" s="7">
        <v>42505</v>
      </c>
      <c r="F24" t="s">
        <v>771</v>
      </c>
    </row>
    <row r="25" spans="1:10" x14ac:dyDescent="0.35">
      <c r="A25">
        <v>234</v>
      </c>
      <c r="B25" t="s">
        <v>776</v>
      </c>
      <c r="C25" t="s">
        <v>797</v>
      </c>
      <c r="D25" t="s">
        <v>770</v>
      </c>
      <c r="E25" s="7">
        <v>42510</v>
      </c>
      <c r="F25" t="s">
        <v>771</v>
      </c>
    </row>
    <row r="26" spans="1:10" x14ac:dyDescent="0.35">
      <c r="A26">
        <v>235</v>
      </c>
      <c r="B26" t="s">
        <v>776</v>
      </c>
      <c r="C26" t="s">
        <v>798</v>
      </c>
      <c r="D26" t="s">
        <v>770</v>
      </c>
      <c r="E26" s="7">
        <v>42511</v>
      </c>
      <c r="F26" t="s">
        <v>778</v>
      </c>
    </row>
    <row r="27" spans="1:10" x14ac:dyDescent="0.35">
      <c r="A27">
        <v>236</v>
      </c>
      <c r="B27" t="s">
        <v>765</v>
      </c>
      <c r="C27" t="s">
        <v>799</v>
      </c>
      <c r="D27" t="s">
        <v>770</v>
      </c>
      <c r="E27" s="7">
        <v>42519</v>
      </c>
      <c r="F27" t="s">
        <v>775</v>
      </c>
    </row>
    <row r="28" spans="1:10" x14ac:dyDescent="0.35">
      <c r="A28">
        <v>237</v>
      </c>
      <c r="B28" t="s">
        <v>800</v>
      </c>
      <c r="C28" t="s">
        <v>796</v>
      </c>
      <c r="D28" t="s">
        <v>767</v>
      </c>
      <c r="E28" s="7">
        <v>42507</v>
      </c>
      <c r="F28" t="s">
        <v>771</v>
      </c>
    </row>
    <row r="29" spans="1:10" x14ac:dyDescent="0.35">
      <c r="A29">
        <v>238</v>
      </c>
      <c r="B29" t="s">
        <v>776</v>
      </c>
      <c r="C29" t="s">
        <v>801</v>
      </c>
      <c r="D29" t="s">
        <v>767</v>
      </c>
      <c r="E29" s="7">
        <v>42506</v>
      </c>
      <c r="F29" t="s">
        <v>768</v>
      </c>
    </row>
    <row r="30" spans="1:10" x14ac:dyDescent="0.35">
      <c r="A30">
        <v>239</v>
      </c>
      <c r="B30" t="s">
        <v>765</v>
      </c>
      <c r="C30" t="s">
        <v>802</v>
      </c>
      <c r="D30" t="s">
        <v>770</v>
      </c>
      <c r="E30" s="7">
        <v>42519</v>
      </c>
      <c r="F30" t="s">
        <v>775</v>
      </c>
    </row>
    <row r="31" spans="1:10" x14ac:dyDescent="0.35">
      <c r="A31">
        <v>240</v>
      </c>
      <c r="B31" t="s">
        <v>765</v>
      </c>
      <c r="C31" t="s">
        <v>803</v>
      </c>
      <c r="D31" t="s">
        <v>770</v>
      </c>
      <c r="E31" s="7">
        <v>42493</v>
      </c>
      <c r="F31" t="s">
        <v>778</v>
      </c>
    </row>
    <row r="32" spans="1:10" x14ac:dyDescent="0.35">
      <c r="A32">
        <v>237</v>
      </c>
      <c r="B32" t="s">
        <v>800</v>
      </c>
      <c r="C32" t="s">
        <v>796</v>
      </c>
      <c r="D32" t="s">
        <v>767</v>
      </c>
      <c r="E32" s="7">
        <v>42507</v>
      </c>
      <c r="F32" t="s">
        <v>775</v>
      </c>
    </row>
    <row r="33" spans="1:6" x14ac:dyDescent="0.35">
      <c r="A33">
        <v>238</v>
      </c>
      <c r="B33" t="s">
        <v>776</v>
      </c>
      <c r="C33" t="s">
        <v>801</v>
      </c>
      <c r="D33" t="s">
        <v>767</v>
      </c>
      <c r="E33" s="7">
        <v>42506</v>
      </c>
      <c r="F33" t="s">
        <v>775</v>
      </c>
    </row>
    <row r="34" spans="1:6" x14ac:dyDescent="0.35">
      <c r="A34">
        <v>239</v>
      </c>
      <c r="B34" t="s">
        <v>765</v>
      </c>
      <c r="C34" t="s">
        <v>802</v>
      </c>
      <c r="D34" t="s">
        <v>770</v>
      </c>
      <c r="E34" s="7">
        <v>42519</v>
      </c>
      <c r="F34" t="s">
        <v>775</v>
      </c>
    </row>
    <row r="35" spans="1:6" x14ac:dyDescent="0.35">
      <c r="A35">
        <v>240</v>
      </c>
      <c r="B35" t="s">
        <v>765</v>
      </c>
      <c r="C35" t="s">
        <v>803</v>
      </c>
      <c r="D35" t="s">
        <v>770</v>
      </c>
      <c r="E35" s="7">
        <v>42493</v>
      </c>
      <c r="F35" t="s">
        <v>775</v>
      </c>
    </row>
    <row r="36" spans="1:6" x14ac:dyDescent="0.35">
      <c r="A36">
        <v>236</v>
      </c>
      <c r="B36" t="s">
        <v>765</v>
      </c>
      <c r="C36" t="s">
        <v>799</v>
      </c>
      <c r="D36" t="s">
        <v>770</v>
      </c>
      <c r="E36" s="7">
        <v>42519</v>
      </c>
      <c r="F36" t="s">
        <v>775</v>
      </c>
    </row>
    <row r="37" spans="1:6" x14ac:dyDescent="0.35">
      <c r="A37">
        <v>237</v>
      </c>
      <c r="B37" t="s">
        <v>800</v>
      </c>
      <c r="C37" t="s">
        <v>796</v>
      </c>
      <c r="D37" t="s">
        <v>767</v>
      </c>
      <c r="E37" s="7">
        <v>42507</v>
      </c>
      <c r="F37" t="s">
        <v>771</v>
      </c>
    </row>
    <row r="38" spans="1:6" x14ac:dyDescent="0.35">
      <c r="A38">
        <v>238</v>
      </c>
      <c r="B38" t="s">
        <v>776</v>
      </c>
      <c r="C38" t="s">
        <v>801</v>
      </c>
      <c r="D38" t="s">
        <v>767</v>
      </c>
      <c r="E38" s="7">
        <v>42506</v>
      </c>
      <c r="F38" t="s">
        <v>768</v>
      </c>
    </row>
    <row r="39" spans="1:6" x14ac:dyDescent="0.35">
      <c r="A39">
        <v>239</v>
      </c>
      <c r="B39" t="s">
        <v>765</v>
      </c>
      <c r="C39" t="s">
        <v>802</v>
      </c>
      <c r="D39" t="s">
        <v>770</v>
      </c>
      <c r="E39" s="7">
        <v>42519</v>
      </c>
      <c r="F39" t="s">
        <v>775</v>
      </c>
    </row>
    <row r="40" spans="1:6" x14ac:dyDescent="0.35">
      <c r="A40">
        <v>240</v>
      </c>
      <c r="B40" t="s">
        <v>765</v>
      </c>
      <c r="C40" t="s">
        <v>803</v>
      </c>
      <c r="D40" t="s">
        <v>770</v>
      </c>
      <c r="E40" s="7">
        <v>42493</v>
      </c>
      <c r="F40" t="s">
        <v>778</v>
      </c>
    </row>
    <row r="41" spans="1:6" x14ac:dyDescent="0.35">
      <c r="A41">
        <v>3456</v>
      </c>
      <c r="B41" t="s">
        <v>800</v>
      </c>
      <c r="C41" t="s">
        <v>796</v>
      </c>
      <c r="D41" t="s">
        <v>767</v>
      </c>
      <c r="E41" s="7">
        <v>45429</v>
      </c>
      <c r="F41" t="s">
        <v>768</v>
      </c>
    </row>
    <row r="42" spans="1:6" x14ac:dyDescent="0.35">
      <c r="A42">
        <v>3457</v>
      </c>
      <c r="B42" t="s">
        <v>776</v>
      </c>
      <c r="C42" t="s">
        <v>801</v>
      </c>
      <c r="D42" t="s">
        <v>767</v>
      </c>
      <c r="E42" s="7">
        <v>45428</v>
      </c>
      <c r="F42" t="s">
        <v>768</v>
      </c>
    </row>
    <row r="43" spans="1:6" x14ac:dyDescent="0.35">
      <c r="A43">
        <v>2222</v>
      </c>
      <c r="B43" t="s">
        <v>765</v>
      </c>
      <c r="C43" t="s">
        <v>802</v>
      </c>
      <c r="D43" t="s">
        <v>770</v>
      </c>
      <c r="E43" s="7">
        <v>45441</v>
      </c>
      <c r="F43" t="s">
        <v>768</v>
      </c>
    </row>
    <row r="44" spans="1:6" x14ac:dyDescent="0.35">
      <c r="A44">
        <v>9999</v>
      </c>
      <c r="B44" t="s">
        <v>765</v>
      </c>
      <c r="C44" t="s">
        <v>803</v>
      </c>
      <c r="D44" t="s">
        <v>770</v>
      </c>
      <c r="E44" s="7">
        <v>45415</v>
      </c>
      <c r="F44" t="s">
        <v>768</v>
      </c>
    </row>
    <row r="45" spans="1:6" x14ac:dyDescent="0.35">
      <c r="A45">
        <v>19999</v>
      </c>
      <c r="B45" t="s">
        <v>765</v>
      </c>
      <c r="C45" t="s">
        <v>803</v>
      </c>
      <c r="D45" t="s">
        <v>770</v>
      </c>
      <c r="E45" s="7">
        <v>45446</v>
      </c>
      <c r="F45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SimpleData</vt:lpstr>
      <vt:lpstr>Formulas1</vt:lpstr>
      <vt:lpstr>TextFormulas</vt:lpstr>
      <vt:lpstr>FormulasLookup</vt:lpstr>
      <vt:lpstr>ValidationEg</vt:lpstr>
      <vt:lpstr>ProtectionEg</vt:lpstr>
      <vt:lpstr>ASCII_Charts</vt:lpstr>
      <vt:lpstr>SalesData</vt:lpstr>
      <vt:lpstr>Emp</vt:lpstr>
      <vt:lpstr>EmployeeSheet</vt:lpstr>
      <vt:lpstr>TaskList</vt:lpstr>
      <vt:lpstr>Detail1</vt:lpstr>
      <vt:lpstr>Sheet1</vt:lpstr>
      <vt:lpstr>PivotData</vt:lpstr>
      <vt:lpstr>emp_idAsc</vt:lpstr>
      <vt:lpstr>emp_idDesc</vt:lpstr>
      <vt:lpstr>empID</vt:lpstr>
      <vt:lpstr>emptbl1</vt:lpstr>
      <vt:lpstr>emptbl2</vt:lpstr>
      <vt:lpstr>Fields</vt:lpstr>
      <vt:lpstr>last_nameAscEmpId</vt:lpstr>
      <vt:lpstr>last_nameDescEmpid</vt:lpstr>
      <vt:lpstr>lastName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Gupta</cp:lastModifiedBy>
  <dcterms:created xsi:type="dcterms:W3CDTF">2024-08-27T08:27:17Z</dcterms:created>
  <dcterms:modified xsi:type="dcterms:W3CDTF">2025-06-20T12:07:12Z</dcterms:modified>
</cp:coreProperties>
</file>