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ernanda\Desktop\Maria Fernanda\UNAL\SEMESTRES\4\INVESTIGACIÓN DE OPERACIONES\SOLVER IO\"/>
    </mc:Choice>
  </mc:AlternateContent>
  <xr:revisionPtr revIDLastSave="0" documentId="13_ncr:1_{65A85ADC-6C6D-4F00-95C5-6E13CA14DE22}" xr6:coauthVersionLast="47" xr6:coauthVersionMax="47" xr10:uidLastSave="{00000000-0000-0000-0000-000000000000}"/>
  <bookViews>
    <workbookView xWindow="-110" yWindow="-110" windowWidth="19420" windowHeight="10420" xr2:uid="{6378C91B-8BF6-488A-BE87-9B087E77E178}"/>
  </bookViews>
  <sheets>
    <sheet name="AGRICULTOR ACRES" sheetId="1" r:id="rId1"/>
    <sheet name="VUELOS" sheetId="2" r:id="rId2"/>
    <sheet name="CHOCOLATES" sheetId="3" r:id="rId3"/>
    <sheet name="FINCA HECTAREAS" sheetId="9" r:id="rId4"/>
    <sheet name="INVERSIONISTA" sheetId="8" r:id="rId5"/>
    <sheet name="MINAS" sheetId="5" r:id="rId6"/>
    <sheet name="ESTUDIANTE PSIQUITRIA" sheetId="6" r:id="rId7"/>
    <sheet name="PROGRAMAS TV" sheetId="7" r:id="rId8"/>
    <sheet name="ACCIONES" sheetId="12" r:id="rId9"/>
    <sheet name="MEDICAMENTOS (2)" sheetId="14" r:id="rId10"/>
    <sheet name="WYNDOR GLASS" sheetId="15" r:id="rId11"/>
    <sheet name="CAMISETAS" sheetId="16" r:id="rId12"/>
  </sheets>
  <definedNames>
    <definedName name="solver_adj" localSheetId="8" hidden="1">ACCIONES!$C$5:$D$5</definedName>
    <definedName name="solver_adj" localSheetId="0" hidden="1">'AGRICULTOR ACRES'!$C$6:$G$6</definedName>
    <definedName name="solver_adj" localSheetId="11" hidden="1">CAMISETAS!$C$5:$D$5</definedName>
    <definedName name="solver_adj" localSheetId="2" hidden="1">CHOCOLATES!$C$5:$E$5</definedName>
    <definedName name="solver_adj" localSheetId="6" hidden="1">'ESTUDIANTE PSIQUITRIA'!$C$5:$F$5</definedName>
    <definedName name="solver_adj" localSheetId="3" hidden="1">'FINCA HECTAREAS'!$C$4:$F$4</definedName>
    <definedName name="solver_adj" localSheetId="4" hidden="1">INVERSIONISTA!$C$4:$G$4</definedName>
    <definedName name="solver_adj" localSheetId="9" hidden="1">'MEDICAMENTOS (2)'!$C$5:$D$5</definedName>
    <definedName name="solver_adj" localSheetId="5" hidden="1">MINAS!$C$4:$D$4</definedName>
    <definedName name="solver_adj" localSheetId="7" hidden="1">'PROGRAMAS TV'!$C$6:$D$6</definedName>
    <definedName name="solver_adj" localSheetId="1" hidden="1">VUELOS!$C$6:$D$6</definedName>
    <definedName name="solver_adj" localSheetId="10" hidden="1">'WYNDOR GLASS'!$C$5:$D$5</definedName>
    <definedName name="solver_cvg" localSheetId="8" hidden="1">0.0001</definedName>
    <definedName name="solver_cvg" localSheetId="0" hidden="1">0.0001</definedName>
    <definedName name="solver_cvg" localSheetId="11" hidden="1">0.0001</definedName>
    <definedName name="solver_cvg" localSheetId="2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9" hidden="1">0.0001</definedName>
    <definedName name="solver_cvg" localSheetId="5" hidden="1">0.0001</definedName>
    <definedName name="solver_cvg" localSheetId="7" hidden="1">0.0001</definedName>
    <definedName name="solver_cvg" localSheetId="1" hidden="1">0.0001</definedName>
    <definedName name="solver_cvg" localSheetId="10" hidden="1">0.0001</definedName>
    <definedName name="solver_drv" localSheetId="8" hidden="1">1</definedName>
    <definedName name="solver_drv" localSheetId="0" hidden="1">1</definedName>
    <definedName name="solver_drv" localSheetId="11" hidden="1">1</definedName>
    <definedName name="solver_drv" localSheetId="2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9" hidden="1">1</definedName>
    <definedName name="solver_drv" localSheetId="5" hidden="1">1</definedName>
    <definedName name="solver_drv" localSheetId="7" hidden="1">1</definedName>
    <definedName name="solver_drv" localSheetId="1" hidden="1">1</definedName>
    <definedName name="solver_drv" localSheetId="10" hidden="1">1</definedName>
    <definedName name="solver_eng" localSheetId="8" hidden="1">2</definedName>
    <definedName name="solver_eng" localSheetId="0" hidden="1">2</definedName>
    <definedName name="solver_eng" localSheetId="11" hidden="1">2</definedName>
    <definedName name="solver_eng" localSheetId="2" hidden="1">2</definedName>
    <definedName name="solver_eng" localSheetId="6" hidden="1">2</definedName>
    <definedName name="solver_eng" localSheetId="3" hidden="1">2</definedName>
    <definedName name="solver_eng" localSheetId="4" hidden="1">2</definedName>
    <definedName name="solver_eng" localSheetId="9" hidden="1">2</definedName>
    <definedName name="solver_eng" localSheetId="5" hidden="1">2</definedName>
    <definedName name="solver_eng" localSheetId="7" hidden="1">2</definedName>
    <definedName name="solver_eng" localSheetId="1" hidden="1">2</definedName>
    <definedName name="solver_eng" localSheetId="10" hidden="1">2</definedName>
    <definedName name="solver_est" localSheetId="8" hidden="1">1</definedName>
    <definedName name="solver_est" localSheetId="0" hidden="1">1</definedName>
    <definedName name="solver_est" localSheetId="11" hidden="1">1</definedName>
    <definedName name="solver_est" localSheetId="2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9" hidden="1">1</definedName>
    <definedName name="solver_est" localSheetId="5" hidden="1">1</definedName>
    <definedName name="solver_est" localSheetId="7" hidden="1">1</definedName>
    <definedName name="solver_est" localSheetId="1" hidden="1">1</definedName>
    <definedName name="solver_est" localSheetId="10" hidden="1">1</definedName>
    <definedName name="solver_itr" localSheetId="8" hidden="1">2147483647</definedName>
    <definedName name="solver_itr" localSheetId="0" hidden="1">2147483647</definedName>
    <definedName name="solver_itr" localSheetId="11" hidden="1">2147483647</definedName>
    <definedName name="solver_itr" localSheetId="2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9" hidden="1">2147483647</definedName>
    <definedName name="solver_itr" localSheetId="5" hidden="1">2147483647</definedName>
    <definedName name="solver_itr" localSheetId="7" hidden="1">2147483647</definedName>
    <definedName name="solver_itr" localSheetId="1" hidden="1">2147483647</definedName>
    <definedName name="solver_itr" localSheetId="10" hidden="1">2147483647</definedName>
    <definedName name="solver_lhs1" localSheetId="8" hidden="1">ACCIONES!$C$14</definedName>
    <definedName name="solver_lhs1" localSheetId="0" hidden="1">'AGRICULTOR ACRES'!$C$16</definedName>
    <definedName name="solver_lhs1" localSheetId="11" hidden="1">CAMISETAS!$C$16</definedName>
    <definedName name="solver_lhs1" localSheetId="2" hidden="1">CHOCOLATES!$C$17</definedName>
    <definedName name="solver_lhs1" localSheetId="6" hidden="1">'ESTUDIANTE PSIQUITRIA'!$C$15</definedName>
    <definedName name="solver_lhs1" localSheetId="3" hidden="1">'FINCA HECTAREAS'!$C$15</definedName>
    <definedName name="solver_lhs1" localSheetId="4" hidden="1">INVERSIONISTA!$C$12</definedName>
    <definedName name="solver_lhs1" localSheetId="9" hidden="1">'MEDICAMENTOS (2)'!$C$15</definedName>
    <definedName name="solver_lhs1" localSheetId="5" hidden="1">MINAS!$C$15</definedName>
    <definedName name="solver_lhs1" localSheetId="7" hidden="1">'PROGRAMAS TV'!$C$16</definedName>
    <definedName name="solver_lhs1" localSheetId="1" hidden="1">VUELOS!$C$14</definedName>
    <definedName name="solver_lhs1" localSheetId="10" hidden="1">'WYNDOR GLASS'!$C$15</definedName>
    <definedName name="solver_lhs2" localSheetId="8" hidden="1">ACCIONES!$C$15</definedName>
    <definedName name="solver_lhs2" localSheetId="0" hidden="1">'AGRICULTOR ACRES'!$C$17</definedName>
    <definedName name="solver_lhs2" localSheetId="11" hidden="1">CAMISETAS!$C$17</definedName>
    <definedName name="solver_lhs2" localSheetId="2" hidden="1">CHOCOLATES!$C$18</definedName>
    <definedName name="solver_lhs2" localSheetId="6" hidden="1">'ESTUDIANTE PSIQUITRIA'!$C$16</definedName>
    <definedName name="solver_lhs2" localSheetId="3" hidden="1">'FINCA HECTAREAS'!$C$16</definedName>
    <definedName name="solver_lhs2" localSheetId="4" hidden="1">INVERSIONISTA!$C$13</definedName>
    <definedName name="solver_lhs2" localSheetId="9" hidden="1">'MEDICAMENTOS (2)'!$C$16</definedName>
    <definedName name="solver_lhs2" localSheetId="5" hidden="1">MINAS!$C$16</definedName>
    <definedName name="solver_lhs2" localSheetId="7" hidden="1">'PROGRAMAS TV'!$C$17</definedName>
    <definedName name="solver_lhs2" localSheetId="1" hidden="1">VUELOS!$C$15</definedName>
    <definedName name="solver_lhs2" localSheetId="10" hidden="1">'WYNDOR GLASS'!$C$16</definedName>
    <definedName name="solver_lhs3" localSheetId="0" hidden="1">'AGRICULTOR ACRES'!$C$18</definedName>
    <definedName name="solver_lhs3" localSheetId="11" hidden="1">CAMISETAS!$C$18</definedName>
    <definedName name="solver_lhs3" localSheetId="2" hidden="1">CHOCOLATES!$C$19</definedName>
    <definedName name="solver_lhs3" localSheetId="6" hidden="1">'ESTUDIANTE PSIQUITRIA'!$C$17</definedName>
    <definedName name="solver_lhs3" localSheetId="3" hidden="1">'FINCA HECTAREAS'!$C$17</definedName>
    <definedName name="solver_lhs3" localSheetId="4" hidden="1">INVERSIONISTA!$C$14</definedName>
    <definedName name="solver_lhs3" localSheetId="9" hidden="1">'MEDICAMENTOS (2)'!$C$17</definedName>
    <definedName name="solver_lhs3" localSheetId="5" hidden="1">MINAS!$C$17</definedName>
    <definedName name="solver_lhs3" localSheetId="1" hidden="1">VUELOS!$C$16</definedName>
    <definedName name="solver_lhs4" localSheetId="0" hidden="1">'AGRICULTOR ACRES'!$C$19</definedName>
    <definedName name="solver_lhs4" localSheetId="2" hidden="1">CHOCOLATES!$C$20</definedName>
    <definedName name="solver_lhs4" localSheetId="6" hidden="1">'ESTUDIANTE PSIQUITRIA'!$C$18</definedName>
    <definedName name="solver_lhs4" localSheetId="3" hidden="1">'FINCA HECTAREAS'!$C$18</definedName>
    <definedName name="solver_lhs4" localSheetId="4" hidden="1">INVERSIONISTA!$C$15</definedName>
    <definedName name="solver_lhs4" localSheetId="9" hidden="1">'MEDICAMENTOS (2)'!$C$18</definedName>
    <definedName name="solver_lhs4" localSheetId="1" hidden="1">VUELOS!$C$17</definedName>
    <definedName name="solver_lhs5" localSheetId="2" hidden="1">CHOCOLATES!$C$21</definedName>
    <definedName name="solver_lhs5" localSheetId="6" hidden="1">'ESTUDIANTE PSIQUITRIA'!$C$19</definedName>
    <definedName name="solver_lhs5" localSheetId="1" hidden="1">VUELOS!#REF!</definedName>
    <definedName name="solver_lhs6" localSheetId="6" hidden="1">'ESTUDIANTE PSIQUITRIA'!$C$20</definedName>
    <definedName name="solver_mip" localSheetId="8" hidden="1">2147483647</definedName>
    <definedName name="solver_mip" localSheetId="0" hidden="1">2147483647</definedName>
    <definedName name="solver_mip" localSheetId="11" hidden="1">2147483647</definedName>
    <definedName name="solver_mip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9" hidden="1">2147483647</definedName>
    <definedName name="solver_mip" localSheetId="5" hidden="1">2147483647</definedName>
    <definedName name="solver_mip" localSheetId="7" hidden="1">2147483647</definedName>
    <definedName name="solver_mip" localSheetId="1" hidden="1">2147483647</definedName>
    <definedName name="solver_mip" localSheetId="10" hidden="1">2147483647</definedName>
    <definedName name="solver_mni" localSheetId="8" hidden="1">30</definedName>
    <definedName name="solver_mni" localSheetId="0" hidden="1">30</definedName>
    <definedName name="solver_mni" localSheetId="11" hidden="1">30</definedName>
    <definedName name="solver_mni" localSheetId="2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9" hidden="1">30</definedName>
    <definedName name="solver_mni" localSheetId="5" hidden="1">30</definedName>
    <definedName name="solver_mni" localSheetId="7" hidden="1">30</definedName>
    <definedName name="solver_mni" localSheetId="1" hidden="1">30</definedName>
    <definedName name="solver_mni" localSheetId="10" hidden="1">30</definedName>
    <definedName name="solver_mrt" localSheetId="8" hidden="1">0.075</definedName>
    <definedName name="solver_mrt" localSheetId="0" hidden="1">0.075</definedName>
    <definedName name="solver_mrt" localSheetId="11" hidden="1">0.075</definedName>
    <definedName name="solver_mrt" localSheetId="2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9" hidden="1">0.075</definedName>
    <definedName name="solver_mrt" localSheetId="5" hidden="1">0.075</definedName>
    <definedName name="solver_mrt" localSheetId="7" hidden="1">0.075</definedName>
    <definedName name="solver_mrt" localSheetId="1" hidden="1">0.075</definedName>
    <definedName name="solver_mrt" localSheetId="10" hidden="1">0.075</definedName>
    <definedName name="solver_msl" localSheetId="8" hidden="1">2</definedName>
    <definedName name="solver_msl" localSheetId="0" hidden="1">2</definedName>
    <definedName name="solver_msl" localSheetId="11" hidden="1">2</definedName>
    <definedName name="solver_msl" localSheetId="2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9" hidden="1">2</definedName>
    <definedName name="solver_msl" localSheetId="5" hidden="1">2</definedName>
    <definedName name="solver_msl" localSheetId="7" hidden="1">2</definedName>
    <definedName name="solver_msl" localSheetId="1" hidden="1">2</definedName>
    <definedName name="solver_msl" localSheetId="10" hidden="1">2</definedName>
    <definedName name="solver_neg" localSheetId="8" hidden="1">1</definedName>
    <definedName name="solver_neg" localSheetId="0" hidden="1">1</definedName>
    <definedName name="solver_neg" localSheetId="11" hidden="1">1</definedName>
    <definedName name="solver_neg" localSheetId="2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9" hidden="1">1</definedName>
    <definedName name="solver_neg" localSheetId="5" hidden="1">1</definedName>
    <definedName name="solver_neg" localSheetId="7" hidden="1">1</definedName>
    <definedName name="solver_neg" localSheetId="1" hidden="1">1</definedName>
    <definedName name="solver_neg" localSheetId="10" hidden="1">1</definedName>
    <definedName name="solver_nod" localSheetId="8" hidden="1">2147483647</definedName>
    <definedName name="solver_nod" localSheetId="0" hidden="1">2147483647</definedName>
    <definedName name="solver_nod" localSheetId="11" hidden="1">2147483647</definedName>
    <definedName name="solver_nod" localSheetId="2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9" hidden="1">2147483647</definedName>
    <definedName name="solver_nod" localSheetId="5" hidden="1">2147483647</definedName>
    <definedName name="solver_nod" localSheetId="7" hidden="1">2147483647</definedName>
    <definedName name="solver_nod" localSheetId="1" hidden="1">2147483647</definedName>
    <definedName name="solver_nod" localSheetId="10" hidden="1">2147483647</definedName>
    <definedName name="solver_num" localSheetId="8" hidden="1">2</definedName>
    <definedName name="solver_num" localSheetId="0" hidden="1">4</definedName>
    <definedName name="solver_num" localSheetId="11" hidden="1">3</definedName>
    <definedName name="solver_num" localSheetId="2" hidden="1">5</definedName>
    <definedName name="solver_num" localSheetId="6" hidden="1">6</definedName>
    <definedName name="solver_num" localSheetId="3" hidden="1">4</definedName>
    <definedName name="solver_num" localSheetId="4" hidden="1">4</definedName>
    <definedName name="solver_num" localSheetId="9" hidden="1">4</definedName>
    <definedName name="solver_num" localSheetId="5" hidden="1">3</definedName>
    <definedName name="solver_num" localSheetId="7" hidden="1">2</definedName>
    <definedName name="solver_num" localSheetId="1" hidden="1">4</definedName>
    <definedName name="solver_num" localSheetId="10" hidden="1">2</definedName>
    <definedName name="solver_nwt" localSheetId="8" hidden="1">1</definedName>
    <definedName name="solver_nwt" localSheetId="0" hidden="1">1</definedName>
    <definedName name="solver_nwt" localSheetId="11" hidden="1">1</definedName>
    <definedName name="solver_nwt" localSheetId="2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9" hidden="1">1</definedName>
    <definedName name="solver_nwt" localSheetId="5" hidden="1">1</definedName>
    <definedName name="solver_nwt" localSheetId="7" hidden="1">1</definedName>
    <definedName name="solver_nwt" localSheetId="1" hidden="1">1</definedName>
    <definedName name="solver_nwt" localSheetId="10" hidden="1">1</definedName>
    <definedName name="solver_opt" localSheetId="8" hidden="1">ACCIONES!$D$9</definedName>
    <definedName name="solver_opt" localSheetId="0" hidden="1">'AGRICULTOR ACRES'!$D$10</definedName>
    <definedName name="solver_opt" localSheetId="11" hidden="1">CAMISETAS!$D$9</definedName>
    <definedName name="solver_opt" localSheetId="2" hidden="1">CHOCOLATES!$D$9</definedName>
    <definedName name="solver_opt" localSheetId="6" hidden="1">'ESTUDIANTE PSIQUITRIA'!$D$9</definedName>
    <definedName name="solver_opt" localSheetId="3" hidden="1">'FINCA HECTAREAS'!$D$8</definedName>
    <definedName name="solver_opt" localSheetId="4" hidden="1">INVERSIONISTA!$D$8</definedName>
    <definedName name="solver_opt" localSheetId="9" hidden="1">'MEDICAMENTOS (2)'!$D$9</definedName>
    <definedName name="solver_opt" localSheetId="5" hidden="1">MINAS!$D$8</definedName>
    <definedName name="solver_opt" localSheetId="7" hidden="1">'PROGRAMAS TV'!$D$10</definedName>
    <definedName name="solver_opt" localSheetId="1" hidden="1">VUELOS!$D$10</definedName>
    <definedName name="solver_opt" localSheetId="10" hidden="1">'WYNDOR GLASS'!$D$9</definedName>
    <definedName name="solver_pre" localSheetId="8" hidden="1">0.000001</definedName>
    <definedName name="solver_pre" localSheetId="0" hidden="1">0.000001</definedName>
    <definedName name="solver_pre" localSheetId="11" hidden="1">0.000001</definedName>
    <definedName name="solver_pre" localSheetId="2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9" hidden="1">0.000001</definedName>
    <definedName name="solver_pre" localSheetId="5" hidden="1">0.000001</definedName>
    <definedName name="solver_pre" localSheetId="7" hidden="1">0.000001</definedName>
    <definedName name="solver_pre" localSheetId="1" hidden="1">0.000001</definedName>
    <definedName name="solver_pre" localSheetId="10" hidden="1">0.000001</definedName>
    <definedName name="solver_rbv" localSheetId="8" hidden="1">1</definedName>
    <definedName name="solver_rbv" localSheetId="0" hidden="1">1</definedName>
    <definedName name="solver_rbv" localSheetId="11" hidden="1">1</definedName>
    <definedName name="solver_rbv" localSheetId="2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9" hidden="1">1</definedName>
    <definedName name="solver_rbv" localSheetId="5" hidden="1">1</definedName>
    <definedName name="solver_rbv" localSheetId="7" hidden="1">1</definedName>
    <definedName name="solver_rbv" localSheetId="1" hidden="1">1</definedName>
    <definedName name="solver_rbv" localSheetId="10" hidden="1">1</definedName>
    <definedName name="solver_rel1" localSheetId="8" hidden="1">1</definedName>
    <definedName name="solver_rel1" localSheetId="0" hidden="1">1</definedName>
    <definedName name="solver_rel1" localSheetId="11" hidden="1">1</definedName>
    <definedName name="solver_rel1" localSheetId="2" hidden="1">1</definedName>
    <definedName name="solver_rel1" localSheetId="6" hidden="1">3</definedName>
    <definedName name="solver_rel1" localSheetId="3" hidden="1">1</definedName>
    <definedName name="solver_rel1" localSheetId="4" hidden="1">1</definedName>
    <definedName name="solver_rel1" localSheetId="9" hidden="1">3</definedName>
    <definedName name="solver_rel1" localSheetId="5" hidden="1">3</definedName>
    <definedName name="solver_rel1" localSheetId="7" hidden="1">1</definedName>
    <definedName name="solver_rel1" localSheetId="1" hidden="1">3</definedName>
    <definedName name="solver_rel1" localSheetId="10" hidden="1">1</definedName>
    <definedName name="solver_rel2" localSheetId="8" hidden="1">2</definedName>
    <definedName name="solver_rel2" localSheetId="0" hidden="1">1</definedName>
    <definedName name="solver_rel2" localSheetId="11" hidden="1">1</definedName>
    <definedName name="solver_rel2" localSheetId="2" hidden="1">1</definedName>
    <definedName name="solver_rel2" localSheetId="6" hidden="1">3</definedName>
    <definedName name="solver_rel2" localSheetId="3" hidden="1">1</definedName>
    <definedName name="solver_rel2" localSheetId="4" hidden="1">3</definedName>
    <definedName name="solver_rel2" localSheetId="9" hidden="1">3</definedName>
    <definedName name="solver_rel2" localSheetId="5" hidden="1">3</definedName>
    <definedName name="solver_rel2" localSheetId="7" hidden="1">1</definedName>
    <definedName name="solver_rel2" localSheetId="1" hidden="1">1</definedName>
    <definedName name="solver_rel2" localSheetId="10" hidden="1">1</definedName>
    <definedName name="solver_rel3" localSheetId="0" hidden="1">3</definedName>
    <definedName name="solver_rel3" localSheetId="11" hidden="1">1</definedName>
    <definedName name="solver_rel3" localSheetId="2" hidden="1">1</definedName>
    <definedName name="solver_rel3" localSheetId="6" hidden="1">1</definedName>
    <definedName name="solver_rel3" localSheetId="3" hidden="1">1</definedName>
    <definedName name="solver_rel3" localSheetId="4" hidden="1">1</definedName>
    <definedName name="solver_rel3" localSheetId="9" hidden="1">1</definedName>
    <definedName name="solver_rel3" localSheetId="5" hidden="1">3</definedName>
    <definedName name="solver_rel3" localSheetId="1" hidden="1">1</definedName>
    <definedName name="solver_rel4" localSheetId="0" hidden="1">3</definedName>
    <definedName name="solver_rel4" localSheetId="2" hidden="1">1</definedName>
    <definedName name="solver_rel4" localSheetId="6" hidden="1">1</definedName>
    <definedName name="solver_rel4" localSheetId="3" hidden="1">1</definedName>
    <definedName name="solver_rel4" localSheetId="4" hidden="1">1</definedName>
    <definedName name="solver_rel4" localSheetId="9" hidden="1">1</definedName>
    <definedName name="solver_rel4" localSheetId="1" hidden="1">3</definedName>
    <definedName name="solver_rel5" localSheetId="2" hidden="1">3</definedName>
    <definedName name="solver_rel5" localSheetId="6" hidden="1">1</definedName>
    <definedName name="solver_rel5" localSheetId="1" hidden="1">3</definedName>
    <definedName name="solver_rel6" localSheetId="6" hidden="1">1</definedName>
    <definedName name="solver_rhs1" localSheetId="8" hidden="1">ACCIONES!$E$14</definedName>
    <definedName name="solver_rhs1" localSheetId="0" hidden="1">'AGRICULTOR ACRES'!$E$16</definedName>
    <definedName name="solver_rhs1" localSheetId="11" hidden="1">CAMISETAS!$E$16</definedName>
    <definedName name="solver_rhs1" localSheetId="2" hidden="1">CHOCOLATES!$E$17</definedName>
    <definedName name="solver_rhs1" localSheetId="6" hidden="1">'ESTUDIANTE PSIQUITRIA'!$E$15</definedName>
    <definedName name="solver_rhs1" localSheetId="3" hidden="1">'FINCA HECTAREAS'!$E$15</definedName>
    <definedName name="solver_rhs1" localSheetId="4" hidden="1">INVERSIONISTA!$E$12</definedName>
    <definedName name="solver_rhs1" localSheetId="9" hidden="1">'MEDICAMENTOS (2)'!$E$15</definedName>
    <definedName name="solver_rhs1" localSheetId="5" hidden="1">MINAS!$E$15</definedName>
    <definedName name="solver_rhs1" localSheetId="7" hidden="1">'PROGRAMAS TV'!$E$16</definedName>
    <definedName name="solver_rhs1" localSheetId="1" hidden="1">VUELOS!$E$14</definedName>
    <definedName name="solver_rhs1" localSheetId="10" hidden="1">'WYNDOR GLASS'!$E$15</definedName>
    <definedName name="solver_rhs2" localSheetId="8" hidden="1">ACCIONES!$E$15</definedName>
    <definedName name="solver_rhs2" localSheetId="0" hidden="1">'AGRICULTOR ACRES'!$E$17</definedName>
    <definedName name="solver_rhs2" localSheetId="11" hidden="1">CAMISETAS!$E$17</definedName>
    <definedName name="solver_rhs2" localSheetId="2" hidden="1">CHOCOLATES!$E$18</definedName>
    <definedName name="solver_rhs2" localSheetId="6" hidden="1">'ESTUDIANTE PSIQUITRIA'!$E$16</definedName>
    <definedName name="solver_rhs2" localSheetId="3" hidden="1">'FINCA HECTAREAS'!$E$16</definedName>
    <definedName name="solver_rhs2" localSheetId="4" hidden="1">INVERSIONISTA!$E$13</definedName>
    <definedName name="solver_rhs2" localSheetId="9" hidden="1">'MEDICAMENTOS (2)'!$E$16</definedName>
    <definedName name="solver_rhs2" localSheetId="5" hidden="1">MINAS!$E$16</definedName>
    <definedName name="solver_rhs2" localSheetId="7" hidden="1">'PROGRAMAS TV'!$E$17</definedName>
    <definedName name="solver_rhs2" localSheetId="1" hidden="1">VUELOS!$E$15</definedName>
    <definedName name="solver_rhs2" localSheetId="10" hidden="1">'WYNDOR GLASS'!$E$16</definedName>
    <definedName name="solver_rhs3" localSheetId="0" hidden="1">'AGRICULTOR ACRES'!$E$18</definedName>
    <definedName name="solver_rhs3" localSheetId="11" hidden="1">CAMISETAS!$E$18</definedName>
    <definedName name="solver_rhs3" localSheetId="2" hidden="1">CHOCOLATES!$E$19</definedName>
    <definedName name="solver_rhs3" localSheetId="6" hidden="1">'ESTUDIANTE PSIQUITRIA'!$E$17</definedName>
    <definedName name="solver_rhs3" localSheetId="3" hidden="1">'FINCA HECTAREAS'!$E$17</definedName>
    <definedName name="solver_rhs3" localSheetId="4" hidden="1">INVERSIONISTA!$E$14</definedName>
    <definedName name="solver_rhs3" localSheetId="9" hidden="1">'MEDICAMENTOS (2)'!$E$17</definedName>
    <definedName name="solver_rhs3" localSheetId="5" hidden="1">MINAS!$E$18</definedName>
    <definedName name="solver_rhs3" localSheetId="1" hidden="1">VUELOS!$E$16</definedName>
    <definedName name="solver_rhs4" localSheetId="0" hidden="1">'AGRICULTOR ACRES'!$E$19</definedName>
    <definedName name="solver_rhs4" localSheetId="2" hidden="1">CHOCOLATES!$E$20</definedName>
    <definedName name="solver_rhs4" localSheetId="6" hidden="1">'ESTUDIANTE PSIQUITRIA'!$E$18</definedName>
    <definedName name="solver_rhs4" localSheetId="3" hidden="1">'FINCA HECTAREAS'!$E$18</definedName>
    <definedName name="solver_rhs4" localSheetId="4" hidden="1">INVERSIONISTA!$E$15</definedName>
    <definedName name="solver_rhs4" localSheetId="9" hidden="1">'MEDICAMENTOS (2)'!$E$18</definedName>
    <definedName name="solver_rhs4" localSheetId="1" hidden="1">VUELOS!$E$17</definedName>
    <definedName name="solver_rhs5" localSheetId="2" hidden="1">CHOCOLATES!$E$21</definedName>
    <definedName name="solver_rhs5" localSheetId="6" hidden="1">'ESTUDIANTE PSIQUITRIA'!$E$19</definedName>
    <definedName name="solver_rhs5" localSheetId="1" hidden="1">VUELOS!#REF!</definedName>
    <definedName name="solver_rhs6" localSheetId="6" hidden="1">'ESTUDIANTE PSIQUITRIA'!$E$20</definedName>
    <definedName name="solver_rlx" localSheetId="8" hidden="1">2</definedName>
    <definedName name="solver_rlx" localSheetId="0" hidden="1">2</definedName>
    <definedName name="solver_rlx" localSheetId="11" hidden="1">2</definedName>
    <definedName name="solver_rlx" localSheetId="2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9" hidden="1">2</definedName>
    <definedName name="solver_rlx" localSheetId="5" hidden="1">2</definedName>
    <definedName name="solver_rlx" localSheetId="7" hidden="1">2</definedName>
    <definedName name="solver_rlx" localSheetId="1" hidden="1">2</definedName>
    <definedName name="solver_rlx" localSheetId="10" hidden="1">2</definedName>
    <definedName name="solver_rsd" localSheetId="8" hidden="1">0</definedName>
    <definedName name="solver_rsd" localSheetId="0" hidden="1">0</definedName>
    <definedName name="solver_rsd" localSheetId="11" hidden="1">0</definedName>
    <definedName name="solver_rsd" localSheetId="2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9" hidden="1">0</definedName>
    <definedName name="solver_rsd" localSheetId="5" hidden="1">0</definedName>
    <definedName name="solver_rsd" localSheetId="7" hidden="1">0</definedName>
    <definedName name="solver_rsd" localSheetId="1" hidden="1">0</definedName>
    <definedName name="solver_rsd" localSheetId="10" hidden="1">0</definedName>
    <definedName name="solver_scl" localSheetId="8" hidden="1">1</definedName>
    <definedName name="solver_scl" localSheetId="0" hidden="1">1</definedName>
    <definedName name="solver_scl" localSheetId="11" hidden="1">1</definedName>
    <definedName name="solver_scl" localSheetId="2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9" hidden="1">1</definedName>
    <definedName name="solver_scl" localSheetId="5" hidden="1">1</definedName>
    <definedName name="solver_scl" localSheetId="7" hidden="1">1</definedName>
    <definedName name="solver_scl" localSheetId="1" hidden="1">1</definedName>
    <definedName name="solver_scl" localSheetId="10" hidden="1">1</definedName>
    <definedName name="solver_sho" localSheetId="8" hidden="1">2</definedName>
    <definedName name="solver_sho" localSheetId="0" hidden="1">2</definedName>
    <definedName name="solver_sho" localSheetId="11" hidden="1">2</definedName>
    <definedName name="solver_sho" localSheetId="2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9" hidden="1">2</definedName>
    <definedName name="solver_sho" localSheetId="5" hidden="1">2</definedName>
    <definedName name="solver_sho" localSheetId="7" hidden="1">2</definedName>
    <definedName name="solver_sho" localSheetId="1" hidden="1">2</definedName>
    <definedName name="solver_sho" localSheetId="10" hidden="1">2</definedName>
    <definedName name="solver_ssz" localSheetId="8" hidden="1">100</definedName>
    <definedName name="solver_ssz" localSheetId="0" hidden="1">100</definedName>
    <definedName name="solver_ssz" localSheetId="11" hidden="1">100</definedName>
    <definedName name="solver_ssz" localSheetId="2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9" hidden="1">100</definedName>
    <definedName name="solver_ssz" localSheetId="5" hidden="1">100</definedName>
    <definedName name="solver_ssz" localSheetId="7" hidden="1">100</definedName>
    <definedName name="solver_ssz" localSheetId="1" hidden="1">100</definedName>
    <definedName name="solver_ssz" localSheetId="10" hidden="1">100</definedName>
    <definedName name="solver_tim" localSheetId="8" hidden="1">2147483647</definedName>
    <definedName name="solver_tim" localSheetId="0" hidden="1">2147483647</definedName>
    <definedName name="solver_tim" localSheetId="11" hidden="1">2147483647</definedName>
    <definedName name="solver_tim" localSheetId="2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9" hidden="1">2147483647</definedName>
    <definedName name="solver_tim" localSheetId="5" hidden="1">2147483647</definedName>
    <definedName name="solver_tim" localSheetId="7" hidden="1">2147483647</definedName>
    <definedName name="solver_tim" localSheetId="1" hidden="1">2147483647</definedName>
    <definedName name="solver_tim" localSheetId="10" hidden="1">2147483647</definedName>
    <definedName name="solver_tol" localSheetId="8" hidden="1">0.01</definedName>
    <definedName name="solver_tol" localSheetId="0" hidden="1">0.01</definedName>
    <definedName name="solver_tol" localSheetId="11" hidden="1">0.01</definedName>
    <definedName name="solver_tol" localSheetId="2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9" hidden="1">0.01</definedName>
    <definedName name="solver_tol" localSheetId="5" hidden="1">0.01</definedName>
    <definedName name="solver_tol" localSheetId="7" hidden="1">0.01</definedName>
    <definedName name="solver_tol" localSheetId="1" hidden="1">0.01</definedName>
    <definedName name="solver_tol" localSheetId="10" hidden="1">0.01</definedName>
    <definedName name="solver_typ" localSheetId="8" hidden="1">2</definedName>
    <definedName name="solver_typ" localSheetId="0" hidden="1">1</definedName>
    <definedName name="solver_typ" localSheetId="11" hidden="1">1</definedName>
    <definedName name="solver_typ" localSheetId="2" hidden="1">1</definedName>
    <definedName name="solver_typ" localSheetId="6" hidden="1">2</definedName>
    <definedName name="solver_typ" localSheetId="3" hidden="1">1</definedName>
    <definedName name="solver_typ" localSheetId="4" hidden="1">1</definedName>
    <definedName name="solver_typ" localSheetId="9" hidden="1">2</definedName>
    <definedName name="solver_typ" localSheetId="5" hidden="1">2</definedName>
    <definedName name="solver_typ" localSheetId="7" hidden="1">1</definedName>
    <definedName name="solver_typ" localSheetId="1" hidden="1">1</definedName>
    <definedName name="solver_typ" localSheetId="10" hidden="1">1</definedName>
    <definedName name="solver_val" localSheetId="8" hidden="1">0</definedName>
    <definedName name="solver_val" localSheetId="0" hidden="1">0</definedName>
    <definedName name="solver_val" localSheetId="11" hidden="1">0</definedName>
    <definedName name="solver_val" localSheetId="2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9" hidden="1">0</definedName>
    <definedName name="solver_val" localSheetId="5" hidden="1">0</definedName>
    <definedName name="solver_val" localSheetId="7" hidden="1">0</definedName>
    <definedName name="solver_val" localSheetId="1" hidden="1">0</definedName>
    <definedName name="solver_val" localSheetId="10" hidden="1">0</definedName>
    <definedName name="solver_ver" localSheetId="8" hidden="1">3</definedName>
    <definedName name="solver_ver" localSheetId="0" hidden="1">3</definedName>
    <definedName name="solver_ver" localSheetId="11" hidden="1">3</definedName>
    <definedName name="solver_ver" localSheetId="2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9" hidden="1">3</definedName>
    <definedName name="solver_ver" localSheetId="5" hidden="1">3</definedName>
    <definedName name="solver_ver" localSheetId="7" hidden="1">3</definedName>
    <definedName name="solver_ver" localSheetId="1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C20" i="6"/>
  <c r="E14" i="8"/>
  <c r="C14" i="8"/>
  <c r="E13" i="8"/>
  <c r="C13" i="8"/>
  <c r="E12" i="8"/>
  <c r="C12" i="8"/>
  <c r="D8" i="9"/>
  <c r="C18" i="9"/>
  <c r="C15" i="9"/>
  <c r="C19" i="3"/>
  <c r="C25" i="3" s="1"/>
  <c r="E8" i="3"/>
  <c r="D8" i="3"/>
  <c r="C8" i="3"/>
  <c r="C17" i="3"/>
  <c r="C17" i="2"/>
  <c r="C16" i="2"/>
  <c r="D22" i="1"/>
  <c r="C19" i="1"/>
  <c r="C18" i="16"/>
  <c r="C17" i="16"/>
  <c r="C16" i="16"/>
  <c r="D9" i="16"/>
  <c r="C16" i="15"/>
  <c r="C15" i="15"/>
  <c r="D9" i="15"/>
  <c r="C15" i="14"/>
  <c r="D9" i="14"/>
  <c r="C16" i="14"/>
  <c r="C18" i="14"/>
  <c r="C17" i="14"/>
  <c r="C15" i="12"/>
  <c r="C14" i="12"/>
  <c r="D9" i="12"/>
  <c r="D10" i="7"/>
  <c r="C15" i="8"/>
  <c r="E17" i="2"/>
  <c r="C15" i="2"/>
  <c r="C14" i="2"/>
  <c r="C17" i="9"/>
  <c r="C16" i="9"/>
  <c r="D8" i="8"/>
  <c r="C17" i="7"/>
  <c r="C16" i="7"/>
  <c r="C19" i="6"/>
  <c r="C18" i="6"/>
  <c r="C17" i="6"/>
  <c r="C16" i="6"/>
  <c r="C15" i="6"/>
  <c r="D9" i="6"/>
  <c r="C17" i="5"/>
  <c r="C16" i="5"/>
  <c r="C15" i="5"/>
  <c r="D8" i="5"/>
  <c r="C20" i="3"/>
  <c r="C18" i="3"/>
  <c r="C21" i="3"/>
  <c r="D9" i="3"/>
  <c r="D10" i="2"/>
  <c r="G13" i="1"/>
  <c r="C16" i="1"/>
  <c r="D10" i="1"/>
  <c r="C17" i="1"/>
  <c r="C18" i="1"/>
</calcChain>
</file>

<file path=xl/sharedStrings.xml><?xml version="1.0" encoding="utf-8"?>
<sst xmlns="http://schemas.openxmlformats.org/spreadsheetml/2006/main" count="220" uniqueCount="78">
  <si>
    <t>1. Variables de decisión</t>
  </si>
  <si>
    <t>x1</t>
  </si>
  <si>
    <t>x2</t>
  </si>
  <si>
    <t>x3</t>
  </si>
  <si>
    <t>x4</t>
  </si>
  <si>
    <t>x5</t>
  </si>
  <si>
    <t>2. Función objetivo</t>
  </si>
  <si>
    <t>coeficientes de costo</t>
  </si>
  <si>
    <t>Max Z</t>
  </si>
  <si>
    <t>3. Sujeto a:</t>
  </si>
  <si>
    <t>coefic tecn ton/acres</t>
  </si>
  <si>
    <t>coefic teco horas/hombre</t>
  </si>
  <si>
    <t>restricc acres</t>
  </si>
  <si>
    <t>&lt;=</t>
  </si>
  <si>
    <t>restricc horas/hombre</t>
  </si>
  <si>
    <t>restricc maiz</t>
  </si>
  <si>
    <t>&gt;=</t>
  </si>
  <si>
    <t>restricc trigo</t>
  </si>
  <si>
    <t>(restricciones de no negatividad)</t>
  </si>
  <si>
    <t>restricc avion 1</t>
  </si>
  <si>
    <t>restricc vuelos</t>
  </si>
  <si>
    <t>restricc avion 1 mayor 2</t>
  </si>
  <si>
    <t>restricc manteca</t>
  </si>
  <si>
    <t>restricc leche</t>
  </si>
  <si>
    <t>restricc cacao</t>
  </si>
  <si>
    <t>restricc azucar</t>
  </si>
  <si>
    <t>coeficientes tec manteca</t>
  </si>
  <si>
    <t>coeficientes tec leche</t>
  </si>
  <si>
    <t>coeficientes tec cacao</t>
  </si>
  <si>
    <t>coeficientes tec azucar</t>
  </si>
  <si>
    <t>restriccion lotes</t>
  </si>
  <si>
    <t>Min Z</t>
  </si>
  <si>
    <t>restricc calidad alta</t>
  </si>
  <si>
    <t>restricc calidad media</t>
  </si>
  <si>
    <t>restricc calidad baja</t>
  </si>
  <si>
    <t>coeficientes tecn calidad alta</t>
  </si>
  <si>
    <t>coeficientes tecn calidad media</t>
  </si>
  <si>
    <t>coeficientes tecn calidad baja</t>
  </si>
  <si>
    <t>coefic tecn antidepresivo</t>
  </si>
  <si>
    <t>coefic teco ansiedad</t>
  </si>
  <si>
    <t>restricc antidepresivo</t>
  </si>
  <si>
    <t>restricc ansiedad</t>
  </si>
  <si>
    <t>restricc med A</t>
  </si>
  <si>
    <t>restricc med B</t>
  </si>
  <si>
    <t>restricc med D</t>
  </si>
  <si>
    <t>restricc med B menor al C</t>
  </si>
  <si>
    <t>restricc farandula</t>
  </si>
  <si>
    <t>restricc publicidad</t>
  </si>
  <si>
    <t>coeficientes tecn farandula</t>
  </si>
  <si>
    <t>coeficientes tecn publicidad</t>
  </si>
  <si>
    <t>restricc prestamos menor que CDT</t>
  </si>
  <si>
    <t>restricc videojuegos mayor a criptomonedas</t>
  </si>
  <si>
    <t>restricc raiz menor al 15%</t>
  </si>
  <si>
    <t>coefic tecn agua</t>
  </si>
  <si>
    <t>coefic teco mano de obra</t>
  </si>
  <si>
    <t>coefic teco costos</t>
  </si>
  <si>
    <t>restric agua</t>
  </si>
  <si>
    <t>restric mano de obra</t>
  </si>
  <si>
    <t>restric costos</t>
  </si>
  <si>
    <t>restric hectareas</t>
  </si>
  <si>
    <t>1 hectarea de pasto</t>
  </si>
  <si>
    <t>2 de ganado</t>
  </si>
  <si>
    <t>coeficientes volatilidad</t>
  </si>
  <si>
    <t>restricc volatidad</t>
  </si>
  <si>
    <t>restricc total acciones</t>
  </si>
  <si>
    <t>"="</t>
  </si>
  <si>
    <t>coeficientes antidepresivo</t>
  </si>
  <si>
    <t>coeficientes ansiedad</t>
  </si>
  <si>
    <t>&gt;</t>
  </si>
  <si>
    <t>coeficientes ensamble</t>
  </si>
  <si>
    <t>coeficientes aluminio</t>
  </si>
  <si>
    <t>restricc ensamble</t>
  </si>
  <si>
    <t>restricc aluminio</t>
  </si>
  <si>
    <t>coeficientes computador</t>
  </si>
  <si>
    <t>coeficientes impresión</t>
  </si>
  <si>
    <t>ACRES PARA TRIGO</t>
  </si>
  <si>
    <t>LITROS DE LECHE QUE SOBRAN</t>
  </si>
  <si>
    <t>restriccion total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</si>
</sst>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4CCCC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16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4" fillId="3" borderId="15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1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6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3" fillId="0" borderId="2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F56F-089D-4969-A7F6-D063550BFDB4}">
  <dimension ref="B3:G22"/>
  <sheetViews>
    <sheetView tabSelected="1" zoomScaleNormal="100" workbookViewId="0">
      <selection activeCell="B6" sqref="B6"/>
    </sheetView>
  </sheetViews>
  <sheetFormatPr baseColWidth="10" defaultRowHeight="14.5" x14ac:dyDescent="0.35"/>
  <cols>
    <col min="1" max="1" width="6.90625" customWidth="1"/>
    <col min="2" max="2" width="25.81640625" customWidth="1"/>
    <col min="3" max="3" width="16.453125" customWidth="1"/>
    <col min="4" max="4" width="13.08984375" bestFit="1" customWidth="1"/>
    <col min="7" max="7" width="19.6328125" customWidth="1"/>
  </cols>
  <sheetData>
    <row r="3" spans="2:7" ht="15" thickBot="1" x14ac:dyDescent="0.4"/>
    <row r="4" spans="2:7" ht="15" thickBot="1" x14ac:dyDescent="0.4">
      <c r="B4" s="11"/>
      <c r="C4" s="2" t="s">
        <v>0</v>
      </c>
      <c r="D4" s="51"/>
      <c r="E4" s="51"/>
      <c r="F4" s="51"/>
      <c r="G4" s="51"/>
    </row>
    <row r="5" spans="2:7" ht="15" thickBot="1" x14ac:dyDescent="0.4">
      <c r="B5" s="7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</row>
    <row r="6" spans="2:7" ht="15" thickBot="1" x14ac:dyDescent="0.4">
      <c r="B6" s="7"/>
      <c r="C6" s="6">
        <v>1250</v>
      </c>
      <c r="D6" s="6">
        <v>80</v>
      </c>
      <c r="E6" s="6">
        <v>0</v>
      </c>
      <c r="F6" s="6">
        <v>0</v>
      </c>
      <c r="G6" s="6">
        <v>0</v>
      </c>
    </row>
    <row r="7" spans="2:7" ht="15" thickBot="1" x14ac:dyDescent="0.4">
      <c r="B7" s="11"/>
      <c r="C7" s="11"/>
      <c r="D7" s="11"/>
      <c r="E7" s="11"/>
      <c r="F7" s="11"/>
      <c r="G7" s="11"/>
    </row>
    <row r="8" spans="2:7" ht="15" thickBot="1" x14ac:dyDescent="0.4">
      <c r="B8" s="11"/>
      <c r="C8" s="2" t="s">
        <v>6</v>
      </c>
      <c r="D8" s="51"/>
      <c r="E8" s="51"/>
      <c r="F8" s="51"/>
      <c r="G8" s="51"/>
    </row>
    <row r="9" spans="2:7" ht="15" thickBot="1" x14ac:dyDescent="0.4">
      <c r="B9" s="7" t="s">
        <v>7</v>
      </c>
      <c r="C9" s="5">
        <v>134</v>
      </c>
      <c r="D9" s="5">
        <v>169</v>
      </c>
      <c r="E9" s="5">
        <v>58</v>
      </c>
      <c r="F9" s="5">
        <v>78</v>
      </c>
      <c r="G9" s="5">
        <v>3</v>
      </c>
    </row>
    <row r="10" spans="2:7" ht="15" thickBot="1" x14ac:dyDescent="0.4">
      <c r="B10" s="7"/>
      <c r="C10" s="8" t="s">
        <v>8</v>
      </c>
      <c r="D10" s="9">
        <f>SUMPRODUCT(C6:G6,C9:G9)</f>
        <v>181020</v>
      </c>
      <c r="E10" s="11"/>
      <c r="F10" s="52"/>
      <c r="G10" s="52"/>
    </row>
    <row r="11" spans="2:7" ht="15" thickBot="1" x14ac:dyDescent="0.4">
      <c r="B11" s="11"/>
      <c r="C11" s="11"/>
      <c r="D11" s="11"/>
      <c r="E11" s="11"/>
      <c r="F11" s="52"/>
      <c r="G11" s="52"/>
    </row>
    <row r="12" spans="2:7" ht="15" thickBot="1" x14ac:dyDescent="0.4">
      <c r="B12" s="11"/>
      <c r="C12" s="10" t="s">
        <v>9</v>
      </c>
      <c r="D12" s="51"/>
      <c r="E12" s="51"/>
      <c r="F12" s="53"/>
      <c r="G12" s="53"/>
    </row>
    <row r="13" spans="2:7" ht="15" thickBot="1" x14ac:dyDescent="0.4">
      <c r="B13" s="7" t="s">
        <v>10</v>
      </c>
      <c r="C13" s="12">
        <v>0.1</v>
      </c>
      <c r="D13" s="13">
        <v>0.25</v>
      </c>
      <c r="E13" s="13">
        <v>0.25</v>
      </c>
      <c r="F13" s="13">
        <v>0.125</v>
      </c>
      <c r="G13" s="13">
        <f>1/6</f>
        <v>0.16666666666666666</v>
      </c>
    </row>
    <row r="14" spans="2:7" ht="15" thickBot="1" x14ac:dyDescent="0.4">
      <c r="B14" s="7" t="s">
        <v>11</v>
      </c>
      <c r="C14" s="12">
        <v>12</v>
      </c>
      <c r="D14" s="13">
        <v>37.5</v>
      </c>
      <c r="E14" s="13">
        <v>25</v>
      </c>
      <c r="F14" s="13">
        <v>10</v>
      </c>
      <c r="G14" s="13">
        <v>20</v>
      </c>
    </row>
    <row r="15" spans="2:7" ht="15" thickBot="1" x14ac:dyDescent="0.4">
      <c r="B15" s="11"/>
      <c r="C15" s="51"/>
      <c r="D15" s="51"/>
      <c r="E15" s="51"/>
      <c r="F15" s="11"/>
      <c r="G15" s="11"/>
    </row>
    <row r="16" spans="2:7" ht="15" thickBot="1" x14ac:dyDescent="0.4">
      <c r="B16" s="7" t="s">
        <v>12</v>
      </c>
      <c r="C16" s="5">
        <f>SUMPRODUCT(C6:G6,C13:G13)</f>
        <v>145</v>
      </c>
      <c r="D16" s="5" t="s">
        <v>13</v>
      </c>
      <c r="E16" s="5">
        <v>200</v>
      </c>
      <c r="F16" s="11"/>
      <c r="G16" s="11"/>
    </row>
    <row r="17" spans="2:7" ht="15" thickBot="1" x14ac:dyDescent="0.4">
      <c r="B17" s="7" t="s">
        <v>14</v>
      </c>
      <c r="C17" s="5">
        <f>SUMPRODUCT(C6:G6,C14:G14)</f>
        <v>18000</v>
      </c>
      <c r="D17" s="5" t="s">
        <v>13</v>
      </c>
      <c r="E17" s="5">
        <v>18000</v>
      </c>
      <c r="F17" s="11"/>
      <c r="G17" s="11"/>
    </row>
    <row r="18" spans="2:7" ht="15" thickBot="1" x14ac:dyDescent="0.4">
      <c r="B18" s="7" t="s">
        <v>15</v>
      </c>
      <c r="C18" s="5">
        <f>C6</f>
        <v>1250</v>
      </c>
      <c r="D18" s="5" t="s">
        <v>16</v>
      </c>
      <c r="E18" s="5">
        <v>250</v>
      </c>
      <c r="F18" s="11"/>
      <c r="G18" s="11"/>
    </row>
    <row r="19" spans="2:7" ht="15" thickBot="1" x14ac:dyDescent="0.4">
      <c r="B19" s="7" t="s">
        <v>17</v>
      </c>
      <c r="C19" s="5">
        <f>D6</f>
        <v>80</v>
      </c>
      <c r="D19" s="5" t="s">
        <v>16</v>
      </c>
      <c r="E19" s="5">
        <v>80</v>
      </c>
      <c r="F19" s="11"/>
      <c r="G19" s="11"/>
    </row>
    <row r="20" spans="2:7" ht="29" thickBot="1" x14ac:dyDescent="0.4">
      <c r="B20" s="11" t="s">
        <v>18</v>
      </c>
      <c r="C20" s="11"/>
      <c r="D20" s="11"/>
      <c r="E20" s="11"/>
      <c r="F20" s="11"/>
      <c r="G20" s="11"/>
    </row>
    <row r="21" spans="2:7" ht="15" thickBot="1" x14ac:dyDescent="0.4"/>
    <row r="22" spans="2:7" ht="15" thickBot="1" x14ac:dyDescent="0.4">
      <c r="C22" s="64" t="s">
        <v>75</v>
      </c>
      <c r="D22" s="65">
        <f>D6/4</f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5ECF-CC5A-4283-9F32-BB5F93C865F8}">
  <dimension ref="B3:F19"/>
  <sheetViews>
    <sheetView workbookViewId="0">
      <selection activeCell="B5" sqref="B5"/>
    </sheetView>
  </sheetViews>
  <sheetFormatPr baseColWidth="10" defaultRowHeight="14.5" x14ac:dyDescent="0.35"/>
  <cols>
    <col min="2" max="2" width="30" customWidth="1"/>
    <col min="3" max="3" width="13.26953125" customWidth="1"/>
    <col min="4" max="4" width="12.08984375" customWidth="1"/>
  </cols>
  <sheetData>
    <row r="3" spans="2:6" ht="15" thickBot="1" x14ac:dyDescent="0.4">
      <c r="B3" s="28"/>
      <c r="C3" s="46" t="s">
        <v>0</v>
      </c>
      <c r="D3" s="28"/>
      <c r="E3" s="28"/>
      <c r="F3" s="28"/>
    </row>
    <row r="4" spans="2:6" x14ac:dyDescent="0.35">
      <c r="B4" s="28"/>
      <c r="C4" s="21" t="s">
        <v>1</v>
      </c>
      <c r="D4" s="22" t="s">
        <v>2</v>
      </c>
      <c r="E4" s="16"/>
      <c r="F4" s="17"/>
    </row>
    <row r="5" spans="2:6" ht="15" thickBot="1" x14ac:dyDescent="0.4">
      <c r="B5" s="28"/>
      <c r="C5" s="23">
        <v>1.7</v>
      </c>
      <c r="D5" s="24">
        <v>6</v>
      </c>
      <c r="E5" s="16"/>
      <c r="F5" s="16"/>
    </row>
    <row r="6" spans="2:6" x14ac:dyDescent="0.35">
      <c r="B6" s="28"/>
      <c r="C6" s="28"/>
      <c r="D6" s="28"/>
      <c r="E6" s="28"/>
      <c r="F6" s="28"/>
    </row>
    <row r="7" spans="2:6" ht="15" thickBot="1" x14ac:dyDescent="0.4">
      <c r="B7" s="28"/>
      <c r="C7" s="46" t="s">
        <v>6</v>
      </c>
      <c r="D7" s="28"/>
      <c r="E7" s="28"/>
      <c r="F7" s="28"/>
    </row>
    <row r="8" spans="2:6" ht="19.5" customHeight="1" x14ac:dyDescent="0.35">
      <c r="B8" s="35" t="s">
        <v>7</v>
      </c>
      <c r="C8" s="21">
        <v>4110</v>
      </c>
      <c r="D8" s="22">
        <v>1457</v>
      </c>
      <c r="E8" s="16"/>
      <c r="F8" s="25"/>
    </row>
    <row r="9" spans="2:6" ht="15" thickBot="1" x14ac:dyDescent="0.4">
      <c r="B9" s="28"/>
      <c r="C9" s="42" t="s">
        <v>31</v>
      </c>
      <c r="D9" s="47">
        <f>SUMPRODUCT(C5:D5,C8:D8)</f>
        <v>15729</v>
      </c>
      <c r="E9" s="28"/>
      <c r="F9" s="28"/>
    </row>
    <row r="10" spans="2:6" x14ac:dyDescent="0.35">
      <c r="B10" s="28"/>
      <c r="C10" s="28"/>
      <c r="D10" s="28"/>
      <c r="E10" s="28"/>
      <c r="F10" s="28"/>
    </row>
    <row r="11" spans="2:6" ht="17.5" customHeight="1" thickBot="1" x14ac:dyDescent="0.4">
      <c r="B11" s="28"/>
      <c r="C11" s="27" t="s">
        <v>9</v>
      </c>
      <c r="D11" s="28"/>
      <c r="E11" s="28"/>
      <c r="F11" s="28"/>
    </row>
    <row r="12" spans="2:6" ht="19.5" customHeight="1" thickBot="1" x14ac:dyDescent="0.4">
      <c r="B12" s="31" t="s">
        <v>66</v>
      </c>
      <c r="C12" s="37">
        <v>1.2</v>
      </c>
      <c r="D12" s="39">
        <v>2.1</v>
      </c>
      <c r="E12" s="28"/>
      <c r="F12" s="28"/>
    </row>
    <row r="13" spans="2:6" ht="19.5" customHeight="1" x14ac:dyDescent="0.35">
      <c r="B13" s="62" t="s">
        <v>67</v>
      </c>
      <c r="C13" s="62">
        <v>2</v>
      </c>
      <c r="D13" s="63">
        <v>1.6</v>
      </c>
      <c r="E13" s="28"/>
      <c r="F13" s="28"/>
    </row>
    <row r="14" spans="2:6" ht="15" thickBot="1" x14ac:dyDescent="0.4">
      <c r="B14" s="28"/>
      <c r="C14" s="28"/>
      <c r="D14" s="28"/>
      <c r="E14" s="28"/>
      <c r="F14" s="28"/>
    </row>
    <row r="15" spans="2:6" ht="17" customHeight="1" thickBot="1" x14ac:dyDescent="0.4">
      <c r="B15" s="35" t="s">
        <v>40</v>
      </c>
      <c r="C15" s="21">
        <f>SUMPRODUCT(C5:D5,C12:D12)</f>
        <v>14.64</v>
      </c>
      <c r="D15" s="29" t="s">
        <v>68</v>
      </c>
      <c r="E15" s="22">
        <v>10</v>
      </c>
      <c r="F15" s="28"/>
    </row>
    <row r="16" spans="2:6" ht="16" customHeight="1" thickBot="1" x14ac:dyDescent="0.4">
      <c r="B16" s="35" t="s">
        <v>41</v>
      </c>
      <c r="C16" s="48">
        <f>SUMPRODUCT(C5:D5,C13:D13)</f>
        <v>13.000000000000002</v>
      </c>
      <c r="D16" s="29" t="s">
        <v>68</v>
      </c>
      <c r="E16" s="49">
        <v>13</v>
      </c>
      <c r="F16" s="28"/>
    </row>
    <row r="17" spans="2:6" ht="16" customHeight="1" thickBot="1" x14ac:dyDescent="0.4">
      <c r="B17" s="35" t="s">
        <v>42</v>
      </c>
      <c r="C17" s="21">
        <f>C5</f>
        <v>1.7</v>
      </c>
      <c r="D17" s="29" t="s">
        <v>13</v>
      </c>
      <c r="E17" s="22">
        <v>5</v>
      </c>
      <c r="F17" s="28"/>
    </row>
    <row r="18" spans="2:6" ht="16" customHeight="1" x14ac:dyDescent="0.35">
      <c r="B18" s="35" t="s">
        <v>43</v>
      </c>
      <c r="C18" s="48">
        <f>D5</f>
        <v>6</v>
      </c>
      <c r="D18" s="29" t="s">
        <v>13</v>
      </c>
      <c r="E18" s="49">
        <v>6</v>
      </c>
      <c r="F18" s="28"/>
    </row>
    <row r="19" spans="2:6" ht="19" customHeight="1" x14ac:dyDescent="0.35">
      <c r="B19" s="35" t="s">
        <v>18</v>
      </c>
      <c r="C19" s="28"/>
      <c r="D19" s="28"/>
      <c r="E19" s="28"/>
      <c r="F19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B81B-9639-4479-B6BB-0F40E8E02E11}">
  <dimension ref="B3:E17"/>
  <sheetViews>
    <sheetView workbookViewId="0">
      <selection activeCell="B5" sqref="B5"/>
    </sheetView>
  </sheetViews>
  <sheetFormatPr baseColWidth="10" defaultRowHeight="14.5" x14ac:dyDescent="0.35"/>
  <cols>
    <col min="2" max="2" width="32.1796875" customWidth="1"/>
    <col min="3" max="3" width="14.81640625" customWidth="1"/>
  </cols>
  <sheetData>
    <row r="3" spans="2:5" ht="15" thickBot="1" x14ac:dyDescent="0.4">
      <c r="B3" s="28"/>
      <c r="C3" s="46" t="s">
        <v>0</v>
      </c>
      <c r="D3" s="28"/>
      <c r="E3" s="28"/>
    </row>
    <row r="4" spans="2:5" x14ac:dyDescent="0.35">
      <c r="B4" s="28"/>
      <c r="C4" s="21" t="s">
        <v>1</v>
      </c>
      <c r="D4" s="22" t="s">
        <v>2</v>
      </c>
      <c r="E4" s="16"/>
    </row>
    <row r="5" spans="2:5" ht="15" thickBot="1" x14ac:dyDescent="0.4">
      <c r="B5" s="28"/>
      <c r="C5" s="23">
        <v>0</v>
      </c>
      <c r="D5" s="24">
        <v>34</v>
      </c>
      <c r="E5" s="16"/>
    </row>
    <row r="6" spans="2:5" x14ac:dyDescent="0.35">
      <c r="B6" s="28"/>
      <c r="C6" s="28"/>
      <c r="D6" s="28"/>
      <c r="E6" s="28"/>
    </row>
    <row r="7" spans="2:5" ht="15" thickBot="1" x14ac:dyDescent="0.4">
      <c r="B7" s="28"/>
      <c r="C7" s="46" t="s">
        <v>6</v>
      </c>
      <c r="D7" s="28"/>
      <c r="E7" s="28"/>
    </row>
    <row r="8" spans="2:5" ht="17.5" customHeight="1" x14ac:dyDescent="0.35">
      <c r="B8" s="35" t="s">
        <v>7</v>
      </c>
      <c r="C8" s="21">
        <v>13340</v>
      </c>
      <c r="D8" s="22">
        <v>17867</v>
      </c>
      <c r="E8" s="16"/>
    </row>
    <row r="9" spans="2:5" ht="15" thickBot="1" x14ac:dyDescent="0.4">
      <c r="B9" s="28"/>
      <c r="C9" s="42" t="s">
        <v>8</v>
      </c>
      <c r="D9" s="47">
        <f>SUMPRODUCT(C5:D5,C8:D8)</f>
        <v>607478</v>
      </c>
      <c r="E9" s="28"/>
    </row>
    <row r="10" spans="2:5" x14ac:dyDescent="0.35">
      <c r="B10" s="28"/>
      <c r="C10" s="28"/>
      <c r="D10" s="28"/>
      <c r="E10" s="28"/>
    </row>
    <row r="11" spans="2:5" ht="15.5" customHeight="1" thickBot="1" x14ac:dyDescent="0.4">
      <c r="B11" s="28"/>
      <c r="C11" s="27" t="s">
        <v>9</v>
      </c>
      <c r="D11" s="28"/>
      <c r="E11" s="28"/>
    </row>
    <row r="12" spans="2:5" ht="17.5" customHeight="1" thickBot="1" x14ac:dyDescent="0.4">
      <c r="B12" s="31" t="s">
        <v>69</v>
      </c>
      <c r="C12" s="37">
        <v>4</v>
      </c>
      <c r="D12" s="39">
        <v>1</v>
      </c>
      <c r="E12" s="28"/>
    </row>
    <row r="13" spans="2:5" ht="18.5" customHeight="1" x14ac:dyDescent="0.35">
      <c r="B13" s="62" t="s">
        <v>70</v>
      </c>
      <c r="C13" s="62">
        <v>1</v>
      </c>
      <c r="D13" s="63">
        <v>1</v>
      </c>
      <c r="E13" s="28"/>
    </row>
    <row r="14" spans="2:5" ht="15" thickBot="1" x14ac:dyDescent="0.4">
      <c r="B14" s="28"/>
      <c r="C14" s="28"/>
      <c r="D14" s="28"/>
      <c r="E14" s="28"/>
    </row>
    <row r="15" spans="2:5" ht="17" customHeight="1" thickBot="1" x14ac:dyDescent="0.4">
      <c r="B15" s="35" t="s">
        <v>71</v>
      </c>
      <c r="C15" s="21">
        <f>SUMPRODUCT(C5:D5,C12:D12)</f>
        <v>34</v>
      </c>
      <c r="D15" s="29" t="s">
        <v>13</v>
      </c>
      <c r="E15" s="22">
        <v>39</v>
      </c>
    </row>
    <row r="16" spans="2:5" ht="18" customHeight="1" x14ac:dyDescent="0.35">
      <c r="B16" s="35" t="s">
        <v>72</v>
      </c>
      <c r="C16" s="48">
        <f>SUMPRODUCT(C5:D5,C13:D13)</f>
        <v>34</v>
      </c>
      <c r="D16" s="29" t="s">
        <v>13</v>
      </c>
      <c r="E16" s="49">
        <v>34</v>
      </c>
    </row>
    <row r="17" spans="2:5" ht="17" customHeight="1" x14ac:dyDescent="0.35">
      <c r="B17" s="35" t="s">
        <v>18</v>
      </c>
      <c r="C17" s="28"/>
      <c r="D17" s="28"/>
      <c r="E17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A3C6-3444-4B21-9533-155860313B6B}">
  <dimension ref="B3:E19"/>
  <sheetViews>
    <sheetView workbookViewId="0">
      <selection activeCell="B5" sqref="B5"/>
    </sheetView>
  </sheetViews>
  <sheetFormatPr baseColWidth="10" defaultRowHeight="14.5" x14ac:dyDescent="0.35"/>
  <cols>
    <col min="2" max="2" width="29.7265625" customWidth="1"/>
    <col min="3" max="3" width="15.1796875" customWidth="1"/>
  </cols>
  <sheetData>
    <row r="3" spans="2:5" ht="15" thickBot="1" x14ac:dyDescent="0.4">
      <c r="B3" s="28"/>
      <c r="C3" s="46" t="s">
        <v>0</v>
      </c>
      <c r="D3" s="28"/>
      <c r="E3" s="28"/>
    </row>
    <row r="4" spans="2:5" x14ac:dyDescent="0.35">
      <c r="B4" s="28"/>
      <c r="C4" s="21" t="s">
        <v>1</v>
      </c>
      <c r="D4" s="22" t="s">
        <v>2</v>
      </c>
      <c r="E4" s="16"/>
    </row>
    <row r="5" spans="2:5" ht="15" thickBot="1" x14ac:dyDescent="0.4">
      <c r="B5" s="28"/>
      <c r="C5" s="23">
        <v>1.666666666666667</v>
      </c>
      <c r="D5" s="24">
        <v>6.6666666666666661</v>
      </c>
      <c r="E5" s="16"/>
    </row>
    <row r="6" spans="2:5" x14ac:dyDescent="0.35">
      <c r="B6" s="28"/>
      <c r="C6" s="28"/>
      <c r="D6" s="28"/>
      <c r="E6" s="28"/>
    </row>
    <row r="7" spans="2:5" ht="15" thickBot="1" x14ac:dyDescent="0.4">
      <c r="B7" s="28"/>
      <c r="C7" s="46" t="s">
        <v>6</v>
      </c>
      <c r="D7" s="28"/>
      <c r="E7" s="28"/>
    </row>
    <row r="8" spans="2:5" ht="17" customHeight="1" x14ac:dyDescent="0.35">
      <c r="B8" s="35" t="s">
        <v>7</v>
      </c>
      <c r="C8" s="21">
        <v>43883</v>
      </c>
      <c r="D8" s="22">
        <v>22657</v>
      </c>
      <c r="E8" s="16"/>
    </row>
    <row r="9" spans="2:5" ht="15" thickBot="1" x14ac:dyDescent="0.4">
      <c r="B9" s="28"/>
      <c r="C9" s="42" t="s">
        <v>8</v>
      </c>
      <c r="D9" s="47">
        <f>SUMPRODUCT(C5:D5,C8:D8)</f>
        <v>224185</v>
      </c>
      <c r="E9" s="28"/>
    </row>
    <row r="10" spans="2:5" x14ac:dyDescent="0.35">
      <c r="B10" s="28"/>
      <c r="C10" s="28"/>
      <c r="D10" s="28"/>
      <c r="E10" s="28"/>
    </row>
    <row r="11" spans="2:5" ht="15" thickBot="1" x14ac:dyDescent="0.4">
      <c r="B11" s="28"/>
      <c r="C11" s="27" t="s">
        <v>9</v>
      </c>
      <c r="D11" s="28"/>
      <c r="E11" s="28"/>
    </row>
    <row r="12" spans="2:5" ht="17" customHeight="1" thickBot="1" x14ac:dyDescent="0.4">
      <c r="B12" s="31" t="s">
        <v>73</v>
      </c>
      <c r="C12" s="37">
        <v>20</v>
      </c>
      <c r="D12" s="39">
        <v>10</v>
      </c>
      <c r="E12" s="28"/>
    </row>
    <row r="13" spans="2:5" ht="17.5" customHeight="1" x14ac:dyDescent="0.35">
      <c r="B13" s="62" t="s">
        <v>74</v>
      </c>
      <c r="C13" s="40">
        <v>22</v>
      </c>
      <c r="D13" s="41">
        <v>25</v>
      </c>
      <c r="E13" s="28"/>
    </row>
    <row r="14" spans="2:5" ht="17.5" customHeight="1" thickBot="1" x14ac:dyDescent="0.4">
      <c r="B14" s="62"/>
      <c r="C14" s="42">
        <v>0</v>
      </c>
      <c r="D14" s="44">
        <v>18</v>
      </c>
      <c r="E14" s="28"/>
    </row>
    <row r="15" spans="2:5" ht="15" thickBot="1" x14ac:dyDescent="0.4">
      <c r="B15" s="28"/>
      <c r="C15" s="28"/>
      <c r="D15" s="28"/>
      <c r="E15" s="28"/>
    </row>
    <row r="16" spans="2:5" ht="19" customHeight="1" x14ac:dyDescent="0.35">
      <c r="B16" s="35" t="s">
        <v>71</v>
      </c>
      <c r="C16" s="21">
        <f>SUMPRODUCT(C5:D5,C12:D12)</f>
        <v>100</v>
      </c>
      <c r="D16" s="29" t="s">
        <v>13</v>
      </c>
      <c r="E16" s="22">
        <v>100</v>
      </c>
    </row>
    <row r="17" spans="2:5" ht="17" customHeight="1" x14ac:dyDescent="0.35">
      <c r="B17" s="35" t="s">
        <v>72</v>
      </c>
      <c r="C17" s="48">
        <f>SUMPRODUCT(C5:D5,C13:D13)</f>
        <v>203.33333333333331</v>
      </c>
      <c r="D17" s="18" t="s">
        <v>13</v>
      </c>
      <c r="E17" s="49">
        <v>360</v>
      </c>
    </row>
    <row r="18" spans="2:5" ht="17" customHeight="1" thickBot="1" x14ac:dyDescent="0.4">
      <c r="B18" s="35"/>
      <c r="C18" s="45">
        <f>SUMPRODUCT(C14:D14,C5:D5)</f>
        <v>119.99999999999999</v>
      </c>
      <c r="D18" s="50" t="s">
        <v>13</v>
      </c>
      <c r="E18" s="30">
        <v>120</v>
      </c>
    </row>
    <row r="19" spans="2:5" ht="16.5" customHeight="1" x14ac:dyDescent="0.35">
      <c r="B19" s="35" t="s">
        <v>18</v>
      </c>
      <c r="C19" s="28"/>
      <c r="D19" s="28"/>
      <c r="E1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433F-3974-47DA-A7D1-97209755A9A3}">
  <dimension ref="B4:G18"/>
  <sheetViews>
    <sheetView workbookViewId="0">
      <selection activeCell="B8" sqref="B8"/>
    </sheetView>
  </sheetViews>
  <sheetFormatPr baseColWidth="10" defaultRowHeight="14.5" x14ac:dyDescent="0.35"/>
  <cols>
    <col min="2" max="2" width="23.90625" customWidth="1"/>
    <col min="3" max="3" width="12.6328125" customWidth="1"/>
  </cols>
  <sheetData>
    <row r="4" spans="2:7" ht="15" thickBot="1" x14ac:dyDescent="0.4">
      <c r="B4" s="28"/>
      <c r="C4" s="46" t="s">
        <v>0</v>
      </c>
      <c r="D4" s="28"/>
      <c r="E4" s="28"/>
      <c r="F4" s="28"/>
      <c r="G4" s="28"/>
    </row>
    <row r="5" spans="2:7" x14ac:dyDescent="0.35">
      <c r="B5" s="28"/>
      <c r="C5" s="21" t="s">
        <v>1</v>
      </c>
      <c r="D5" s="22" t="s">
        <v>2</v>
      </c>
      <c r="E5" s="16"/>
      <c r="F5" s="17"/>
      <c r="G5" s="17"/>
    </row>
    <row r="6" spans="2:7" ht="15" thickBot="1" x14ac:dyDescent="0.4">
      <c r="B6" s="28"/>
      <c r="C6" s="23">
        <v>120</v>
      </c>
      <c r="D6" s="24">
        <v>80</v>
      </c>
      <c r="E6" s="16"/>
      <c r="F6" s="16"/>
      <c r="G6" s="16"/>
    </row>
    <row r="7" spans="2:7" x14ac:dyDescent="0.35">
      <c r="B7" s="28"/>
      <c r="C7" s="28"/>
      <c r="D7" s="28"/>
      <c r="E7" s="28"/>
      <c r="F7" s="28"/>
      <c r="G7" s="28"/>
    </row>
    <row r="8" spans="2:7" ht="15" thickBot="1" x14ac:dyDescent="0.4">
      <c r="B8" s="28"/>
      <c r="C8" s="46" t="s">
        <v>6</v>
      </c>
      <c r="D8" s="28"/>
      <c r="E8" s="28"/>
      <c r="F8" s="28"/>
      <c r="G8" s="28"/>
    </row>
    <row r="9" spans="2:7" ht="19" customHeight="1" x14ac:dyDescent="0.35">
      <c r="B9" s="35" t="s">
        <v>7</v>
      </c>
      <c r="C9" s="21">
        <v>3100</v>
      </c>
      <c r="D9" s="22">
        <v>2300</v>
      </c>
      <c r="E9" s="16"/>
      <c r="F9" s="25"/>
      <c r="G9" s="25"/>
    </row>
    <row r="10" spans="2:7" ht="15" thickBot="1" x14ac:dyDescent="0.4">
      <c r="B10" s="28"/>
      <c r="C10" s="42" t="s">
        <v>8</v>
      </c>
      <c r="D10" s="47">
        <f>SUMPRODUCT(C6:D6,C9:D9)</f>
        <v>556000</v>
      </c>
      <c r="E10" s="28"/>
      <c r="F10" s="28"/>
      <c r="G10" s="28"/>
    </row>
    <row r="11" spans="2:7" ht="17" customHeight="1" x14ac:dyDescent="0.35">
      <c r="B11" s="28"/>
      <c r="C11" s="28"/>
      <c r="D11" s="28"/>
      <c r="E11" s="28"/>
      <c r="F11" s="28"/>
      <c r="G11" s="28"/>
    </row>
    <row r="12" spans="2:7" ht="15" customHeight="1" x14ac:dyDescent="0.35">
      <c r="B12" s="28"/>
      <c r="C12" s="27" t="s">
        <v>9</v>
      </c>
      <c r="D12" s="28"/>
      <c r="E12" s="28"/>
      <c r="F12" s="28"/>
      <c r="G12" s="28"/>
    </row>
    <row r="13" spans="2:7" ht="15" thickBot="1" x14ac:dyDescent="0.4">
      <c r="B13" s="28"/>
      <c r="C13" s="28"/>
      <c r="D13" s="28"/>
      <c r="E13" s="28"/>
      <c r="F13" s="28"/>
      <c r="G13" s="28"/>
    </row>
    <row r="14" spans="2:7" ht="17.5" customHeight="1" x14ac:dyDescent="0.35">
      <c r="B14" s="35" t="s">
        <v>20</v>
      </c>
      <c r="C14" s="21">
        <f>C6+D6</f>
        <v>200</v>
      </c>
      <c r="D14" s="29" t="s">
        <v>16</v>
      </c>
      <c r="E14" s="22">
        <v>60</v>
      </c>
      <c r="F14" s="28"/>
      <c r="G14" s="28"/>
    </row>
    <row r="15" spans="2:7" ht="17.5" customHeight="1" x14ac:dyDescent="0.35">
      <c r="B15" s="35" t="s">
        <v>20</v>
      </c>
      <c r="C15" s="48">
        <f>C6+D6</f>
        <v>200</v>
      </c>
      <c r="D15" s="18" t="s">
        <v>13</v>
      </c>
      <c r="E15" s="49">
        <v>200</v>
      </c>
      <c r="F15" s="28"/>
      <c r="G15" s="28"/>
    </row>
    <row r="16" spans="2:7" ht="19" customHeight="1" x14ac:dyDescent="0.35">
      <c r="B16" s="35" t="s">
        <v>19</v>
      </c>
      <c r="C16" s="48">
        <f>C6</f>
        <v>120</v>
      </c>
      <c r="D16" s="18" t="s">
        <v>13</v>
      </c>
      <c r="E16" s="49">
        <v>120</v>
      </c>
      <c r="F16" s="28"/>
      <c r="G16" s="28"/>
    </row>
    <row r="17" spans="2:7" ht="18" customHeight="1" thickBot="1" x14ac:dyDescent="0.4">
      <c r="B17" s="35" t="s">
        <v>21</v>
      </c>
      <c r="C17" s="45">
        <f>C6</f>
        <v>120</v>
      </c>
      <c r="D17" s="50" t="s">
        <v>16</v>
      </c>
      <c r="E17" s="30">
        <f>D6</f>
        <v>80</v>
      </c>
      <c r="F17" s="28"/>
      <c r="G17" s="28"/>
    </row>
    <row r="18" spans="2:7" ht="30.5" customHeight="1" x14ac:dyDescent="0.35">
      <c r="B18" s="35" t="s">
        <v>18</v>
      </c>
      <c r="C18" s="28"/>
      <c r="D18" s="28"/>
      <c r="E18" s="28"/>
      <c r="F18" s="28"/>
      <c r="G1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3DEA-F3EE-45DE-845B-B45F4B429E5F}">
  <dimension ref="B2:E25"/>
  <sheetViews>
    <sheetView workbookViewId="0">
      <selection activeCell="C25" sqref="C25"/>
    </sheetView>
  </sheetViews>
  <sheetFormatPr baseColWidth="10" defaultRowHeight="14.5" x14ac:dyDescent="0.35"/>
  <cols>
    <col min="2" max="2" width="33.6328125" customWidth="1"/>
    <col min="3" max="3" width="12.54296875" customWidth="1"/>
  </cols>
  <sheetData>
    <row r="2" spans="2:5" ht="15" thickBot="1" x14ac:dyDescent="0.4"/>
    <row r="3" spans="2:5" ht="15" thickBot="1" x14ac:dyDescent="0.4">
      <c r="B3" s="1"/>
      <c r="C3" s="20" t="s">
        <v>0</v>
      </c>
      <c r="D3" s="15"/>
      <c r="E3" s="15"/>
    </row>
    <row r="4" spans="2:5" ht="15" thickBot="1" x14ac:dyDescent="0.4">
      <c r="B4" s="19"/>
      <c r="C4" s="21" t="s">
        <v>1</v>
      </c>
      <c r="D4" s="29" t="s">
        <v>2</v>
      </c>
      <c r="E4" s="22" t="s">
        <v>3</v>
      </c>
    </row>
    <row r="5" spans="2:5" ht="15" thickBot="1" x14ac:dyDescent="0.4">
      <c r="B5" s="19"/>
      <c r="C5" s="23">
        <v>262.92725679228738</v>
      </c>
      <c r="D5" s="23">
        <v>144.17177914110428</v>
      </c>
      <c r="E5" s="23">
        <v>195.2035694366983</v>
      </c>
    </row>
    <row r="6" spans="2:5" ht="15" thickBot="1" x14ac:dyDescent="0.4">
      <c r="B6" s="1"/>
      <c r="C6" s="14"/>
      <c r="D6" s="14"/>
      <c r="E6" s="14"/>
    </row>
    <row r="7" spans="2:5" ht="15" thickBot="1" x14ac:dyDescent="0.4">
      <c r="B7" s="1"/>
      <c r="C7" s="2" t="s">
        <v>6</v>
      </c>
      <c r="D7" s="3"/>
      <c r="E7" s="15"/>
    </row>
    <row r="8" spans="2:5" ht="19.5" customHeight="1" thickBot="1" x14ac:dyDescent="0.4">
      <c r="B8" s="7" t="s">
        <v>7</v>
      </c>
      <c r="C8" s="45">
        <f>619*12</f>
        <v>7428</v>
      </c>
      <c r="D8" s="61">
        <f>877*12</f>
        <v>10524</v>
      </c>
      <c r="E8" s="34">
        <f>1165*12</f>
        <v>13980</v>
      </c>
    </row>
    <row r="9" spans="2:5" ht="15" thickBot="1" x14ac:dyDescent="0.4">
      <c r="B9" s="4"/>
      <c r="C9" s="8" t="s">
        <v>8</v>
      </c>
      <c r="D9" s="9">
        <f>SUMPRODUCT(C5:E5,C8:E8)</f>
        <v>6199233.3678591345</v>
      </c>
      <c r="E9" s="15"/>
    </row>
    <row r="10" spans="2:5" ht="15" thickBot="1" x14ac:dyDescent="0.4">
      <c r="B10" s="1"/>
      <c r="C10" s="15"/>
      <c r="D10" s="15"/>
    </row>
    <row r="11" spans="2:5" ht="18" customHeight="1" thickBot="1" x14ac:dyDescent="0.4">
      <c r="B11" s="19"/>
      <c r="C11" s="27" t="s">
        <v>9</v>
      </c>
      <c r="D11" s="28"/>
      <c r="E11" s="28"/>
    </row>
    <row r="12" spans="2:5" ht="18" customHeight="1" thickBot="1" x14ac:dyDescent="0.4">
      <c r="B12" s="19" t="s">
        <v>28</v>
      </c>
      <c r="C12" s="37">
        <v>3.5</v>
      </c>
      <c r="D12" s="38">
        <v>4</v>
      </c>
      <c r="E12" s="39">
        <v>7.7</v>
      </c>
    </row>
    <row r="13" spans="2:5" ht="18" customHeight="1" thickBot="1" x14ac:dyDescent="0.4">
      <c r="B13" s="19" t="s">
        <v>26</v>
      </c>
      <c r="C13" s="40">
        <v>0.91</v>
      </c>
      <c r="D13" s="36">
        <v>2.4</v>
      </c>
      <c r="E13" s="41">
        <v>1.1000000000000001</v>
      </c>
    </row>
    <row r="14" spans="2:5" ht="18" customHeight="1" thickBot="1" x14ac:dyDescent="0.4">
      <c r="B14" s="19" t="s">
        <v>27</v>
      </c>
      <c r="C14" s="40">
        <v>1.4</v>
      </c>
      <c r="D14" s="36">
        <v>3</v>
      </c>
      <c r="E14" s="41">
        <v>0.66</v>
      </c>
    </row>
    <row r="15" spans="2:5" ht="18" customHeight="1" thickBot="1" x14ac:dyDescent="0.4">
      <c r="B15" s="19" t="s">
        <v>29</v>
      </c>
      <c r="C15" s="42">
        <v>1.19</v>
      </c>
      <c r="D15" s="43">
        <v>0.6</v>
      </c>
      <c r="E15" s="44">
        <v>1.54</v>
      </c>
    </row>
    <row r="16" spans="2:5" ht="15" thickBot="1" x14ac:dyDescent="0.4">
      <c r="B16" s="1"/>
      <c r="C16" s="26"/>
      <c r="D16" s="26"/>
      <c r="E16" s="26"/>
    </row>
    <row r="17" spans="2:5" ht="15" thickBot="1" x14ac:dyDescent="0.4">
      <c r="B17" s="7" t="s">
        <v>24</v>
      </c>
      <c r="C17" s="5">
        <f>SUMPRODUCT(C5:E5,C12:E12)</f>
        <v>3000</v>
      </c>
      <c r="D17" s="5" t="s">
        <v>13</v>
      </c>
      <c r="E17" s="5">
        <v>3000</v>
      </c>
    </row>
    <row r="18" spans="2:5" ht="15" thickBot="1" x14ac:dyDescent="0.4">
      <c r="B18" s="7" t="s">
        <v>22</v>
      </c>
      <c r="C18" s="5">
        <f>SUMPRODUCT(C5:E5,C13:E13)</f>
        <v>800</v>
      </c>
      <c r="D18" s="5" t="s">
        <v>13</v>
      </c>
      <c r="E18" s="5">
        <v>800</v>
      </c>
    </row>
    <row r="19" spans="2:5" ht="15" thickBot="1" x14ac:dyDescent="0.4">
      <c r="B19" s="7" t="s">
        <v>23</v>
      </c>
      <c r="C19" s="5">
        <f>SUMPRODUCT(C5:E5,C14:E14)</f>
        <v>929.44785276073605</v>
      </c>
      <c r="D19" s="5" t="s">
        <v>13</v>
      </c>
      <c r="E19" s="5">
        <v>1500</v>
      </c>
    </row>
    <row r="20" spans="2:5" ht="15.5" customHeight="1" thickBot="1" x14ac:dyDescent="0.4">
      <c r="B20" s="7" t="s">
        <v>25</v>
      </c>
      <c r="C20" s="33">
        <f>SUMPRODUCT(C5:E5,C15:E15)</f>
        <v>699.99999999999989</v>
      </c>
      <c r="D20" s="5" t="s">
        <v>13</v>
      </c>
      <c r="E20" s="5">
        <v>700</v>
      </c>
    </row>
    <row r="21" spans="2:5" ht="15.5" customHeight="1" thickBot="1" x14ac:dyDescent="0.4">
      <c r="B21" s="31" t="s">
        <v>30</v>
      </c>
      <c r="C21" s="34">
        <f>C5+D5+E5</f>
        <v>602.30260537008996</v>
      </c>
      <c r="D21" s="32" t="s">
        <v>16</v>
      </c>
      <c r="E21" s="5">
        <v>25</v>
      </c>
    </row>
    <row r="22" spans="2:5" ht="18.5" customHeight="1" thickBot="1" x14ac:dyDescent="0.4">
      <c r="B22" s="11" t="s">
        <v>18</v>
      </c>
      <c r="C22" s="14"/>
      <c r="D22" s="1"/>
      <c r="E22" s="1"/>
    </row>
    <row r="24" spans="2:5" ht="15" thickBot="1" x14ac:dyDescent="0.4"/>
    <row r="25" spans="2:5" ht="19" customHeight="1" thickBot="1" x14ac:dyDescent="0.4">
      <c r="B25" s="66" t="s">
        <v>76</v>
      </c>
      <c r="C25" s="65">
        <f>E19-C19</f>
        <v>570.55214723926395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7ABB-4C43-4B91-9D9E-F9A0FBA7E173}">
  <dimension ref="B1:H19"/>
  <sheetViews>
    <sheetView workbookViewId="0">
      <selection activeCell="D9" sqref="D9"/>
    </sheetView>
  </sheetViews>
  <sheetFormatPr baseColWidth="10" defaultRowHeight="14.5" x14ac:dyDescent="0.35"/>
  <cols>
    <col min="2" max="2" width="32.90625" customWidth="1"/>
    <col min="3" max="3" width="14.1796875" customWidth="1"/>
    <col min="4" max="4" width="12.26953125" bestFit="1" customWidth="1"/>
    <col min="5" max="5" width="12.453125" customWidth="1"/>
    <col min="8" max="8" width="18.6328125" customWidth="1"/>
  </cols>
  <sheetData>
    <row r="1" spans="2:8" ht="15" thickBot="1" x14ac:dyDescent="0.4"/>
    <row r="2" spans="2:8" ht="15" thickBot="1" x14ac:dyDescent="0.4">
      <c r="B2" s="11"/>
      <c r="C2" s="2" t="s">
        <v>0</v>
      </c>
      <c r="D2" s="51"/>
      <c r="E2" s="51"/>
      <c r="F2" s="51"/>
    </row>
    <row r="3" spans="2:8" ht="15" thickBot="1" x14ac:dyDescent="0.4">
      <c r="B3" s="7"/>
      <c r="C3" s="5" t="s">
        <v>1</v>
      </c>
      <c r="D3" s="5" t="s">
        <v>2</v>
      </c>
      <c r="E3" s="5" t="s">
        <v>3</v>
      </c>
      <c r="F3" s="5" t="s">
        <v>4</v>
      </c>
    </row>
    <row r="4" spans="2:8" ht="15" thickBot="1" x14ac:dyDescent="0.4">
      <c r="B4" s="7"/>
      <c r="C4" s="6">
        <v>0</v>
      </c>
      <c r="D4" s="6">
        <v>0</v>
      </c>
      <c r="E4" s="6">
        <v>117.64705882352941</v>
      </c>
      <c r="F4" s="6">
        <v>294.11764705882354</v>
      </c>
      <c r="H4" s="58" t="s">
        <v>4</v>
      </c>
    </row>
    <row r="5" spans="2:8" ht="15" thickBot="1" x14ac:dyDescent="0.4">
      <c r="B5" s="11"/>
      <c r="C5" s="11"/>
      <c r="D5" s="11"/>
      <c r="E5" s="11"/>
      <c r="F5" s="11"/>
      <c r="H5" s="59" t="s">
        <v>60</v>
      </c>
    </row>
    <row r="6" spans="2:8" ht="15" thickBot="1" x14ac:dyDescent="0.4">
      <c r="B6" s="11"/>
      <c r="C6" s="2" t="s">
        <v>6</v>
      </c>
      <c r="D6" s="51"/>
      <c r="E6" s="51"/>
      <c r="F6" s="51"/>
      <c r="H6" s="60" t="s">
        <v>61</v>
      </c>
    </row>
    <row r="7" spans="2:8" ht="15" customHeight="1" thickBot="1" x14ac:dyDescent="0.4">
      <c r="B7" s="7" t="s">
        <v>7</v>
      </c>
      <c r="C7" s="5">
        <v>1100000</v>
      </c>
      <c r="D7" s="5">
        <v>300000</v>
      </c>
      <c r="E7" s="5">
        <v>800000</v>
      </c>
      <c r="F7" s="5">
        <v>260000</v>
      </c>
    </row>
    <row r="8" spans="2:8" ht="15" thickBot="1" x14ac:dyDescent="0.4">
      <c r="B8" s="7"/>
      <c r="C8" s="8" t="s">
        <v>8</v>
      </c>
      <c r="D8" s="9">
        <f>SUMPRODUCT(C4:F4,C7:F7)-SUMPRODUCT(C4:F4,C13:F13)</f>
        <v>78149647.058823511</v>
      </c>
      <c r="E8" s="11"/>
      <c r="F8" s="52"/>
    </row>
    <row r="9" spans="2:8" ht="15" thickBot="1" x14ac:dyDescent="0.4">
      <c r="B9" s="11"/>
      <c r="C9" s="11"/>
      <c r="D9" s="11"/>
      <c r="E9" s="11"/>
      <c r="F9" s="52"/>
    </row>
    <row r="10" spans="2:8" ht="14" customHeight="1" thickBot="1" x14ac:dyDescent="0.4">
      <c r="B10" s="11"/>
      <c r="C10" s="10" t="s">
        <v>9</v>
      </c>
      <c r="D10" s="51"/>
      <c r="E10" s="51"/>
      <c r="F10" s="53"/>
    </row>
    <row r="11" spans="2:8" ht="16.5" customHeight="1" thickBot="1" x14ac:dyDescent="0.4">
      <c r="B11" s="7" t="s">
        <v>53</v>
      </c>
      <c r="C11" s="12">
        <v>10000</v>
      </c>
      <c r="D11" s="13">
        <v>4000</v>
      </c>
      <c r="E11" s="13">
        <v>8000</v>
      </c>
      <c r="F11" s="13">
        <v>200</v>
      </c>
    </row>
    <row r="12" spans="2:8" ht="15.5" customHeight="1" thickBot="1" x14ac:dyDescent="0.4">
      <c r="B12" s="7" t="s">
        <v>54</v>
      </c>
      <c r="C12" s="12">
        <v>40</v>
      </c>
      <c r="D12" s="13">
        <v>12</v>
      </c>
      <c r="E12" s="13">
        <v>28</v>
      </c>
      <c r="F12" s="13">
        <v>16</v>
      </c>
    </row>
    <row r="13" spans="2:8" ht="15.5" customHeight="1" thickBot="1" x14ac:dyDescent="0.4">
      <c r="B13" s="7" t="s">
        <v>55</v>
      </c>
      <c r="C13" s="12">
        <v>574989</v>
      </c>
      <c r="D13" s="13">
        <v>120954</v>
      </c>
      <c r="E13" s="13">
        <v>335728</v>
      </c>
      <c r="F13" s="13">
        <v>180000</v>
      </c>
    </row>
    <row r="14" spans="2:8" ht="15" thickBot="1" x14ac:dyDescent="0.4">
      <c r="B14" s="11"/>
      <c r="C14" s="51"/>
      <c r="D14" s="51"/>
      <c r="E14" s="51"/>
      <c r="F14" s="11"/>
    </row>
    <row r="15" spans="2:8" ht="16.5" customHeight="1" thickBot="1" x14ac:dyDescent="0.4">
      <c r="B15" s="7" t="s">
        <v>56</v>
      </c>
      <c r="C15" s="5">
        <f>SUMPRODUCT(C4:F4,C11:F11)</f>
        <v>1000000</v>
      </c>
      <c r="D15" s="5" t="s">
        <v>13</v>
      </c>
      <c r="E15" s="5">
        <v>1000000</v>
      </c>
      <c r="F15" s="11"/>
    </row>
    <row r="16" spans="2:8" ht="16.5" customHeight="1" thickBot="1" x14ac:dyDescent="0.4">
      <c r="B16" s="7" t="s">
        <v>57</v>
      </c>
      <c r="C16" s="5">
        <f>SUMPRODUCT(C4:F4,C12:F12)</f>
        <v>8000</v>
      </c>
      <c r="D16" s="5" t="s">
        <v>13</v>
      </c>
      <c r="E16" s="5">
        <v>8000</v>
      </c>
      <c r="F16" s="11"/>
    </row>
    <row r="17" spans="2:6" ht="16.5" customHeight="1" thickBot="1" x14ac:dyDescent="0.4">
      <c r="B17" s="7" t="s">
        <v>58</v>
      </c>
      <c r="C17" s="33">
        <f>SUMPRODUCT(C4:F4,C13:F13)</f>
        <v>92438588.235294119</v>
      </c>
      <c r="D17" s="5" t="s">
        <v>13</v>
      </c>
      <c r="E17" s="5">
        <v>100000000</v>
      </c>
      <c r="F17" s="11"/>
    </row>
    <row r="18" spans="2:6" ht="16.5" customHeight="1" thickBot="1" x14ac:dyDescent="0.4">
      <c r="B18" s="31" t="s">
        <v>59</v>
      </c>
      <c r="C18" s="34">
        <f>SUM(C4:F4)</f>
        <v>411.76470588235293</v>
      </c>
      <c r="D18" s="32" t="s">
        <v>13</v>
      </c>
      <c r="E18" s="5">
        <v>500</v>
      </c>
      <c r="F18" s="11"/>
    </row>
    <row r="19" spans="2:6" ht="16.5" customHeight="1" thickBot="1" x14ac:dyDescent="0.4">
      <c r="B19" s="11" t="s">
        <v>18</v>
      </c>
      <c r="C19" s="57"/>
      <c r="D19" s="11"/>
      <c r="E19" s="11"/>
      <c r="F1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D8BB-2A2C-4E35-AE91-10299F2CD64E}">
  <dimension ref="B1:G16"/>
  <sheetViews>
    <sheetView workbookViewId="0">
      <selection activeCell="G7" sqref="G7"/>
    </sheetView>
  </sheetViews>
  <sheetFormatPr baseColWidth="10" defaultRowHeight="14.5" x14ac:dyDescent="0.35"/>
  <cols>
    <col min="2" max="2" width="43.90625" customWidth="1"/>
    <col min="3" max="3" width="15.36328125" customWidth="1"/>
  </cols>
  <sheetData>
    <row r="1" spans="2:7" ht="15" thickBot="1" x14ac:dyDescent="0.4"/>
    <row r="2" spans="2:7" ht="15" thickBot="1" x14ac:dyDescent="0.4">
      <c r="B2" s="11"/>
      <c r="C2" s="2" t="s">
        <v>0</v>
      </c>
      <c r="D2" s="51"/>
      <c r="E2" s="51"/>
      <c r="F2" s="51"/>
      <c r="G2" s="51"/>
    </row>
    <row r="3" spans="2:7" ht="15" thickBot="1" x14ac:dyDescent="0.4">
      <c r="B3" s="7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pans="2:7" ht="15" thickBot="1" x14ac:dyDescent="0.4">
      <c r="B4" s="7"/>
      <c r="C4" s="6">
        <v>0</v>
      </c>
      <c r="D4" s="6">
        <v>3749.9999999999991</v>
      </c>
      <c r="E4" s="6">
        <v>10625</v>
      </c>
      <c r="F4" s="6">
        <v>10625</v>
      </c>
      <c r="G4" s="6">
        <v>0</v>
      </c>
    </row>
    <row r="5" spans="2:7" ht="15" thickBot="1" x14ac:dyDescent="0.4">
      <c r="B5" s="11"/>
      <c r="C5" s="11"/>
      <c r="D5" s="11"/>
      <c r="E5" s="11"/>
      <c r="F5" s="11"/>
      <c r="G5" s="11"/>
    </row>
    <row r="6" spans="2:7" ht="15" thickBot="1" x14ac:dyDescent="0.4">
      <c r="B6" s="11"/>
      <c r="C6" s="2" t="s">
        <v>6</v>
      </c>
      <c r="D6" s="51"/>
      <c r="E6" s="51"/>
      <c r="F6" s="51"/>
      <c r="G6" s="51"/>
    </row>
    <row r="7" spans="2:7" ht="16.5" customHeight="1" thickBot="1" x14ac:dyDescent="0.4">
      <c r="B7" s="7" t="s">
        <v>7</v>
      </c>
      <c r="C7" s="5">
        <v>0.23</v>
      </c>
      <c r="D7" s="5">
        <v>0.27</v>
      </c>
      <c r="E7" s="5">
        <v>0.26</v>
      </c>
      <c r="F7" s="5">
        <v>0.19</v>
      </c>
      <c r="G7" s="5">
        <v>0.01</v>
      </c>
    </row>
    <row r="8" spans="2:7" ht="15" thickBot="1" x14ac:dyDescent="0.4">
      <c r="B8" s="7"/>
      <c r="C8" s="8" t="s">
        <v>8</v>
      </c>
      <c r="D8" s="9">
        <f>SUMPRODUCT(C4:G4,C7:G7)</f>
        <v>5793.75</v>
      </c>
      <c r="E8" s="11"/>
      <c r="F8" s="52"/>
      <c r="G8" s="52"/>
    </row>
    <row r="9" spans="2:7" ht="15" thickBot="1" x14ac:dyDescent="0.4">
      <c r="B9" s="11"/>
      <c r="C9" s="54"/>
      <c r="D9" s="54"/>
      <c r="E9" s="54"/>
      <c r="F9" s="55"/>
      <c r="G9" s="55"/>
    </row>
    <row r="10" spans="2:7" ht="15" thickBot="1" x14ac:dyDescent="0.4">
      <c r="B10" s="31"/>
      <c r="C10" s="27" t="s">
        <v>9</v>
      </c>
      <c r="D10" s="35"/>
      <c r="E10" s="35"/>
      <c r="F10" s="16"/>
      <c r="G10" s="16"/>
    </row>
    <row r="11" spans="2:7" ht="15" thickBot="1" x14ac:dyDescent="0.4">
      <c r="B11" s="11"/>
      <c r="C11" s="56"/>
      <c r="D11" s="56"/>
      <c r="E11" s="56"/>
      <c r="F11" s="57"/>
      <c r="G11" s="57"/>
    </row>
    <row r="12" spans="2:7" ht="16.5" customHeight="1" thickBot="1" x14ac:dyDescent="0.4">
      <c r="B12" s="7" t="s">
        <v>50</v>
      </c>
      <c r="C12" s="5">
        <f>C4</f>
        <v>0</v>
      </c>
      <c r="D12" s="5" t="s">
        <v>13</v>
      </c>
      <c r="E12" s="5">
        <f>G4</f>
        <v>0</v>
      </c>
      <c r="F12" s="11"/>
      <c r="G12" s="11"/>
    </row>
    <row r="13" spans="2:7" ht="15" customHeight="1" thickBot="1" x14ac:dyDescent="0.4">
      <c r="B13" s="7" t="s">
        <v>51</v>
      </c>
      <c r="C13" s="5">
        <f>F4</f>
        <v>10625</v>
      </c>
      <c r="D13" s="5" t="s">
        <v>16</v>
      </c>
      <c r="E13" s="5">
        <f>E4</f>
        <v>10625</v>
      </c>
      <c r="F13" s="11"/>
      <c r="G13" s="11"/>
    </row>
    <row r="14" spans="2:7" ht="16" customHeight="1" thickBot="1" x14ac:dyDescent="0.4">
      <c r="B14" s="7" t="s">
        <v>52</v>
      </c>
      <c r="C14" s="33">
        <f>D4</f>
        <v>3749.9999999999991</v>
      </c>
      <c r="D14" s="5" t="s">
        <v>13</v>
      </c>
      <c r="E14" s="5">
        <f>SUM(C4:G4)*0.15</f>
        <v>3750</v>
      </c>
      <c r="F14" s="11"/>
      <c r="G14" s="11"/>
    </row>
    <row r="15" spans="2:7" ht="16" customHeight="1" thickBot="1" x14ac:dyDescent="0.4">
      <c r="B15" s="31" t="s">
        <v>77</v>
      </c>
      <c r="C15" s="34">
        <f>SUM(C4:G4)</f>
        <v>25000</v>
      </c>
      <c r="D15" s="32" t="s">
        <v>13</v>
      </c>
      <c r="E15" s="5">
        <v>25000</v>
      </c>
      <c r="F15" s="11"/>
      <c r="G15" s="11"/>
    </row>
    <row r="16" spans="2:7" ht="16.5" customHeight="1" thickBot="1" x14ac:dyDescent="0.4">
      <c r="B16" s="11" t="s">
        <v>18</v>
      </c>
      <c r="C16" s="57"/>
      <c r="D16" s="11"/>
      <c r="E16" s="11"/>
      <c r="F16" s="11"/>
      <c r="G1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5D4-95B9-4ACA-8B95-B8CAD2A40292}">
  <dimension ref="B1:E18"/>
  <sheetViews>
    <sheetView workbookViewId="0">
      <selection activeCell="B6" sqref="B6"/>
    </sheetView>
  </sheetViews>
  <sheetFormatPr baseColWidth="10" defaultRowHeight="14.5" x14ac:dyDescent="0.35"/>
  <cols>
    <col min="2" max="2" width="30.90625" customWidth="1"/>
    <col min="3" max="3" width="12.08984375" customWidth="1"/>
  </cols>
  <sheetData>
    <row r="1" spans="2:5" ht="15" thickBot="1" x14ac:dyDescent="0.4"/>
    <row r="2" spans="2:5" ht="15" thickBot="1" x14ac:dyDescent="0.4">
      <c r="B2" s="1"/>
      <c r="C2" s="20" t="s">
        <v>0</v>
      </c>
      <c r="D2" s="15"/>
      <c r="E2" s="15"/>
    </row>
    <row r="3" spans="2:5" ht="15" thickBot="1" x14ac:dyDescent="0.4">
      <c r="B3" s="19"/>
      <c r="C3" s="21" t="s">
        <v>1</v>
      </c>
      <c r="D3" s="22" t="s">
        <v>2</v>
      </c>
      <c r="E3" s="16"/>
    </row>
    <row r="4" spans="2:5" ht="15" thickBot="1" x14ac:dyDescent="0.4">
      <c r="B4" s="19"/>
      <c r="C4" s="23">
        <v>57</v>
      </c>
      <c r="D4" s="24">
        <v>10</v>
      </c>
      <c r="E4" s="16"/>
    </row>
    <row r="5" spans="2:5" ht="15" thickBot="1" x14ac:dyDescent="0.4">
      <c r="B5" s="1"/>
      <c r="C5" s="14"/>
      <c r="D5" s="14"/>
      <c r="E5" s="14"/>
    </row>
    <row r="6" spans="2:5" ht="15" thickBot="1" x14ac:dyDescent="0.4">
      <c r="B6" s="1"/>
      <c r="C6" s="2" t="s">
        <v>6</v>
      </c>
      <c r="D6" s="3"/>
      <c r="E6" s="15"/>
    </row>
    <row r="7" spans="2:5" ht="17" customHeight="1" thickBot="1" x14ac:dyDescent="0.4">
      <c r="B7" s="7" t="s">
        <v>7</v>
      </c>
      <c r="C7" s="45">
        <v>500</v>
      </c>
      <c r="D7" s="30">
        <v>750</v>
      </c>
      <c r="E7" s="16"/>
    </row>
    <row r="8" spans="2:5" ht="15" thickBot="1" x14ac:dyDescent="0.4">
      <c r="B8" s="4"/>
      <c r="C8" s="8" t="s">
        <v>31</v>
      </c>
      <c r="D8" s="9">
        <f>SUMPRODUCT(C4:D4,C7:D7)</f>
        <v>36000</v>
      </c>
      <c r="E8" s="14"/>
    </row>
    <row r="9" spans="2:5" ht="15" thickBot="1" x14ac:dyDescent="0.4">
      <c r="B9" s="1"/>
      <c r="C9" s="15"/>
      <c r="D9" s="15"/>
      <c r="E9" s="15"/>
    </row>
    <row r="10" spans="2:5" ht="19" customHeight="1" thickBot="1" x14ac:dyDescent="0.4">
      <c r="B10" s="19"/>
      <c r="C10" s="27" t="s">
        <v>9</v>
      </c>
      <c r="D10" s="28"/>
      <c r="E10" s="28"/>
    </row>
    <row r="11" spans="2:5" ht="16" customHeight="1" thickBot="1" x14ac:dyDescent="0.4">
      <c r="B11" s="31" t="s">
        <v>35</v>
      </c>
      <c r="C11" s="37">
        <v>1</v>
      </c>
      <c r="D11" s="39">
        <v>2</v>
      </c>
      <c r="E11" s="28"/>
    </row>
    <row r="12" spans="2:5" ht="15.5" customHeight="1" thickBot="1" x14ac:dyDescent="0.4">
      <c r="B12" s="31" t="s">
        <v>36</v>
      </c>
      <c r="C12" s="40">
        <v>2</v>
      </c>
      <c r="D12" s="41">
        <v>2</v>
      </c>
      <c r="E12" s="28"/>
    </row>
    <row r="13" spans="2:5" ht="15.5" customHeight="1" thickBot="1" x14ac:dyDescent="0.4">
      <c r="B13" s="31" t="s">
        <v>37</v>
      </c>
      <c r="C13" s="42">
        <v>4</v>
      </c>
      <c r="D13" s="44">
        <v>2</v>
      </c>
      <c r="E13" s="28"/>
    </row>
    <row r="14" spans="2:5" ht="14" customHeight="1" thickBot="1" x14ac:dyDescent="0.4">
      <c r="B14" s="1"/>
      <c r="C14" s="26"/>
      <c r="D14" s="26"/>
      <c r="E14" s="26"/>
    </row>
    <row r="15" spans="2:5" ht="18" customHeight="1" thickBot="1" x14ac:dyDescent="0.4">
      <c r="B15" s="7" t="s">
        <v>32</v>
      </c>
      <c r="C15" s="5">
        <f>SUMPRODUCT(C4:D4,C11:D11)</f>
        <v>77</v>
      </c>
      <c r="D15" s="5" t="s">
        <v>16</v>
      </c>
      <c r="E15" s="5">
        <v>77</v>
      </c>
    </row>
    <row r="16" spans="2:5" ht="14.5" customHeight="1" thickBot="1" x14ac:dyDescent="0.4">
      <c r="B16" s="7" t="s">
        <v>33</v>
      </c>
      <c r="C16" s="5">
        <f>SUMPRODUCT(C4:D4,C12:D12)</f>
        <v>134</v>
      </c>
      <c r="D16" s="5" t="s">
        <v>16</v>
      </c>
      <c r="E16" s="5">
        <v>134</v>
      </c>
    </row>
    <row r="17" spans="2:5" ht="16.5" customHeight="1" thickBot="1" x14ac:dyDescent="0.4">
      <c r="B17" s="7" t="s">
        <v>34</v>
      </c>
      <c r="C17" s="5">
        <f>SUMPRODUCT(C4:D4,C13:D13)</f>
        <v>248</v>
      </c>
      <c r="D17" s="5" t="s">
        <v>16</v>
      </c>
      <c r="E17" s="5">
        <v>163</v>
      </c>
    </row>
    <row r="18" spans="2:5" ht="17.5" customHeight="1" thickBot="1" x14ac:dyDescent="0.4">
      <c r="B18" s="11" t="s">
        <v>18</v>
      </c>
      <c r="C18" s="1"/>
      <c r="D18" s="1"/>
      <c r="E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61C3-49C7-4D30-882D-CF69C5098E78}">
  <dimension ref="B2:F21"/>
  <sheetViews>
    <sheetView workbookViewId="0">
      <selection activeCell="E21" sqref="E21"/>
    </sheetView>
  </sheetViews>
  <sheetFormatPr baseColWidth="10" defaultRowHeight="14.5" x14ac:dyDescent="0.35"/>
  <cols>
    <col min="2" max="2" width="30.6328125" customWidth="1"/>
    <col min="3" max="3" width="12.7265625" customWidth="1"/>
    <col min="4" max="4" width="11.81640625" customWidth="1"/>
    <col min="5" max="5" width="12.26953125" bestFit="1" customWidth="1"/>
  </cols>
  <sheetData>
    <row r="2" spans="2:6" ht="15" thickBot="1" x14ac:dyDescent="0.4"/>
    <row r="3" spans="2:6" ht="15" thickBot="1" x14ac:dyDescent="0.4">
      <c r="B3" s="11"/>
      <c r="C3" s="2" t="s">
        <v>0</v>
      </c>
      <c r="D3" s="51"/>
      <c r="E3" s="51"/>
      <c r="F3" s="51"/>
    </row>
    <row r="4" spans="2:6" ht="15" thickBot="1" x14ac:dyDescent="0.4">
      <c r="B4" s="7"/>
      <c r="C4" s="5" t="s">
        <v>1</v>
      </c>
      <c r="D4" s="5" t="s">
        <v>2</v>
      </c>
      <c r="E4" s="5" t="s">
        <v>3</v>
      </c>
      <c r="F4" s="5" t="s">
        <v>4</v>
      </c>
    </row>
    <row r="5" spans="2:6" ht="15" thickBot="1" x14ac:dyDescent="0.4">
      <c r="B5" s="7"/>
      <c r="C5" s="6">
        <v>0</v>
      </c>
      <c r="D5" s="6">
        <v>1.9298245614035068</v>
      </c>
      <c r="E5" s="6">
        <v>9.9122807017543941</v>
      </c>
      <c r="F5" s="6">
        <v>0</v>
      </c>
    </row>
    <row r="6" spans="2:6" ht="15" thickBot="1" x14ac:dyDescent="0.4">
      <c r="B6" s="11"/>
      <c r="C6" s="11"/>
      <c r="D6" s="11"/>
      <c r="E6" s="11"/>
      <c r="F6" s="11"/>
    </row>
    <row r="7" spans="2:6" ht="15" thickBot="1" x14ac:dyDescent="0.4">
      <c r="B7" s="11"/>
      <c r="C7" s="2" t="s">
        <v>6</v>
      </c>
      <c r="D7" s="51"/>
      <c r="E7" s="51"/>
      <c r="F7" s="51"/>
    </row>
    <row r="8" spans="2:6" ht="18" customHeight="1" thickBot="1" x14ac:dyDescent="0.4">
      <c r="B8" s="7" t="s">
        <v>7</v>
      </c>
      <c r="C8" s="5">
        <v>819</v>
      </c>
      <c r="D8" s="5">
        <v>677</v>
      </c>
      <c r="E8" s="5">
        <v>365</v>
      </c>
      <c r="F8" s="5">
        <v>950</v>
      </c>
    </row>
    <row r="9" spans="2:6" ht="15" thickBot="1" x14ac:dyDescent="0.4">
      <c r="B9" s="7"/>
      <c r="C9" s="8" t="s">
        <v>31</v>
      </c>
      <c r="D9" s="9">
        <f>SUMPRODUCT(C5:F5,C8:F8)</f>
        <v>4924.4736842105285</v>
      </c>
      <c r="E9" s="11"/>
      <c r="F9" s="52"/>
    </row>
    <row r="10" spans="2:6" ht="15" thickBot="1" x14ac:dyDescent="0.4">
      <c r="B10" s="11"/>
      <c r="C10" s="11"/>
      <c r="D10" s="11"/>
      <c r="E10" s="11"/>
      <c r="F10" s="52"/>
    </row>
    <row r="11" spans="2:6" ht="16.5" customHeight="1" thickBot="1" x14ac:dyDescent="0.4">
      <c r="B11" s="11"/>
      <c r="C11" s="10" t="s">
        <v>9</v>
      </c>
      <c r="D11" s="51"/>
      <c r="E11" s="51"/>
      <c r="F11" s="53"/>
    </row>
    <row r="12" spans="2:6" ht="18.5" customHeight="1" thickBot="1" x14ac:dyDescent="0.4">
      <c r="B12" s="7" t="s">
        <v>38</v>
      </c>
      <c r="C12" s="12">
        <v>1.2</v>
      </c>
      <c r="D12" s="13">
        <v>2.1</v>
      </c>
      <c r="E12" s="13">
        <v>0.6</v>
      </c>
      <c r="F12" s="13">
        <v>3</v>
      </c>
    </row>
    <row r="13" spans="2:6" ht="16.5" customHeight="1" thickBot="1" x14ac:dyDescent="0.4">
      <c r="B13" s="7" t="s">
        <v>39</v>
      </c>
      <c r="C13" s="12">
        <v>2</v>
      </c>
      <c r="D13" s="13">
        <v>1.6</v>
      </c>
      <c r="E13" s="13">
        <v>1</v>
      </c>
      <c r="F13" s="13">
        <v>0.2</v>
      </c>
    </row>
    <row r="14" spans="2:6" ht="15" thickBot="1" x14ac:dyDescent="0.4">
      <c r="B14" s="11"/>
      <c r="C14" s="51"/>
      <c r="D14" s="51"/>
      <c r="E14" s="51"/>
      <c r="F14" s="11"/>
    </row>
    <row r="15" spans="2:6" ht="17" customHeight="1" thickBot="1" x14ac:dyDescent="0.4">
      <c r="B15" s="7" t="s">
        <v>40</v>
      </c>
      <c r="C15" s="5">
        <f>SUMPRODUCT(C5:F5,C12:F12)</f>
        <v>10</v>
      </c>
      <c r="D15" s="5" t="s">
        <v>16</v>
      </c>
      <c r="E15" s="5">
        <v>10</v>
      </c>
      <c r="F15" s="11"/>
    </row>
    <row r="16" spans="2:6" ht="15.5" customHeight="1" thickBot="1" x14ac:dyDescent="0.4">
      <c r="B16" s="7" t="s">
        <v>41</v>
      </c>
      <c r="C16" s="5">
        <f>SUMPRODUCT(C5:F5,C13:F13)</f>
        <v>13.000000000000005</v>
      </c>
      <c r="D16" s="5" t="s">
        <v>16</v>
      </c>
      <c r="E16" s="5">
        <v>13</v>
      </c>
      <c r="F16" s="11"/>
    </row>
    <row r="17" spans="2:6" ht="14.5" customHeight="1" thickBot="1" x14ac:dyDescent="0.4">
      <c r="B17" s="7" t="s">
        <v>42</v>
      </c>
      <c r="C17" s="5">
        <f>C5</f>
        <v>0</v>
      </c>
      <c r="D17" s="5" t="s">
        <v>13</v>
      </c>
      <c r="E17" s="5">
        <v>5</v>
      </c>
      <c r="F17" s="11"/>
    </row>
    <row r="18" spans="2:6" ht="15" customHeight="1" thickBot="1" x14ac:dyDescent="0.4">
      <c r="B18" s="7" t="s">
        <v>43</v>
      </c>
      <c r="C18" s="5">
        <f>D5</f>
        <v>1.9298245614035068</v>
      </c>
      <c r="D18" s="5" t="s">
        <v>13</v>
      </c>
      <c r="E18" s="5">
        <v>8</v>
      </c>
      <c r="F18" s="11"/>
    </row>
    <row r="19" spans="2:6" ht="15" customHeight="1" thickBot="1" x14ac:dyDescent="0.4">
      <c r="B19" s="7" t="s">
        <v>44</v>
      </c>
      <c r="C19" s="5">
        <f>F5</f>
        <v>0</v>
      </c>
      <c r="D19" s="5" t="s">
        <v>13</v>
      </c>
      <c r="E19" s="5">
        <v>2</v>
      </c>
      <c r="F19" s="11"/>
    </row>
    <row r="20" spans="2:6" ht="15" customHeight="1" thickBot="1" x14ac:dyDescent="0.4">
      <c r="B20" s="7" t="s">
        <v>45</v>
      </c>
      <c r="C20" s="5">
        <f>D5</f>
        <v>1.9298245614035068</v>
      </c>
      <c r="D20" s="5" t="s">
        <v>13</v>
      </c>
      <c r="E20" s="5">
        <f>E5</f>
        <v>9.9122807017543941</v>
      </c>
      <c r="F20" s="11"/>
    </row>
    <row r="21" spans="2:6" ht="17.5" customHeight="1" thickBot="1" x14ac:dyDescent="0.4">
      <c r="B21" s="11" t="s">
        <v>18</v>
      </c>
      <c r="C21" s="11"/>
      <c r="D21" s="11"/>
      <c r="E21" s="11"/>
      <c r="F21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9005-742F-4B14-AC0D-4B10EFA97941}">
  <dimension ref="B4:E18"/>
  <sheetViews>
    <sheetView workbookViewId="0">
      <selection activeCell="B6" sqref="B6"/>
    </sheetView>
  </sheetViews>
  <sheetFormatPr baseColWidth="10" defaultRowHeight="14.5" x14ac:dyDescent="0.35"/>
  <cols>
    <col min="2" max="2" width="31.08984375" customWidth="1"/>
    <col min="3" max="3" width="11.453125" customWidth="1"/>
  </cols>
  <sheetData>
    <row r="4" spans="2:5" ht="15" thickBot="1" x14ac:dyDescent="0.4">
      <c r="B4" s="28"/>
      <c r="C4" s="46" t="s">
        <v>0</v>
      </c>
      <c r="D4" s="28"/>
      <c r="E4" s="28"/>
    </row>
    <row r="5" spans="2:5" x14ac:dyDescent="0.35">
      <c r="B5" s="28"/>
      <c r="C5" s="21" t="s">
        <v>1</v>
      </c>
      <c r="D5" s="22" t="s">
        <v>2</v>
      </c>
      <c r="E5" s="16"/>
    </row>
    <row r="6" spans="2:5" ht="15" thickBot="1" x14ac:dyDescent="0.4">
      <c r="B6" s="28"/>
      <c r="C6" s="23">
        <v>3.3333333333333335</v>
      </c>
      <c r="D6" s="24">
        <v>1.3333333333333333</v>
      </c>
      <c r="E6" s="16"/>
    </row>
    <row r="7" spans="2:5" x14ac:dyDescent="0.35">
      <c r="B7" s="28"/>
      <c r="C7" s="28"/>
      <c r="D7" s="28"/>
      <c r="E7" s="28"/>
    </row>
    <row r="8" spans="2:5" ht="15" thickBot="1" x14ac:dyDescent="0.4">
      <c r="B8" s="28"/>
      <c r="C8" s="46" t="s">
        <v>6</v>
      </c>
      <c r="D8" s="28"/>
      <c r="E8" s="28"/>
    </row>
    <row r="9" spans="2:5" ht="17" customHeight="1" x14ac:dyDescent="0.35">
      <c r="B9" s="35" t="s">
        <v>7</v>
      </c>
      <c r="C9" s="21">
        <v>159</v>
      </c>
      <c r="D9" s="22">
        <v>228</v>
      </c>
      <c r="E9" s="16"/>
    </row>
    <row r="10" spans="2:5" ht="15" thickBot="1" x14ac:dyDescent="0.4">
      <c r="B10" s="28"/>
      <c r="C10" s="42" t="s">
        <v>8</v>
      </c>
      <c r="D10" s="47">
        <f>SUMPRODUCT(C6:D6,C9:D9)</f>
        <v>834</v>
      </c>
      <c r="E10" s="28"/>
    </row>
    <row r="11" spans="2:5" x14ac:dyDescent="0.35">
      <c r="B11" s="28"/>
      <c r="C11" s="28"/>
      <c r="D11" s="28"/>
      <c r="E11" s="28"/>
    </row>
    <row r="12" spans="2:5" ht="14.5" customHeight="1" thickBot="1" x14ac:dyDescent="0.4">
      <c r="B12" s="28"/>
      <c r="C12" s="27" t="s">
        <v>9</v>
      </c>
      <c r="D12" s="28"/>
      <c r="E12" s="28"/>
    </row>
    <row r="13" spans="2:5" ht="14.5" customHeight="1" x14ac:dyDescent="0.35">
      <c r="B13" s="35" t="s">
        <v>48</v>
      </c>
      <c r="C13" s="37">
        <v>20</v>
      </c>
      <c r="D13" s="39">
        <v>10</v>
      </c>
      <c r="E13" s="28"/>
    </row>
    <row r="14" spans="2:5" ht="14.5" customHeight="1" thickBot="1" x14ac:dyDescent="0.4">
      <c r="B14" s="35" t="s">
        <v>49</v>
      </c>
      <c r="C14" s="42">
        <v>1</v>
      </c>
      <c r="D14" s="44">
        <v>2</v>
      </c>
      <c r="E14" s="28"/>
    </row>
    <row r="15" spans="2:5" ht="15" thickBot="1" x14ac:dyDescent="0.4">
      <c r="B15" s="28"/>
      <c r="C15" s="28"/>
      <c r="D15" s="28"/>
      <c r="E15" s="28"/>
    </row>
    <row r="16" spans="2:5" ht="14.5" customHeight="1" x14ac:dyDescent="0.35">
      <c r="B16" s="35" t="s">
        <v>46</v>
      </c>
      <c r="C16" s="21">
        <f>SUMPRODUCT(C6:D6,C13:D13)</f>
        <v>80</v>
      </c>
      <c r="D16" s="29" t="s">
        <v>13</v>
      </c>
      <c r="E16" s="22">
        <v>80</v>
      </c>
    </row>
    <row r="17" spans="2:5" ht="13.5" customHeight="1" thickBot="1" x14ac:dyDescent="0.4">
      <c r="B17" s="35" t="s">
        <v>47</v>
      </c>
      <c r="C17" s="45">
        <f>SUMPRODUCT(C6:D6,C14:D14)</f>
        <v>6</v>
      </c>
      <c r="D17" s="50" t="s">
        <v>13</v>
      </c>
      <c r="E17" s="30">
        <v>6</v>
      </c>
    </row>
    <row r="18" spans="2:5" ht="20" customHeight="1" x14ac:dyDescent="0.35">
      <c r="B18" s="35" t="s">
        <v>18</v>
      </c>
      <c r="C18" s="28"/>
      <c r="D18" s="28"/>
      <c r="E18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061F-8349-4021-ADCB-E93297917D1A}">
  <dimension ref="B3:F16"/>
  <sheetViews>
    <sheetView workbookViewId="0">
      <selection activeCell="B3" sqref="B3"/>
    </sheetView>
  </sheetViews>
  <sheetFormatPr baseColWidth="10" defaultRowHeight="14.5" x14ac:dyDescent="0.35"/>
  <cols>
    <col min="2" max="2" width="31.1796875" customWidth="1"/>
    <col min="3" max="3" width="13.1796875" customWidth="1"/>
    <col min="4" max="4" width="13.6328125" bestFit="1" customWidth="1"/>
  </cols>
  <sheetData>
    <row r="3" spans="2:6" ht="15" thickBot="1" x14ac:dyDescent="0.4">
      <c r="B3" s="28"/>
      <c r="C3" s="46" t="s">
        <v>0</v>
      </c>
      <c r="D3" s="28"/>
      <c r="E3" s="28"/>
      <c r="F3" s="28"/>
    </row>
    <row r="4" spans="2:6" x14ac:dyDescent="0.35">
      <c r="B4" s="28"/>
      <c r="C4" s="21" t="s">
        <v>1</v>
      </c>
      <c r="D4" s="22" t="s">
        <v>2</v>
      </c>
      <c r="E4" s="16"/>
      <c r="F4" s="17"/>
    </row>
    <row r="5" spans="2:6" ht="15" thickBot="1" x14ac:dyDescent="0.4">
      <c r="B5" s="28"/>
      <c r="C5" s="23">
        <v>14.285714285714292</v>
      </c>
      <c r="D5" s="24">
        <v>85.714285714285708</v>
      </c>
      <c r="E5" s="16"/>
      <c r="F5" s="16"/>
    </row>
    <row r="6" spans="2:6" x14ac:dyDescent="0.35">
      <c r="B6" s="28"/>
      <c r="C6" s="28"/>
      <c r="D6" s="28"/>
      <c r="E6" s="28"/>
      <c r="F6" s="28"/>
    </row>
    <row r="7" spans="2:6" ht="15" thickBot="1" x14ac:dyDescent="0.4">
      <c r="B7" s="28"/>
      <c r="C7" s="46" t="s">
        <v>6</v>
      </c>
      <c r="D7" s="28"/>
      <c r="E7" s="28"/>
      <c r="F7" s="28"/>
    </row>
    <row r="8" spans="2:6" ht="15" customHeight="1" x14ac:dyDescent="0.35">
      <c r="B8" s="35" t="s">
        <v>7</v>
      </c>
      <c r="C8" s="21">
        <v>18599</v>
      </c>
      <c r="D8" s="22">
        <v>20971</v>
      </c>
      <c r="E8" s="16"/>
      <c r="F8" s="25"/>
    </row>
    <row r="9" spans="2:6" ht="15" thickBot="1" x14ac:dyDescent="0.4">
      <c r="B9" s="28"/>
      <c r="C9" s="42" t="s">
        <v>31</v>
      </c>
      <c r="D9" s="47">
        <f>SUMPRODUCT(C5:D5,C8:D8)</f>
        <v>2063214.2857142859</v>
      </c>
      <c r="E9" s="28"/>
      <c r="F9" s="28"/>
    </row>
    <row r="10" spans="2:6" x14ac:dyDescent="0.35">
      <c r="B10" s="28"/>
      <c r="C10" s="28"/>
      <c r="D10" s="28"/>
      <c r="E10" s="28"/>
      <c r="F10" s="28"/>
    </row>
    <row r="11" spans="2:6" ht="15.5" customHeight="1" thickBot="1" x14ac:dyDescent="0.4">
      <c r="B11" s="28"/>
      <c r="C11" s="27" t="s">
        <v>9</v>
      </c>
      <c r="D11" s="28"/>
      <c r="E11" s="28"/>
      <c r="F11" s="28"/>
    </row>
    <row r="12" spans="2:6" ht="15.5" customHeight="1" thickBot="1" x14ac:dyDescent="0.4">
      <c r="B12" s="31" t="s">
        <v>62</v>
      </c>
      <c r="C12" s="37">
        <v>0.24</v>
      </c>
      <c r="D12" s="39">
        <v>0.1</v>
      </c>
      <c r="E12" s="28"/>
      <c r="F12" s="28"/>
    </row>
    <row r="13" spans="2:6" ht="15" thickBot="1" x14ac:dyDescent="0.4">
      <c r="B13" s="28"/>
      <c r="C13" s="28"/>
      <c r="D13" s="28"/>
      <c r="E13" s="28"/>
      <c r="F13" s="28"/>
    </row>
    <row r="14" spans="2:6" ht="17" customHeight="1" x14ac:dyDescent="0.35">
      <c r="B14" s="35" t="s">
        <v>63</v>
      </c>
      <c r="C14" s="21">
        <f>SUMPRODUCT(C5:D5,C12:D12)</f>
        <v>12</v>
      </c>
      <c r="D14" s="29" t="s">
        <v>13</v>
      </c>
      <c r="E14" s="22">
        <v>12</v>
      </c>
      <c r="F14" s="28"/>
    </row>
    <row r="15" spans="2:6" ht="18" customHeight="1" x14ac:dyDescent="0.35">
      <c r="B15" s="35" t="s">
        <v>64</v>
      </c>
      <c r="C15" s="48">
        <f>SUM(C5:D5)</f>
        <v>100</v>
      </c>
      <c r="D15" s="18" t="s">
        <v>65</v>
      </c>
      <c r="E15" s="49">
        <v>100</v>
      </c>
      <c r="F15" s="28"/>
    </row>
    <row r="16" spans="2:6" ht="16.5" customHeight="1" x14ac:dyDescent="0.35">
      <c r="B16" s="35" t="s">
        <v>18</v>
      </c>
      <c r="C16" s="28"/>
      <c r="D16" s="28"/>
      <c r="E16" s="28"/>
      <c r="F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AGRICULTOR ACRES</vt:lpstr>
      <vt:lpstr>VUELOS</vt:lpstr>
      <vt:lpstr>CHOCOLATES</vt:lpstr>
      <vt:lpstr>FINCA HECTAREAS</vt:lpstr>
      <vt:lpstr>INVERSIONISTA</vt:lpstr>
      <vt:lpstr>MINAS</vt:lpstr>
      <vt:lpstr>ESTUDIANTE PSIQUITRIA</vt:lpstr>
      <vt:lpstr>PROGRAMAS TV</vt:lpstr>
      <vt:lpstr>ACCIONES</vt:lpstr>
      <vt:lpstr>MEDICAMENTOS (2)</vt:lpstr>
      <vt:lpstr>WYNDOR GLASS</vt:lpstr>
      <vt:lpstr>CAMISETAS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</dc:creator>
  <cp:lastModifiedBy>Maria Fernanda</cp:lastModifiedBy>
  <dcterms:created xsi:type="dcterms:W3CDTF">2023-03-20T18:52:06Z</dcterms:created>
  <dcterms:modified xsi:type="dcterms:W3CDTF">2023-04-10T18:13:08Z</dcterms:modified>
</cp:coreProperties>
</file>