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\Desktop\punto T distribuidora de belleza y pañalera\"/>
    </mc:Choice>
  </mc:AlternateContent>
  <bookViews>
    <workbookView xWindow="0" yWindow="0" windowWidth="20490" windowHeight="7650" activeTab="1"/>
  </bookViews>
  <sheets>
    <sheet name="PRODUCTOS" sheetId="1" r:id="rId1"/>
    <sheet name="ENTRADAS" sheetId="2" r:id="rId2"/>
    <sheet name="SALIDAS" sheetId="3" r:id="rId3"/>
    <sheet name="FACTURA" sheetId="4" r:id="rId4"/>
    <sheet name="DATOS DEL CLIENTE" sheetId="5" r:id="rId5"/>
    <sheet name="P.DIS.BELLEZA" sheetId="6" r:id="rId6"/>
    <sheet name="P.PAÑALER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" i="1" l="1"/>
  <c r="D84" i="1" s="1"/>
  <c r="F84" i="1"/>
  <c r="H84" i="1"/>
  <c r="J84" i="1" s="1"/>
  <c r="K84" i="1" s="1"/>
  <c r="C82" i="2"/>
  <c r="D82" i="2"/>
  <c r="E83" i="1"/>
  <c r="F83" i="1"/>
  <c r="H83" i="1"/>
  <c r="J83" i="1" s="1"/>
  <c r="K83" i="1" s="1"/>
  <c r="C81" i="2"/>
  <c r="D81" i="2" s="1"/>
  <c r="E82" i="1"/>
  <c r="F82" i="1"/>
  <c r="H82" i="1"/>
  <c r="J82" i="1" s="1"/>
  <c r="K82" i="1" s="1"/>
  <c r="C80" i="2"/>
  <c r="D80" i="2" s="1"/>
  <c r="E81" i="1"/>
  <c r="F81" i="1"/>
  <c r="H81" i="1"/>
  <c r="J81" i="1" s="1"/>
  <c r="K81" i="1" s="1"/>
  <c r="C79" i="2"/>
  <c r="D79" i="2" s="1"/>
  <c r="E80" i="1"/>
  <c r="F80" i="1"/>
  <c r="H80" i="1"/>
  <c r="J80" i="1" s="1"/>
  <c r="K80" i="1" s="1"/>
  <c r="C78" i="2"/>
  <c r="D78" i="2" s="1"/>
  <c r="E79" i="1"/>
  <c r="F79" i="1"/>
  <c r="H79" i="1"/>
  <c r="J79" i="1" s="1"/>
  <c r="K79" i="1" s="1"/>
  <c r="C77" i="2"/>
  <c r="D77" i="2" s="1"/>
  <c r="E78" i="1"/>
  <c r="H78" i="1" s="1"/>
  <c r="J78" i="1" s="1"/>
  <c r="K78" i="1" s="1"/>
  <c r="F78" i="1"/>
  <c r="C76" i="2"/>
  <c r="D76" i="2"/>
  <c r="E77" i="1"/>
  <c r="H77" i="1" s="1"/>
  <c r="J77" i="1" s="1"/>
  <c r="K77" i="1" s="1"/>
  <c r="F77" i="1"/>
  <c r="C75" i="2"/>
  <c r="D75" i="2"/>
  <c r="E76" i="1"/>
  <c r="H76" i="1" s="1"/>
  <c r="J76" i="1" s="1"/>
  <c r="K76" i="1" s="1"/>
  <c r="F76" i="1"/>
  <c r="C74" i="2"/>
  <c r="D74" i="2" s="1"/>
  <c r="E75" i="1"/>
  <c r="H75" i="1" s="1"/>
  <c r="J75" i="1" s="1"/>
  <c r="K75" i="1" s="1"/>
  <c r="F75" i="1"/>
  <c r="C73" i="2"/>
  <c r="D73" i="2"/>
  <c r="F74" i="1"/>
  <c r="C72" i="2"/>
  <c r="D72" i="2"/>
  <c r="E73" i="1"/>
  <c r="H73" i="1" s="1"/>
  <c r="J73" i="1" s="1"/>
  <c r="K73" i="1" s="1"/>
  <c r="F73" i="1"/>
  <c r="C71" i="2"/>
  <c r="D71" i="2"/>
  <c r="E72" i="1"/>
  <c r="H72" i="1" s="1"/>
  <c r="J72" i="1" s="1"/>
  <c r="K72" i="1" s="1"/>
  <c r="F72" i="1"/>
  <c r="C70" i="2"/>
  <c r="D70" i="2"/>
  <c r="E71" i="1"/>
  <c r="H71" i="1" s="1"/>
  <c r="J71" i="1" s="1"/>
  <c r="K71" i="1" s="1"/>
  <c r="F71" i="1"/>
  <c r="C69" i="2"/>
  <c r="D69" i="2"/>
  <c r="E70" i="1"/>
  <c r="H70" i="1" s="1"/>
  <c r="J70" i="1" s="1"/>
  <c r="K70" i="1" s="1"/>
  <c r="F70" i="1"/>
  <c r="C68" i="2"/>
  <c r="D68" i="2" s="1"/>
  <c r="E69" i="1"/>
  <c r="H69" i="1" s="1"/>
  <c r="J69" i="1" s="1"/>
  <c r="K69" i="1" s="1"/>
  <c r="F69" i="1"/>
  <c r="F68" i="1"/>
  <c r="D67" i="2"/>
  <c r="C66" i="2"/>
  <c r="D66" i="2"/>
  <c r="F67" i="1"/>
  <c r="C65" i="2"/>
  <c r="D65" i="2" s="1"/>
  <c r="F66" i="1"/>
  <c r="C64" i="2"/>
  <c r="D64" i="2" s="1"/>
  <c r="F65" i="1"/>
  <c r="C63" i="2"/>
  <c r="D63" i="2"/>
  <c r="F64" i="1"/>
  <c r="C62" i="2"/>
  <c r="D62" i="2" s="1"/>
  <c r="F63" i="1"/>
  <c r="C61" i="2"/>
  <c r="D61" i="2"/>
  <c r="F62" i="1"/>
  <c r="C60" i="2"/>
  <c r="D60" i="2"/>
  <c r="F61" i="1"/>
  <c r="F60" i="1"/>
  <c r="D59" i="2"/>
  <c r="C58" i="2"/>
  <c r="D58" i="2"/>
  <c r="F59" i="1"/>
  <c r="C57" i="2"/>
  <c r="D57" i="2" s="1"/>
  <c r="F58" i="1"/>
  <c r="C56" i="2"/>
  <c r="D56" i="2" s="1"/>
  <c r="F57" i="1"/>
  <c r="C55" i="2"/>
  <c r="D55" i="2" s="1"/>
  <c r="F56" i="1"/>
  <c r="F55" i="1"/>
  <c r="D54" i="2"/>
  <c r="C53" i="2"/>
  <c r="D53" i="2"/>
  <c r="F54" i="1"/>
  <c r="C52" i="2"/>
  <c r="D52" i="2" s="1"/>
  <c r="F53" i="1"/>
  <c r="F52" i="1"/>
  <c r="D51" i="2"/>
  <c r="F51" i="1"/>
  <c r="D50" i="2"/>
  <c r="C49" i="2"/>
  <c r="D49" i="2" s="1"/>
  <c r="C42" i="2"/>
  <c r="F50" i="1"/>
  <c r="F49" i="1"/>
  <c r="F48" i="1"/>
  <c r="F47" i="1"/>
  <c r="D83" i="1" l="1"/>
  <c r="D82" i="1"/>
  <c r="D81" i="1"/>
  <c r="D80" i="1"/>
  <c r="D79" i="1"/>
  <c r="D78" i="1"/>
  <c r="D77" i="1"/>
  <c r="D76" i="1"/>
  <c r="E74" i="1"/>
  <c r="H74" i="1" s="1"/>
  <c r="J74" i="1" s="1"/>
  <c r="K74" i="1" s="1"/>
  <c r="D75" i="1"/>
  <c r="D74" i="1"/>
  <c r="D73" i="1"/>
  <c r="D72" i="1"/>
  <c r="D71" i="1"/>
  <c r="D70" i="1"/>
  <c r="D69" i="1"/>
  <c r="J4" i="3"/>
  <c r="D4" i="3"/>
  <c r="D5" i="3"/>
  <c r="F5" i="3"/>
  <c r="G5" i="3"/>
  <c r="H5" i="3"/>
  <c r="F4" i="6"/>
  <c r="F3" i="6"/>
  <c r="F46" i="1"/>
  <c r="B5" i="4"/>
  <c r="D4" i="4"/>
  <c r="D5" i="4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5" i="1"/>
  <c r="D45" i="2"/>
  <c r="D46" i="2"/>
  <c r="D47" i="2"/>
  <c r="D48" i="2"/>
  <c r="C5" i="2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D42" i="2"/>
  <c r="C43" i="2"/>
  <c r="D43" i="2" s="1"/>
  <c r="C44" i="2"/>
  <c r="D44" i="2" s="1"/>
  <c r="C4" i="2"/>
  <c r="E65" i="1" s="1"/>
  <c r="D5" i="2"/>
  <c r="D4" i="2"/>
  <c r="H65" i="1" l="1"/>
  <c r="J65" i="1" s="1"/>
  <c r="K65" i="1" s="1"/>
  <c r="D65" i="1"/>
  <c r="E63" i="1"/>
  <c r="E68" i="1"/>
  <c r="E67" i="1"/>
  <c r="E66" i="1"/>
  <c r="E64" i="1"/>
  <c r="E62" i="1"/>
  <c r="E61" i="1"/>
  <c r="E59" i="1"/>
  <c r="E57" i="1"/>
  <c r="E56" i="1"/>
  <c r="E60" i="1"/>
  <c r="E58" i="1"/>
  <c r="E54" i="1"/>
  <c r="E55" i="1"/>
  <c r="E53" i="1"/>
  <c r="E52" i="1"/>
  <c r="E49" i="1"/>
  <c r="E51" i="1"/>
  <c r="E50" i="1"/>
  <c r="E48" i="1"/>
  <c r="E47" i="1"/>
  <c r="E3" i="6"/>
  <c r="E46" i="1"/>
  <c r="H46" i="1" s="1"/>
  <c r="J46" i="1" s="1"/>
  <c r="K46" i="1" s="1"/>
  <c r="E4" i="6"/>
  <c r="I5" i="3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5" i="1"/>
  <c r="E42" i="1"/>
  <c r="E44" i="1"/>
  <c r="E40" i="1"/>
  <c r="H62" i="1" l="1"/>
  <c r="J62" i="1" s="1"/>
  <c r="K62" i="1" s="1"/>
  <c r="D62" i="1"/>
  <c r="H66" i="1"/>
  <c r="J66" i="1" s="1"/>
  <c r="K66" i="1" s="1"/>
  <c r="D66" i="1"/>
  <c r="D68" i="1"/>
  <c r="H68" i="1"/>
  <c r="J68" i="1" s="1"/>
  <c r="K68" i="1" s="1"/>
  <c r="H61" i="1"/>
  <c r="J61" i="1" s="1"/>
  <c r="K61" i="1" s="1"/>
  <c r="D61" i="1"/>
  <c r="H64" i="1"/>
  <c r="J64" i="1" s="1"/>
  <c r="K64" i="1" s="1"/>
  <c r="D64" i="1"/>
  <c r="H67" i="1"/>
  <c r="J67" i="1" s="1"/>
  <c r="K67" i="1" s="1"/>
  <c r="D67" i="1"/>
  <c r="H63" i="1"/>
  <c r="J63" i="1" s="1"/>
  <c r="K63" i="1" s="1"/>
  <c r="D63" i="1"/>
  <c r="D60" i="1"/>
  <c r="H60" i="1"/>
  <c r="H57" i="1"/>
  <c r="J57" i="1" s="1"/>
  <c r="K57" i="1" s="1"/>
  <c r="D57" i="1"/>
  <c r="H58" i="1"/>
  <c r="J58" i="1" s="1"/>
  <c r="K58" i="1" s="1"/>
  <c r="D58" i="1"/>
  <c r="H56" i="1"/>
  <c r="J56" i="1" s="1"/>
  <c r="K56" i="1" s="1"/>
  <c r="D56" i="1"/>
  <c r="H59" i="1"/>
  <c r="J59" i="1" s="1"/>
  <c r="K59" i="1" s="1"/>
  <c r="D59" i="1"/>
  <c r="D55" i="1"/>
  <c r="H55" i="1"/>
  <c r="J55" i="1" s="1"/>
  <c r="K55" i="1" s="1"/>
  <c r="H53" i="1"/>
  <c r="J53" i="1" s="1"/>
  <c r="K53" i="1" s="1"/>
  <c r="D53" i="1"/>
  <c r="H54" i="1"/>
  <c r="J54" i="1" s="1"/>
  <c r="K54" i="1" s="1"/>
  <c r="D54" i="1"/>
  <c r="D52" i="1"/>
  <c r="H52" i="1"/>
  <c r="J52" i="1" s="1"/>
  <c r="K52" i="1" s="1"/>
  <c r="D46" i="1"/>
  <c r="H48" i="1"/>
  <c r="J48" i="1" s="1"/>
  <c r="K48" i="1" s="1"/>
  <c r="D48" i="1"/>
  <c r="D51" i="1"/>
  <c r="H51" i="1"/>
  <c r="J51" i="1" s="1"/>
  <c r="K51" i="1" s="1"/>
  <c r="H47" i="1"/>
  <c r="J47" i="1" s="1"/>
  <c r="K47" i="1" s="1"/>
  <c r="D47" i="1"/>
  <c r="H50" i="1"/>
  <c r="J50" i="1" s="1"/>
  <c r="K50" i="1" s="1"/>
  <c r="D50" i="1"/>
  <c r="H49" i="1"/>
  <c r="J49" i="1" s="1"/>
  <c r="K49" i="1" s="1"/>
  <c r="D49" i="1"/>
  <c r="D44" i="1"/>
  <c r="H44" i="1"/>
  <c r="J44" i="1" s="1"/>
  <c r="K44" i="1" s="1"/>
  <c r="D5" i="1"/>
  <c r="H5" i="1"/>
  <c r="J5" i="1" s="1"/>
  <c r="K5" i="1" s="1"/>
  <c r="D36" i="1"/>
  <c r="H36" i="1"/>
  <c r="J36" i="1" s="1"/>
  <c r="K36" i="1" s="1"/>
  <c r="D32" i="1"/>
  <c r="H32" i="1"/>
  <c r="J32" i="1" s="1"/>
  <c r="K32" i="1" s="1"/>
  <c r="D28" i="1"/>
  <c r="H28" i="1"/>
  <c r="J28" i="1" s="1"/>
  <c r="K28" i="1" s="1"/>
  <c r="D24" i="1"/>
  <c r="H24" i="1"/>
  <c r="J24" i="1" s="1"/>
  <c r="K24" i="1" s="1"/>
  <c r="D20" i="1"/>
  <c r="H20" i="1"/>
  <c r="J20" i="1" s="1"/>
  <c r="K20" i="1" s="1"/>
  <c r="D16" i="1"/>
  <c r="H16" i="1"/>
  <c r="J16" i="1" s="1"/>
  <c r="K16" i="1" s="1"/>
  <c r="D12" i="1"/>
  <c r="H12" i="1"/>
  <c r="J12" i="1" s="1"/>
  <c r="K12" i="1" s="1"/>
  <c r="D8" i="1"/>
  <c r="H8" i="1"/>
  <c r="J8" i="1" s="1"/>
  <c r="K8" i="1" s="1"/>
  <c r="H45" i="1"/>
  <c r="J45" i="1" s="1"/>
  <c r="K45" i="1" s="1"/>
  <c r="D45" i="1"/>
  <c r="H41" i="1"/>
  <c r="J41" i="1" s="1"/>
  <c r="K41" i="1" s="1"/>
  <c r="D41" i="1"/>
  <c r="H37" i="1"/>
  <c r="J37" i="1" s="1"/>
  <c r="K37" i="1" s="1"/>
  <c r="D37" i="1"/>
  <c r="H33" i="1"/>
  <c r="J33" i="1" s="1"/>
  <c r="K33" i="1" s="1"/>
  <c r="D33" i="1"/>
  <c r="H29" i="1"/>
  <c r="J29" i="1" s="1"/>
  <c r="K29" i="1" s="1"/>
  <c r="D29" i="1"/>
  <c r="H25" i="1"/>
  <c r="D25" i="1"/>
  <c r="H21" i="1"/>
  <c r="J21" i="1" s="1"/>
  <c r="K21" i="1" s="1"/>
  <c r="D21" i="1"/>
  <c r="H17" i="1"/>
  <c r="J17" i="1" s="1"/>
  <c r="K17" i="1" s="1"/>
  <c r="D17" i="1"/>
  <c r="H13" i="1"/>
  <c r="J13" i="1" s="1"/>
  <c r="K13" i="1" s="1"/>
  <c r="D13" i="1"/>
  <c r="H9" i="1"/>
  <c r="J9" i="1" s="1"/>
  <c r="K9" i="1" s="1"/>
  <c r="D9" i="1"/>
  <c r="D40" i="1"/>
  <c r="H40" i="1"/>
  <c r="J40" i="1" s="1"/>
  <c r="K40" i="1" s="1"/>
  <c r="D42" i="1"/>
  <c r="H42" i="1"/>
  <c r="J42" i="1" s="1"/>
  <c r="K42" i="1" s="1"/>
  <c r="D38" i="1"/>
  <c r="H38" i="1"/>
  <c r="J38" i="1" s="1"/>
  <c r="K38" i="1" s="1"/>
  <c r="D34" i="1"/>
  <c r="H34" i="1"/>
  <c r="J34" i="1" s="1"/>
  <c r="K34" i="1" s="1"/>
  <c r="D30" i="1"/>
  <c r="H30" i="1"/>
  <c r="J30" i="1" s="1"/>
  <c r="K30" i="1" s="1"/>
  <c r="D26" i="1"/>
  <c r="H26" i="1"/>
  <c r="J26" i="1" s="1"/>
  <c r="K26" i="1" s="1"/>
  <c r="D22" i="1"/>
  <c r="H22" i="1"/>
  <c r="J22" i="1" s="1"/>
  <c r="K22" i="1" s="1"/>
  <c r="D18" i="1"/>
  <c r="H18" i="1"/>
  <c r="J18" i="1" s="1"/>
  <c r="K18" i="1" s="1"/>
  <c r="D14" i="1"/>
  <c r="H14" i="1"/>
  <c r="J14" i="1" s="1"/>
  <c r="K14" i="1" s="1"/>
  <c r="D10" i="1"/>
  <c r="H10" i="1"/>
  <c r="J10" i="1" s="1"/>
  <c r="K10" i="1" s="1"/>
  <c r="D6" i="1"/>
  <c r="H6" i="1"/>
  <c r="J6" i="1" s="1"/>
  <c r="K6" i="1" s="1"/>
  <c r="H43" i="1"/>
  <c r="J43" i="1" s="1"/>
  <c r="K43" i="1" s="1"/>
  <c r="D43" i="1"/>
  <c r="H39" i="1"/>
  <c r="J39" i="1" s="1"/>
  <c r="K39" i="1" s="1"/>
  <c r="D39" i="1"/>
  <c r="H35" i="1"/>
  <c r="J35" i="1" s="1"/>
  <c r="K35" i="1" s="1"/>
  <c r="D35" i="1"/>
  <c r="H31" i="1"/>
  <c r="J31" i="1" s="1"/>
  <c r="K31" i="1" s="1"/>
  <c r="D31" i="1"/>
  <c r="H27" i="1"/>
  <c r="J27" i="1" s="1"/>
  <c r="K27" i="1" s="1"/>
  <c r="D27" i="1"/>
  <c r="H23" i="1"/>
  <c r="J23" i="1" s="1"/>
  <c r="K23" i="1" s="1"/>
  <c r="D23" i="1"/>
  <c r="H19" i="1"/>
  <c r="J19" i="1" s="1"/>
  <c r="K19" i="1" s="1"/>
  <c r="D19" i="1"/>
  <c r="H15" i="1"/>
  <c r="J15" i="1" s="1"/>
  <c r="K15" i="1" s="1"/>
  <c r="D15" i="1"/>
  <c r="H11" i="1"/>
  <c r="J11" i="1" s="1"/>
  <c r="K11" i="1" s="1"/>
  <c r="D11" i="1"/>
  <c r="H7" i="1"/>
  <c r="J7" i="1" s="1"/>
  <c r="K7" i="1" s="1"/>
  <c r="D7" i="1"/>
  <c r="J60" i="1" l="1"/>
  <c r="K60" i="1" s="1"/>
  <c r="J25" i="1"/>
  <c r="G4" i="3"/>
  <c r="K25" i="1" l="1"/>
  <c r="F4" i="3"/>
  <c r="H4" i="3" s="1"/>
  <c r="I4" i="3" s="1"/>
  <c r="D3" i="6" l="1"/>
  <c r="C3" i="6"/>
  <c r="B3" i="6"/>
</calcChain>
</file>

<file path=xl/sharedStrings.xml><?xml version="1.0" encoding="utf-8"?>
<sst xmlns="http://schemas.openxmlformats.org/spreadsheetml/2006/main" count="318" uniqueCount="141">
  <si>
    <t>CODIGO DE BARRAS</t>
  </si>
  <si>
    <t>PRODUCTO</t>
  </si>
  <si>
    <t>PROVEEDOR</t>
  </si>
  <si>
    <t>CANTIDAD EX</t>
  </si>
  <si>
    <t>ENTRADAS</t>
  </si>
  <si>
    <t xml:space="preserve">SALIDAS </t>
  </si>
  <si>
    <t>PRECIO COMPRA</t>
  </si>
  <si>
    <t>% RENTABILIDAD</t>
  </si>
  <si>
    <t>PRECIO DE VENTA</t>
  </si>
  <si>
    <t>GANANCIA</t>
  </si>
  <si>
    <t>LISSIA</t>
  </si>
  <si>
    <t>GEL COR. EXF. Y ANTICELULITICO CAFÉ (950ml)</t>
  </si>
  <si>
    <t>SHA. CRECE PELO (850ml)</t>
  </si>
  <si>
    <t>SHA. EQUINO COLA DE CABALLO (850ml)</t>
  </si>
  <si>
    <t>SHA. CON PETROLEO (850ml)</t>
  </si>
  <si>
    <t>SHA. CEBOLLA (850ml)</t>
  </si>
  <si>
    <t>SHA. KERATINA (560ml)</t>
  </si>
  <si>
    <t>TRA. KERATINA Y SILICONA (560ml)</t>
  </si>
  <si>
    <t>SHA. EQUINO COLA DE CABALLO (425ml)</t>
  </si>
  <si>
    <t>SHA. SABILA, KERATINA Y COLAGENO (425ml)</t>
  </si>
  <si>
    <t>SHA. EMBRION DE PATO (425ml)</t>
  </si>
  <si>
    <t>SHA. CEBOLLA (425ml)</t>
  </si>
  <si>
    <t>SHA. ARGAN Y SABILA (425ml)</t>
  </si>
  <si>
    <t>SHA. COCO NUT Y ACAI (425ml)</t>
  </si>
  <si>
    <t>SHA. CRECE PELO (425ml)</t>
  </si>
  <si>
    <t>SHA. CON PETROLEO (425ml)</t>
  </si>
  <si>
    <t>TRA. KERATINA Y SILICONA (400ml)</t>
  </si>
  <si>
    <t>MAXYBELT</t>
  </si>
  <si>
    <t>TRA. MACADAMIA (400ml)</t>
  </si>
  <si>
    <t>TRA. MACADAMIA (200ml)</t>
  </si>
  <si>
    <t>TRA. COMIDA PARA EL CABELLO (90ml)</t>
  </si>
  <si>
    <t>TRA. KERATINA Y SILICONA (90ml)</t>
  </si>
  <si>
    <t>SHA. CRECE PELO (90ml)</t>
  </si>
  <si>
    <t>SHA. COCO NUT Y ACAI (90ml)</t>
  </si>
  <si>
    <t>SHA. MACADAMIA (40ml)</t>
  </si>
  <si>
    <t>TRA. KERATINA Y SILICONA (40ml)</t>
  </si>
  <si>
    <t>SHA. KERATINA Y SILICONA (40ml)</t>
  </si>
  <si>
    <t>CREMA PARA PEINAR MAXICOMPLEX (40ml)</t>
  </si>
  <si>
    <t>CREMA PARA PEINAR RIZOS (40ml)</t>
  </si>
  <si>
    <t>MASC. REPOLARIZANTE (40ml)</t>
  </si>
  <si>
    <t>AMP. CUBRE CANAS (5ml)</t>
  </si>
  <si>
    <t>SHA. TONO/TONO NEGRO NOCHE (40ml)</t>
  </si>
  <si>
    <t>SHA. TONO/TONO AZUL PLATA (40ml)</t>
  </si>
  <si>
    <t xml:space="preserve">SHA. TONO/TONO BEIGE ALMENDRA (40ml) </t>
  </si>
  <si>
    <t>TRA. TONO/TONO CHOCOLATE (40ml)</t>
  </si>
  <si>
    <t>TRA. TONO/TONO NEGRO NOCHE (40ml)</t>
  </si>
  <si>
    <t>TRA. TONO/TONO MECHAS BLANCAS (40ml)</t>
  </si>
  <si>
    <t>TRA. TONO/TONO BEIGE ALMENDRA (40ml)</t>
  </si>
  <si>
    <t xml:space="preserve">TRA. TONO/TONO ROJO ESCARLATA (40ml) </t>
  </si>
  <si>
    <t>TRA. TONO/TONO  VIOLETA  (40ml)</t>
  </si>
  <si>
    <t>TRA. TONO/TONO AZUL PLATA (40ml)</t>
  </si>
  <si>
    <t>SILICONA CON FILTRO SOLAR (14ml)</t>
  </si>
  <si>
    <t>CREMA PARA PEINAR LISOS (14ml)</t>
  </si>
  <si>
    <t>PRECIO UNIDAD</t>
  </si>
  <si>
    <t>FECHA</t>
  </si>
  <si>
    <t>CANTIDAD</t>
  </si>
  <si>
    <t>PRECIO VENTA</t>
  </si>
  <si>
    <t>PRECIO DE COMPRA</t>
  </si>
  <si>
    <t>TOTAL VENTA</t>
  </si>
  <si>
    <t>No. FACTURA</t>
  </si>
  <si>
    <t>DATOS DEL CLIENTE</t>
  </si>
  <si>
    <t>CEDULA/NIT</t>
  </si>
  <si>
    <t>DIRECCION</t>
  </si>
  <si>
    <t>NOMBRE/RAZON SOCIAL</t>
  </si>
  <si>
    <t>TELEFONO</t>
  </si>
  <si>
    <t>DETALLE DE LA COMPRA</t>
  </si>
  <si>
    <t>FORMA DE PAGO</t>
  </si>
  <si>
    <t>CODIGO</t>
  </si>
  <si>
    <t xml:space="preserve">CANTIDAD </t>
  </si>
  <si>
    <t>P.V.P</t>
  </si>
  <si>
    <t>IMPORTE</t>
  </si>
  <si>
    <t>TOTAL DE ARTICULOS</t>
  </si>
  <si>
    <t>SUBTOTAL</t>
  </si>
  <si>
    <t>IVA</t>
  </si>
  <si>
    <t>TOTAL</t>
  </si>
  <si>
    <t>Recibi conforme:</t>
  </si>
  <si>
    <t>CEDULA</t>
  </si>
  <si>
    <t xml:space="preserve">DIRECCION </t>
  </si>
  <si>
    <t>SECCION</t>
  </si>
  <si>
    <t>DIS.BELLEZA</t>
  </si>
  <si>
    <t>SALIDAS</t>
  </si>
  <si>
    <t>GUANTES DE NITRILO TALLA (M) MAXFLEX SAS</t>
  </si>
  <si>
    <t>TAPABOCAS DES. EMP. INDIVIDUAL (50PCS) FP</t>
  </si>
  <si>
    <t>CERA MIEL (120g) BELL FRANZ</t>
  </si>
  <si>
    <t>TRA.CERVEZA (90gr) LEHIT</t>
  </si>
  <si>
    <t>TRA. LECHE PARA EL CABELLO (90gr) LEHIT</t>
  </si>
  <si>
    <t>DISTRI EMBELLECER</t>
  </si>
  <si>
    <t>1G</t>
  </si>
  <si>
    <t>1L</t>
  </si>
  <si>
    <t>LIMA ECO. COMERCIALIZADORA BILU</t>
  </si>
  <si>
    <t>1B</t>
  </si>
  <si>
    <t>APLI. PARA CERA (BAJA LENGUAS) SHALIPS COSMETIC'S</t>
  </si>
  <si>
    <t>PES. INDIVIDUAL #1203 (INVENTAGE)</t>
  </si>
  <si>
    <t>PES. INDIVIDUAL #160 (INVENTAGE)</t>
  </si>
  <si>
    <t>PES. UNA/UNA SHORT BLACK (INVENTAGE)</t>
  </si>
  <si>
    <t>PES. INDIVIDUAL #1200 (INVENTAGE)</t>
  </si>
  <si>
    <t>CORT.CUTICULA+ESPATULA (MERHEJE)</t>
  </si>
  <si>
    <t>DEPILADOR ECO. (MERHEJE)</t>
  </si>
  <si>
    <t>PEGANTE PARA PES. (ARDELL)</t>
  </si>
  <si>
    <t>DEL. LIQUIDO NEGRO (BARDOT)</t>
  </si>
  <si>
    <t>DEL. 3 PELOS (JBL)</t>
  </si>
  <si>
    <t>DELINEADOR PLUMON NEGRO (BARDOT)</t>
  </si>
  <si>
    <t>DELINEADOR PLUMON CAFE (BARDOT)</t>
  </si>
  <si>
    <t>2L</t>
  </si>
  <si>
    <t xml:space="preserve">LAPIZ SURTIDO SAMY </t>
  </si>
  <si>
    <t>3L</t>
  </si>
  <si>
    <t>LAPIZ SURTIDO MARIPOSA</t>
  </si>
  <si>
    <t>E1</t>
  </si>
  <si>
    <t>ENCRESPADOR ECO. LOVECURLER</t>
  </si>
  <si>
    <t>ES1</t>
  </si>
  <si>
    <t>ESPUMA PLANA MAQUI.</t>
  </si>
  <si>
    <t>ES2</t>
  </si>
  <si>
    <t>ESPUMA HUEVO MAQUI.</t>
  </si>
  <si>
    <t>ES3</t>
  </si>
  <si>
    <t>ESPUMA PERA MAQUI.</t>
  </si>
  <si>
    <t>PE1</t>
  </si>
  <si>
    <t>PEINETA CABO ANCHO</t>
  </si>
  <si>
    <t>PE2</t>
  </si>
  <si>
    <t>PEINETA CABO METALICO</t>
  </si>
  <si>
    <t>PE3</t>
  </si>
  <si>
    <t>PEINETA CABO DELGADO</t>
  </si>
  <si>
    <t>BO1</t>
  </si>
  <si>
    <t>BROCHA TINTE</t>
  </si>
  <si>
    <t>PA1</t>
  </si>
  <si>
    <t>PALOS DE NARANJO PQ(100PL)</t>
  </si>
  <si>
    <t>CO1</t>
  </si>
  <si>
    <t xml:space="preserve">CORTA UÑAS PEQUEÑO </t>
  </si>
  <si>
    <t>CO2</t>
  </si>
  <si>
    <t>CORTA UÑAS GRANDE</t>
  </si>
  <si>
    <t>GA1</t>
  </si>
  <si>
    <t>GANCHOS NEGROS CAJA DAY COLORS</t>
  </si>
  <si>
    <t>ACEITE NARANJA (70ml) QUEEN BELL</t>
  </si>
  <si>
    <t>IL1</t>
  </si>
  <si>
    <t>ILUMINADOR SURTIDO YABALIAN</t>
  </si>
  <si>
    <t>IL2</t>
  </si>
  <si>
    <t>ILUMINADOR DOLCE BELLA SURTIDO</t>
  </si>
  <si>
    <t>LAB1</t>
  </si>
  <si>
    <t>LABIAL SAMY SURTIDO</t>
  </si>
  <si>
    <t>LAB2</t>
  </si>
  <si>
    <t>LABIAL MAGICO ECO. (ENGOL)</t>
  </si>
  <si>
    <t>REM. ESMALTE DELISS (60C.C)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</si>
</sst>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1" fillId="3" borderId="1" xfId="0" applyFont="1" applyFill="1" applyBorder="1"/>
    <xf numFmtId="0" fontId="1" fillId="3" borderId="10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7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</cellXfs>
  <cellStyles count="1">
    <cellStyle name="Normal" xfId="0" builtinId="0"/>
  </cellStyles>
  <dxfs count="33"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&quot;$&quot;#,##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&quot;$&quot;#,##0"/>
      <alignment horizontal="general" vertical="bottom" textRotation="0" wrapText="1" indent="0" justifyLastLine="0" shrinkToFit="0" readingOrder="0"/>
    </dxf>
    <dxf>
      <numFmt numFmtId="164" formatCode="&quot;$&quot;#,##0"/>
      <alignment horizontal="general" vertical="bottom" textRotation="0" wrapText="1" indent="0" justifyLastLine="0" shrinkToFit="0" readingOrder="0"/>
    </dxf>
    <dxf>
      <numFmt numFmtId="164" formatCode="&quot;$&quot;#,##0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164" formatCode="&quot;$&quot;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0</xdr:row>
      <xdr:rowOff>152400</xdr:rowOff>
    </xdr:from>
    <xdr:to>
      <xdr:col>8</xdr:col>
      <xdr:colOff>409575</xdr:colOff>
      <xdr:row>2</xdr:row>
      <xdr:rowOff>19050</xdr:rowOff>
    </xdr:to>
    <xdr:sp macro="" textlink="">
      <xdr:nvSpPr>
        <xdr:cNvPr id="2" name="CuadroTexto 1"/>
        <xdr:cNvSpPr txBox="1"/>
      </xdr:nvSpPr>
      <xdr:spPr>
        <a:xfrm>
          <a:off x="1419225" y="152400"/>
          <a:ext cx="4591050" cy="247650"/>
        </a:xfrm>
        <a:prstGeom prst="rect">
          <a:avLst/>
        </a:prstGeom>
        <a:solidFill>
          <a:srgbClr val="FF00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INVENTARIO</a:t>
          </a:r>
          <a:r>
            <a:rPr lang="es-CO" sz="1100" baseline="0"/>
            <a:t> DISTRIBUIDORA DE BELLEZA</a:t>
          </a:r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PRODUCTOS" displayName="PRODUCTOS" ref="A4:L84" totalsRowShown="0" headerRowDxfId="32" dataDxfId="31">
  <autoFilter ref="A4:L84"/>
  <sortState ref="A5:K45">
    <sortCondition ref="C4:C45"/>
  </sortState>
  <tableColumns count="12">
    <tableColumn id="1" name="CODIGO DE BARRAS" dataDxfId="30"/>
    <tableColumn id="2" name="PRODUCTO" dataDxfId="29"/>
    <tableColumn id="3" name="PROVEEDOR" dataDxfId="28"/>
    <tableColumn id="4" name="CANTIDAD EX" dataDxfId="27">
      <calculatedColumnFormula>PRODUCTOS[[#This Row],[ENTRADAS]]-PRODUCTOS[[#This Row],[SALIDAS ]]</calculatedColumnFormula>
    </tableColumn>
    <tableColumn id="5" name="ENTRADAS" dataDxfId="26">
      <calculatedColumnFormula>SUMIF(ENTRADAS[[#All],[CODIGO DE BARRAS]],PRODUCTOS[[#All],[CODIGO DE BARRAS]],ENTRADAS[[#All],[CANTIDAD]])</calculatedColumnFormula>
    </tableColumn>
    <tableColumn id="6" name="SALIDAS " dataDxfId="25">
      <calculatedColumnFormula>SUMIF(SALIDAS[[#All],[CODIGO DE BARRAS]],PRODUCTOS[[#All],[CODIGO DE BARRAS]],SALIDAS[[#All],[CANTIDAD]])</calculatedColumnFormula>
    </tableColumn>
    <tableColumn id="7" name="PRECIO COMPRA" dataDxfId="24"/>
    <tableColumn id="13" name="PRECIO UNIDAD" dataDxfId="23">
      <calculatedColumnFormula>IFERROR(PRODUCTOS[[#This Row],[PRECIO COMPRA]]/PRODUCTOS[[#This Row],[ENTRADAS]]," ")</calculatedColumnFormula>
    </tableColumn>
    <tableColumn id="8" name="% RENTABILIDAD" dataDxfId="22"/>
    <tableColumn id="9" name="PRECIO DE VENTA" dataDxfId="21">
      <calculatedColumnFormula>IFERROR((PRODUCTOS[[#This Row],[PRECIO UNIDAD]]*PRODUCTOS[[#This Row],[% RENTABILIDAD]])+PRODUCTOS[[#This Row],[PRECIO UNIDAD]]," ")</calculatedColumnFormula>
    </tableColumn>
    <tableColumn id="10" name="GANANCIA" dataDxfId="20">
      <calculatedColumnFormula>IFERROR(PRODUCTOS[[#This Row],[PRECIO DE VENTA]]-PRODUCTOS[[#This Row],[PRECIO UNIDAD]]," ")</calculatedColumnFormula>
    </tableColumn>
    <tableColumn id="14" name="SECCIO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RADAS" displayName="ENTRADAS" ref="B3:E82" totalsRowShown="0" headerRowDxfId="18" dataDxfId="17">
  <autoFilter ref="B3:E82"/>
  <tableColumns count="4">
    <tableColumn id="1" name="FECHA" dataDxfId="16"/>
    <tableColumn id="2" name="CODIGO DE BARRAS" dataDxfId="0">
      <calculatedColumnFormula>PRODUCTOS!A5</calculatedColumnFormula>
    </tableColumn>
    <tableColumn id="3" name="PRODUCTO" dataDxfId="15">
      <calculatedColumnFormula>IFERROR(VLOOKUP(ENTRADAS[[#This Row],[CODIGO DE BARRAS]],PRODUCTOS[],2,FALSE)," ")</calculatedColumnFormula>
    </tableColumn>
    <tableColumn id="4" name="CANTIDAD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ALIDAS" displayName="SALIDAS" ref="B3:J5" totalsRowShown="0" headerRowDxfId="13" dataDxfId="12">
  <autoFilter ref="B3:J5"/>
  <tableColumns count="9">
    <tableColumn id="1" name="FECHA" dataDxfId="11"/>
    <tableColumn id="2" name="CODIGO DE BARRAS" dataDxfId="10"/>
    <tableColumn id="3" name="PRODUCTO" dataDxfId="9">
      <calculatedColumnFormula>IFERROR(VLOOKUP(SALIDAS[[#This Row],[CODIGO DE BARRAS]],PRODUCTOS[],2,FALSE)," ")</calculatedColumnFormula>
    </tableColumn>
    <tableColumn id="4" name="CANTIDAD" dataDxfId="8"/>
    <tableColumn id="5" name="PRECIO VENTA" dataDxfId="7">
      <calculatedColumnFormula>IFERROR(VLOOKUP(SALIDAS[[#This Row],[CODIGO DE BARRAS]],PRODUCTOS[],10,FALSE)," ")</calculatedColumnFormula>
    </tableColumn>
    <tableColumn id="6" name="PRECIO DE COMPRA" dataDxfId="6">
      <calculatedColumnFormula>IFERROR(VLOOKUP(SALIDAS[[#This Row],[CODIGO DE BARRAS]],PRODUCTOS[],8,FALSE)," ")</calculatedColumnFormula>
    </tableColumn>
    <tableColumn id="7" name="TOTAL VENTA" dataDxfId="5">
      <calculatedColumnFormula>IFERROR(SALIDAS[[#This Row],[CANTIDAD]]*SALIDAS[[#This Row],[PRECIO VENTA]]," ")</calculatedColumnFormula>
    </tableColumn>
    <tableColumn id="8" name="GANANCIA" dataDxfId="4">
      <calculatedColumnFormula>IFERROR(SALIDAS[[#This Row],[TOTAL VENTA]]-(SALIDAS[[#This Row],[CANTIDAD]]*SALIDAS[[#This Row],[PRECIO DE COMPRA]])," ")</calculatedColumnFormula>
    </tableColumn>
    <tableColumn id="10" name="SECCION" dataDxfId="3">
      <calculatedColumnFormula>PRODUCTOS[[#All],[SECCION]]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LIENTES" displayName="CLIENTES" ref="B2:E4" totalsRowShown="0">
  <autoFilter ref="B2:E4"/>
  <tableColumns count="4">
    <tableColumn id="1" name="CEDULA" dataDxfId="2"/>
    <tableColumn id="2" name="NOMBRE/RAZON SOCIAL"/>
    <tableColumn id="3" name="DIRECCION "/>
    <tableColumn id="4" name="TELEFON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DISTRIBUIDORA" displayName="DISTRIBUIDORA" ref="B2:J4" totalsRowShown="0">
  <autoFilter ref="B2:J4"/>
  <tableColumns count="9">
    <tableColumn id="1" name="CODIGO" dataDxfId="1"/>
    <tableColumn id="2" name="PRODUCTO"/>
    <tableColumn id="3" name="CANTIDAD EX"/>
    <tableColumn id="4" name="ENTRADAS">
      <calculatedColumnFormula>SUMIF(ENTRADAS[[#All],[CODIGO DE BARRAS]],PRODUCTOS[[#All],[CODIGO DE BARRAS]],ENTRADAS[[#All],[CANTIDAD]])</calculatedColumnFormula>
    </tableColumn>
    <tableColumn id="5" name="SALIDAS">
      <calculatedColumnFormula>SUMIF(SALIDAS[[#All],[CODIGO DE BARRAS]],PRODUCTOS[[#All],[CODIGO DE BARRAS]],SALIDAS[[#All],[CANTIDAD]])</calculatedColumnFormula>
    </tableColumn>
    <tableColumn id="6" name="PRECIO COMPRA"/>
    <tableColumn id="7" name="PRECIO VENTA"/>
    <tableColumn id="8" name="GANANCIA"/>
    <tableColumn id="9" name="SECCION">
      <calculatedColumnFormula>IFERROR(VLOOKUP(DISTRIBUIDORA[[#All],[CODIGO]],PRODUCTOS[],PRODUCTOS[[#All],[CODIGO DE BARRAS]],DIS.BELLEZA),"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L84"/>
  <sheetViews>
    <sheetView topLeftCell="A73" workbookViewId="0">
      <selection activeCell="A84" sqref="A84"/>
    </sheetView>
  </sheetViews>
  <sheetFormatPr baseColWidth="10" defaultRowHeight="15" x14ac:dyDescent="0.25"/>
  <cols>
    <col min="1" max="1" width="21.28515625" customWidth="1"/>
    <col min="2" max="2" width="48.140625" customWidth="1"/>
    <col min="3" max="4" width="17.85546875" customWidth="1"/>
    <col min="5" max="5" width="13.7109375" customWidth="1"/>
    <col min="6" max="6" width="12" customWidth="1"/>
    <col min="7" max="7" width="14.28515625" customWidth="1"/>
    <col min="8" max="8" width="14.28515625" style="7" customWidth="1"/>
    <col min="9" max="9" width="15.42578125" customWidth="1"/>
    <col min="10" max="10" width="15.85546875" customWidth="1"/>
    <col min="11" max="11" width="16.5703125" customWidth="1"/>
    <col min="12" max="12" width="13.140625" customWidth="1"/>
  </cols>
  <sheetData>
    <row r="4" spans="1:12" ht="3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6" t="s">
        <v>53</v>
      </c>
      <c r="I4" s="2" t="s">
        <v>7</v>
      </c>
      <c r="J4" s="2" t="s">
        <v>8</v>
      </c>
      <c r="K4" s="2" t="s">
        <v>9</v>
      </c>
      <c r="L4" s="2" t="s">
        <v>78</v>
      </c>
    </row>
    <row r="5" spans="1:12" x14ac:dyDescent="0.25">
      <c r="A5" s="3">
        <v>7703819043246</v>
      </c>
      <c r="B5" s="1" t="s">
        <v>11</v>
      </c>
      <c r="C5" s="1" t="s">
        <v>10</v>
      </c>
      <c r="D5" s="1">
        <f>PRODUCTOS[[#This Row],[ENTRADAS]]-PRODUCTOS[[#This Row],[SALIDAS ]]</f>
        <v>1</v>
      </c>
      <c r="E5" s="1">
        <f>SUMIF(ENTRADAS[[#All],[CODIGO DE BARRAS]],PRODUCTOS[[#All],[CODIGO DE BARRAS]],ENTRADAS[[#All],[CANTIDAD]])</f>
        <v>1</v>
      </c>
      <c r="F5" s="1">
        <f>SUMIF(SALIDAS[[#All],[CODIGO DE BARRAS]],PRODUCTOS[[#All],[CODIGO DE BARRAS]],SALIDAS[[#All],[CANTIDAD]])</f>
        <v>0</v>
      </c>
      <c r="G5" s="4">
        <v>10000</v>
      </c>
      <c r="H5" s="7">
        <f>IFERROR(PRODUCTOS[[#This Row],[PRECIO COMPRA]]/PRODUCTOS[[#This Row],[ENTRADAS]]," ")</f>
        <v>10000</v>
      </c>
      <c r="I5" s="5">
        <v>0.25</v>
      </c>
      <c r="J5" s="4">
        <f>IFERROR((PRODUCTOS[[#This Row],[PRECIO UNIDAD]]*PRODUCTOS[[#This Row],[% RENTABILIDAD]])+PRODUCTOS[[#This Row],[PRECIO UNIDAD]]," ")</f>
        <v>12500</v>
      </c>
      <c r="K5" s="4">
        <f>IFERROR(PRODUCTOS[[#This Row],[PRECIO DE VENTA]]-PRODUCTOS[[#This Row],[PRECIO UNIDAD]]," ")</f>
        <v>2500</v>
      </c>
      <c r="L5" s="4" t="s">
        <v>79</v>
      </c>
    </row>
    <row r="6" spans="1:12" x14ac:dyDescent="0.25">
      <c r="A6" s="3">
        <v>7703819018176</v>
      </c>
      <c r="B6" s="1" t="s">
        <v>12</v>
      </c>
      <c r="C6" s="1" t="s">
        <v>10</v>
      </c>
      <c r="D6" s="1">
        <f>PRODUCTOS[[#This Row],[ENTRADAS]]-PRODUCTOS[[#This Row],[SALIDAS ]]</f>
        <v>1</v>
      </c>
      <c r="E6" s="1">
        <f>SUMIF(ENTRADAS[[#All],[CODIGO DE BARRAS]],PRODUCTOS[[#All],[CODIGO DE BARRAS]],ENTRADAS[[#All],[CANTIDAD]])</f>
        <v>1</v>
      </c>
      <c r="F6" s="1">
        <f>SUMIF(SALIDAS[[#All],[CODIGO DE BARRAS]],PRODUCTOS[[#All],[CODIGO DE BARRAS]],SALIDAS[[#All],[CANTIDAD]])</f>
        <v>0</v>
      </c>
      <c r="G6" s="4">
        <v>20500</v>
      </c>
      <c r="H6" s="7">
        <f>IFERROR(PRODUCTOS[[#This Row],[PRECIO COMPRA]]/PRODUCTOS[[#This Row],[ENTRADAS]]," ")</f>
        <v>20500</v>
      </c>
      <c r="I6" s="5">
        <v>0.25</v>
      </c>
      <c r="J6" s="4">
        <f>IFERROR((PRODUCTOS[[#This Row],[PRECIO UNIDAD]]*PRODUCTOS[[#This Row],[% RENTABILIDAD]])+PRODUCTOS[[#This Row],[PRECIO UNIDAD]]," ")</f>
        <v>25625</v>
      </c>
      <c r="K6" s="4">
        <f>IFERROR(PRODUCTOS[[#This Row],[PRECIO DE VENTA]]-PRODUCTOS[[#This Row],[PRECIO UNIDAD]]," ")</f>
        <v>5125</v>
      </c>
      <c r="L6" s="4" t="s">
        <v>79</v>
      </c>
    </row>
    <row r="7" spans="1:12" x14ac:dyDescent="0.25">
      <c r="A7" s="3">
        <v>7703819017124</v>
      </c>
      <c r="B7" s="1" t="s">
        <v>13</v>
      </c>
      <c r="C7" s="1" t="s">
        <v>10</v>
      </c>
      <c r="D7" s="1">
        <f>PRODUCTOS[[#This Row],[ENTRADAS]]-PRODUCTOS[[#This Row],[SALIDAS ]]</f>
        <v>1</v>
      </c>
      <c r="E7" s="1">
        <f>SUMIF(ENTRADAS[[#All],[CODIGO DE BARRAS]],PRODUCTOS[[#All],[CODIGO DE BARRAS]],ENTRADAS[[#All],[CANTIDAD]])</f>
        <v>1</v>
      </c>
      <c r="F7" s="1">
        <f>SUMIF(SALIDAS[[#All],[CODIGO DE BARRAS]],PRODUCTOS[[#All],[CODIGO DE BARRAS]],SALIDAS[[#All],[CANTIDAD]])</f>
        <v>0</v>
      </c>
      <c r="G7" s="4">
        <v>13000</v>
      </c>
      <c r="H7" s="7">
        <f>IFERROR(PRODUCTOS[[#This Row],[PRECIO COMPRA]]/PRODUCTOS[[#This Row],[ENTRADAS]]," ")</f>
        <v>13000</v>
      </c>
      <c r="I7" s="5">
        <v>0.25</v>
      </c>
      <c r="J7" s="4">
        <f>IFERROR((PRODUCTOS[[#This Row],[PRECIO UNIDAD]]*PRODUCTOS[[#This Row],[% RENTABILIDAD]])+PRODUCTOS[[#This Row],[PRECIO UNIDAD]]," ")</f>
        <v>16250</v>
      </c>
      <c r="K7" s="4">
        <f>IFERROR(PRODUCTOS[[#This Row],[PRECIO DE VENTA]]-PRODUCTOS[[#This Row],[PRECIO UNIDAD]]," ")</f>
        <v>3250</v>
      </c>
      <c r="L7" s="4" t="s">
        <v>79</v>
      </c>
    </row>
    <row r="8" spans="1:12" x14ac:dyDescent="0.25">
      <c r="A8" s="3">
        <v>7703819017087</v>
      </c>
      <c r="B8" s="1" t="s">
        <v>14</v>
      </c>
      <c r="C8" s="1" t="s">
        <v>10</v>
      </c>
      <c r="D8" s="1">
        <f>PRODUCTOS[[#This Row],[ENTRADAS]]-PRODUCTOS[[#This Row],[SALIDAS ]]</f>
        <v>1</v>
      </c>
      <c r="E8" s="1">
        <f>SUMIF(ENTRADAS[[#All],[CODIGO DE BARRAS]],PRODUCTOS[[#All],[CODIGO DE BARRAS]],ENTRADAS[[#All],[CANTIDAD]])</f>
        <v>1</v>
      </c>
      <c r="F8" s="1">
        <f>SUMIF(SALIDAS[[#All],[CODIGO DE BARRAS]],PRODUCTOS[[#All],[CODIGO DE BARRAS]],SALIDAS[[#All],[CANTIDAD]])</f>
        <v>0</v>
      </c>
      <c r="G8" s="4">
        <v>13000</v>
      </c>
      <c r="H8" s="7">
        <f>IFERROR(PRODUCTOS[[#This Row],[PRECIO COMPRA]]/PRODUCTOS[[#This Row],[ENTRADAS]]," ")</f>
        <v>13000</v>
      </c>
      <c r="I8" s="5">
        <v>0.25</v>
      </c>
      <c r="J8" s="4">
        <f>IFERROR((PRODUCTOS[[#This Row],[PRECIO UNIDAD]]*PRODUCTOS[[#This Row],[% RENTABILIDAD]])+PRODUCTOS[[#This Row],[PRECIO UNIDAD]]," ")</f>
        <v>16250</v>
      </c>
      <c r="K8" s="4">
        <f>IFERROR(PRODUCTOS[[#This Row],[PRECIO DE VENTA]]-PRODUCTOS[[#This Row],[PRECIO UNIDAD]]," ")</f>
        <v>3250</v>
      </c>
      <c r="L8" s="4" t="s">
        <v>79</v>
      </c>
    </row>
    <row r="9" spans="1:12" x14ac:dyDescent="0.25">
      <c r="A9" s="3">
        <v>7703819018411</v>
      </c>
      <c r="B9" s="1" t="s">
        <v>15</v>
      </c>
      <c r="C9" s="1" t="s">
        <v>10</v>
      </c>
      <c r="D9" s="1">
        <f>PRODUCTOS[[#This Row],[ENTRADAS]]-PRODUCTOS[[#This Row],[SALIDAS ]]</f>
        <v>1</v>
      </c>
      <c r="E9" s="1">
        <f>SUMIF(ENTRADAS[[#All],[CODIGO DE BARRAS]],PRODUCTOS[[#All],[CODIGO DE BARRAS]],ENTRADAS[[#All],[CANTIDAD]])</f>
        <v>1</v>
      </c>
      <c r="F9" s="1">
        <f>SUMIF(SALIDAS[[#All],[CODIGO DE BARRAS]],PRODUCTOS[[#All],[CODIGO DE BARRAS]],SALIDAS[[#All],[CANTIDAD]])</f>
        <v>0</v>
      </c>
      <c r="G9" s="4">
        <v>11500</v>
      </c>
      <c r="H9" s="7">
        <f>IFERROR(PRODUCTOS[[#This Row],[PRECIO COMPRA]]/PRODUCTOS[[#This Row],[ENTRADAS]]," ")</f>
        <v>11500</v>
      </c>
      <c r="I9" s="5">
        <v>0.41</v>
      </c>
      <c r="J9" s="4">
        <f>IFERROR((PRODUCTOS[[#This Row],[PRECIO UNIDAD]]*PRODUCTOS[[#This Row],[% RENTABILIDAD]])+PRODUCTOS[[#This Row],[PRECIO UNIDAD]]," ")</f>
        <v>16215</v>
      </c>
      <c r="K9" s="4">
        <f>IFERROR(PRODUCTOS[[#This Row],[PRECIO DE VENTA]]-PRODUCTOS[[#This Row],[PRECIO UNIDAD]]," ")</f>
        <v>4715</v>
      </c>
      <c r="L9" s="4" t="s">
        <v>79</v>
      </c>
    </row>
    <row r="10" spans="1:12" x14ac:dyDescent="0.25">
      <c r="A10" s="3">
        <v>7703819014420</v>
      </c>
      <c r="B10" s="1" t="s">
        <v>16</v>
      </c>
      <c r="C10" s="1" t="s">
        <v>10</v>
      </c>
      <c r="D10" s="1">
        <f>PRODUCTOS[[#This Row],[ENTRADAS]]-PRODUCTOS[[#This Row],[SALIDAS ]]</f>
        <v>1</v>
      </c>
      <c r="E10" s="1">
        <f>SUMIF(ENTRADAS[[#All],[CODIGO DE BARRAS]],PRODUCTOS[[#All],[CODIGO DE BARRAS]],ENTRADAS[[#All],[CANTIDAD]])</f>
        <v>1</v>
      </c>
      <c r="F10" s="1">
        <f>SUMIF(SALIDAS[[#All],[CODIGO DE BARRAS]],PRODUCTOS[[#All],[CODIGO DE BARRAS]],SALIDAS[[#All],[CANTIDAD]])</f>
        <v>0</v>
      </c>
      <c r="G10" s="4">
        <v>11000</v>
      </c>
      <c r="H10" s="7">
        <f>IFERROR(PRODUCTOS[[#This Row],[PRECIO COMPRA]]/PRODUCTOS[[#This Row],[ENTRADAS]]," ")</f>
        <v>11000</v>
      </c>
      <c r="I10" s="5">
        <v>0.3</v>
      </c>
      <c r="J10" s="4">
        <f>IFERROR((PRODUCTOS[[#This Row],[PRECIO UNIDAD]]*PRODUCTOS[[#This Row],[% RENTABILIDAD]])+PRODUCTOS[[#This Row],[PRECIO UNIDAD]]," ")</f>
        <v>14300</v>
      </c>
      <c r="K10" s="4">
        <f>IFERROR(PRODUCTOS[[#This Row],[PRECIO DE VENTA]]-PRODUCTOS[[#This Row],[PRECIO UNIDAD]]," ")</f>
        <v>3300</v>
      </c>
      <c r="L10" s="4" t="s">
        <v>79</v>
      </c>
    </row>
    <row r="11" spans="1:12" x14ac:dyDescent="0.25">
      <c r="A11" s="3">
        <v>7703819052026</v>
      </c>
      <c r="B11" s="1" t="s">
        <v>17</v>
      </c>
      <c r="C11" s="1" t="s">
        <v>10</v>
      </c>
      <c r="D11" s="1">
        <f>PRODUCTOS[[#This Row],[ENTRADAS]]-PRODUCTOS[[#This Row],[SALIDAS ]]</f>
        <v>1</v>
      </c>
      <c r="E11" s="1">
        <f>SUMIF(ENTRADAS[[#All],[CODIGO DE BARRAS]],PRODUCTOS[[#All],[CODIGO DE BARRAS]],ENTRADAS[[#All],[CANTIDAD]])</f>
        <v>1</v>
      </c>
      <c r="F11" s="1">
        <f>SUMIF(SALIDAS[[#All],[CODIGO DE BARRAS]],PRODUCTOS[[#All],[CODIGO DE BARRAS]],SALIDAS[[#All],[CANTIDAD]])</f>
        <v>0</v>
      </c>
      <c r="G11" s="4">
        <v>11500</v>
      </c>
      <c r="H11" s="7">
        <f>IFERROR(PRODUCTOS[[#This Row],[PRECIO COMPRA]]/PRODUCTOS[[#This Row],[ENTRADAS]]," ")</f>
        <v>11500</v>
      </c>
      <c r="I11" s="5">
        <v>0.3</v>
      </c>
      <c r="J11" s="4">
        <f>IFERROR((PRODUCTOS[[#This Row],[PRECIO UNIDAD]]*PRODUCTOS[[#This Row],[% RENTABILIDAD]])+PRODUCTOS[[#This Row],[PRECIO UNIDAD]]," ")</f>
        <v>14950</v>
      </c>
      <c r="K11" s="4">
        <f>IFERROR(PRODUCTOS[[#This Row],[PRECIO DE VENTA]]-PRODUCTOS[[#This Row],[PRECIO UNIDAD]]," ")</f>
        <v>3450</v>
      </c>
      <c r="L11" s="4" t="s">
        <v>79</v>
      </c>
    </row>
    <row r="12" spans="1:12" x14ac:dyDescent="0.25">
      <c r="A12" s="3">
        <v>7703819017223</v>
      </c>
      <c r="B12" s="1" t="s">
        <v>18</v>
      </c>
      <c r="C12" s="1" t="s">
        <v>10</v>
      </c>
      <c r="D12" s="1">
        <f>PRODUCTOS[[#This Row],[ENTRADAS]]-PRODUCTOS[[#This Row],[SALIDAS ]]</f>
        <v>1</v>
      </c>
      <c r="E12" s="1">
        <f>SUMIF(ENTRADAS[[#All],[CODIGO DE BARRAS]],PRODUCTOS[[#All],[CODIGO DE BARRAS]],ENTRADAS[[#All],[CANTIDAD]])</f>
        <v>1</v>
      </c>
      <c r="F12" s="1">
        <f>SUMIF(SALIDAS[[#All],[CODIGO DE BARRAS]],PRODUCTOS[[#All],[CODIGO DE BARRAS]],SALIDAS[[#All],[CANTIDAD]])</f>
        <v>0</v>
      </c>
      <c r="G12" s="4">
        <v>8000</v>
      </c>
      <c r="H12" s="7">
        <f>IFERROR(PRODUCTOS[[#This Row],[PRECIO COMPRA]]/PRODUCTOS[[#This Row],[ENTRADAS]]," ")</f>
        <v>8000</v>
      </c>
      <c r="I12" s="5">
        <v>0.35</v>
      </c>
      <c r="J12" s="4">
        <f>IFERROR((PRODUCTOS[[#This Row],[PRECIO UNIDAD]]*PRODUCTOS[[#This Row],[% RENTABILIDAD]])+PRODUCTOS[[#This Row],[PRECIO UNIDAD]]," ")</f>
        <v>10800</v>
      </c>
      <c r="K12" s="4">
        <f>IFERROR(PRODUCTOS[[#This Row],[PRECIO DE VENTA]]-PRODUCTOS[[#This Row],[PRECIO UNIDAD]]," ")</f>
        <v>2800</v>
      </c>
      <c r="L12" s="4" t="s">
        <v>79</v>
      </c>
    </row>
    <row r="13" spans="1:12" x14ac:dyDescent="0.25">
      <c r="A13" s="3">
        <v>7703819018978</v>
      </c>
      <c r="B13" s="1" t="s">
        <v>19</v>
      </c>
      <c r="C13" s="1" t="s">
        <v>10</v>
      </c>
      <c r="D13" s="1">
        <f>PRODUCTOS[[#This Row],[ENTRADAS]]-PRODUCTOS[[#This Row],[SALIDAS ]]</f>
        <v>1</v>
      </c>
      <c r="E13" s="1">
        <f>SUMIF(ENTRADAS[[#All],[CODIGO DE BARRAS]],PRODUCTOS[[#All],[CODIGO DE BARRAS]],ENTRADAS[[#All],[CANTIDAD]])</f>
        <v>1</v>
      </c>
      <c r="F13" s="1">
        <f>SUMIF(SALIDAS[[#All],[CODIGO DE BARRAS]],PRODUCTOS[[#All],[CODIGO DE BARRAS]],SALIDAS[[#All],[CANTIDAD]])</f>
        <v>0</v>
      </c>
      <c r="G13" s="4">
        <v>7000</v>
      </c>
      <c r="H13" s="7">
        <f>IFERROR(PRODUCTOS[[#This Row],[PRECIO COMPRA]]/PRODUCTOS[[#This Row],[ENTRADAS]]," ")</f>
        <v>7000</v>
      </c>
      <c r="I13" s="5">
        <v>0.5</v>
      </c>
      <c r="J13" s="4">
        <f>IFERROR((PRODUCTOS[[#This Row],[PRECIO UNIDAD]]*PRODUCTOS[[#This Row],[% RENTABILIDAD]])+PRODUCTOS[[#This Row],[PRECIO UNIDAD]]," ")</f>
        <v>10500</v>
      </c>
      <c r="K13" s="4">
        <f>IFERROR(PRODUCTOS[[#This Row],[PRECIO DE VENTA]]-PRODUCTOS[[#This Row],[PRECIO UNIDAD]]," ")</f>
        <v>3500</v>
      </c>
      <c r="L13" s="4" t="s">
        <v>79</v>
      </c>
    </row>
    <row r="14" spans="1:12" x14ac:dyDescent="0.25">
      <c r="A14" s="3">
        <v>7703819016943</v>
      </c>
      <c r="B14" s="1" t="s">
        <v>20</v>
      </c>
      <c r="C14" s="1" t="s">
        <v>10</v>
      </c>
      <c r="D14" s="1">
        <f>PRODUCTOS[[#This Row],[ENTRADAS]]-PRODUCTOS[[#This Row],[SALIDAS ]]</f>
        <v>1</v>
      </c>
      <c r="E14" s="1">
        <f>SUMIF(ENTRADAS[[#All],[CODIGO DE BARRAS]],PRODUCTOS[[#All],[CODIGO DE BARRAS]],ENTRADAS[[#All],[CANTIDAD]])</f>
        <v>1</v>
      </c>
      <c r="F14" s="1">
        <f>SUMIF(SALIDAS[[#All],[CODIGO DE BARRAS]],PRODUCTOS[[#All],[CODIGO DE BARRAS]],SALIDAS[[#All],[CANTIDAD]])</f>
        <v>0</v>
      </c>
      <c r="G14" s="4">
        <v>8000</v>
      </c>
      <c r="H14" s="7">
        <f>IFERROR(PRODUCTOS[[#This Row],[PRECIO COMPRA]]/PRODUCTOS[[#This Row],[ENTRADAS]]," ")</f>
        <v>8000</v>
      </c>
      <c r="I14" s="5">
        <v>0.35</v>
      </c>
      <c r="J14" s="4">
        <f>IFERROR((PRODUCTOS[[#This Row],[PRECIO UNIDAD]]*PRODUCTOS[[#This Row],[% RENTABILIDAD]])+PRODUCTOS[[#This Row],[PRECIO UNIDAD]]," ")</f>
        <v>10800</v>
      </c>
      <c r="K14" s="4">
        <f>IFERROR(PRODUCTOS[[#This Row],[PRECIO DE VENTA]]-PRODUCTOS[[#This Row],[PRECIO UNIDAD]]," ")</f>
        <v>2800</v>
      </c>
      <c r="L14" s="4" t="s">
        <v>79</v>
      </c>
    </row>
    <row r="15" spans="1:12" x14ac:dyDescent="0.25">
      <c r="A15" s="3">
        <v>7703819018404</v>
      </c>
      <c r="B15" s="1" t="s">
        <v>21</v>
      </c>
      <c r="C15" s="1" t="s">
        <v>10</v>
      </c>
      <c r="D15" s="1">
        <f>PRODUCTOS[[#This Row],[ENTRADAS]]-PRODUCTOS[[#This Row],[SALIDAS ]]</f>
        <v>1</v>
      </c>
      <c r="E15" s="1">
        <f>SUMIF(ENTRADAS[[#All],[CODIGO DE BARRAS]],PRODUCTOS[[#All],[CODIGO DE BARRAS]],ENTRADAS[[#All],[CANTIDAD]])</f>
        <v>1</v>
      </c>
      <c r="F15" s="1">
        <f>SUMIF(SALIDAS[[#All],[CODIGO DE BARRAS]],PRODUCTOS[[#All],[CODIGO DE BARRAS]],SALIDAS[[#All],[CANTIDAD]])</f>
        <v>0</v>
      </c>
      <c r="G15" s="4">
        <v>7000</v>
      </c>
      <c r="H15" s="7">
        <f>IFERROR(PRODUCTOS[[#This Row],[PRECIO COMPRA]]/PRODUCTOS[[#This Row],[ENTRADAS]]," ")</f>
        <v>7000</v>
      </c>
      <c r="I15" s="5">
        <v>0.5</v>
      </c>
      <c r="J15" s="4">
        <f>IFERROR((PRODUCTOS[[#This Row],[PRECIO UNIDAD]]*PRODUCTOS[[#This Row],[% RENTABILIDAD]])+PRODUCTOS[[#This Row],[PRECIO UNIDAD]]," ")</f>
        <v>10500</v>
      </c>
      <c r="K15" s="4">
        <f>IFERROR(PRODUCTOS[[#This Row],[PRECIO DE VENTA]]-PRODUCTOS[[#This Row],[PRECIO UNIDAD]]," ")</f>
        <v>3500</v>
      </c>
      <c r="L15" s="4" t="s">
        <v>79</v>
      </c>
    </row>
    <row r="16" spans="1:12" x14ac:dyDescent="0.25">
      <c r="A16" s="3">
        <v>7703819018923</v>
      </c>
      <c r="B16" s="1" t="s">
        <v>22</v>
      </c>
      <c r="C16" s="1" t="s">
        <v>10</v>
      </c>
      <c r="D16" s="1">
        <f>PRODUCTOS[[#This Row],[ENTRADAS]]-PRODUCTOS[[#This Row],[SALIDAS ]]</f>
        <v>1</v>
      </c>
      <c r="E16" s="1">
        <f>SUMIF(ENTRADAS[[#All],[CODIGO DE BARRAS]],PRODUCTOS[[#All],[CODIGO DE BARRAS]],ENTRADAS[[#All],[CANTIDAD]])</f>
        <v>1</v>
      </c>
      <c r="F16" s="1">
        <f>SUMIF(SALIDAS[[#All],[CODIGO DE BARRAS]],PRODUCTOS[[#All],[CODIGO DE BARRAS]],SALIDAS[[#All],[CANTIDAD]])</f>
        <v>0</v>
      </c>
      <c r="G16" s="4">
        <v>7000</v>
      </c>
      <c r="H16" s="7">
        <f>IFERROR(PRODUCTOS[[#This Row],[PRECIO COMPRA]]/PRODUCTOS[[#This Row],[ENTRADAS]]," ")</f>
        <v>7000</v>
      </c>
      <c r="I16" s="5">
        <v>0.5</v>
      </c>
      <c r="J16" s="4">
        <f>IFERROR((PRODUCTOS[[#This Row],[PRECIO UNIDAD]]*PRODUCTOS[[#This Row],[% RENTABILIDAD]])+PRODUCTOS[[#This Row],[PRECIO UNIDAD]]," ")</f>
        <v>10500</v>
      </c>
      <c r="K16" s="4">
        <f>IFERROR(PRODUCTOS[[#This Row],[PRECIO DE VENTA]]-PRODUCTOS[[#This Row],[PRECIO UNIDAD]]," ")</f>
        <v>3500</v>
      </c>
      <c r="L16" s="4" t="s">
        <v>79</v>
      </c>
    </row>
    <row r="17" spans="1:12" x14ac:dyDescent="0.25">
      <c r="A17" s="3">
        <v>7703819018312</v>
      </c>
      <c r="B17" s="1" t="s">
        <v>23</v>
      </c>
      <c r="C17" s="1" t="s">
        <v>10</v>
      </c>
      <c r="D17" s="1">
        <f>PRODUCTOS[[#This Row],[ENTRADAS]]-PRODUCTOS[[#This Row],[SALIDAS ]]</f>
        <v>1</v>
      </c>
      <c r="E17" s="1">
        <f>SUMIF(ENTRADAS[[#All],[CODIGO DE BARRAS]],PRODUCTOS[[#All],[CODIGO DE BARRAS]],ENTRADAS[[#All],[CANTIDAD]])</f>
        <v>1</v>
      </c>
      <c r="F17" s="1">
        <f>SUMIF(SALIDAS[[#All],[CODIGO DE BARRAS]],PRODUCTOS[[#All],[CODIGO DE BARRAS]],SALIDAS[[#All],[CANTIDAD]])</f>
        <v>0</v>
      </c>
      <c r="G17" s="4">
        <v>7000</v>
      </c>
      <c r="H17" s="7">
        <f>IFERROR(PRODUCTOS[[#This Row],[PRECIO COMPRA]]/PRODUCTOS[[#This Row],[ENTRADAS]]," ")</f>
        <v>7000</v>
      </c>
      <c r="I17" s="5">
        <v>0.5</v>
      </c>
      <c r="J17" s="4">
        <f>IFERROR((PRODUCTOS[[#This Row],[PRECIO UNIDAD]]*PRODUCTOS[[#This Row],[% RENTABILIDAD]])+PRODUCTOS[[#This Row],[PRECIO UNIDAD]]," ")</f>
        <v>10500</v>
      </c>
      <c r="K17" s="4">
        <f>IFERROR(PRODUCTOS[[#This Row],[PRECIO DE VENTA]]-PRODUCTOS[[#This Row],[PRECIO UNIDAD]]," ")</f>
        <v>3500</v>
      </c>
      <c r="L17" s="4" t="s">
        <v>79</v>
      </c>
    </row>
    <row r="18" spans="1:12" x14ac:dyDescent="0.25">
      <c r="A18" s="3">
        <v>7703819018169</v>
      </c>
      <c r="B18" s="1" t="s">
        <v>24</v>
      </c>
      <c r="C18" s="1" t="s">
        <v>10</v>
      </c>
      <c r="D18" s="1">
        <f>PRODUCTOS[[#This Row],[ENTRADAS]]-PRODUCTOS[[#This Row],[SALIDAS ]]</f>
        <v>1</v>
      </c>
      <c r="E18" s="1">
        <f>SUMIF(ENTRADAS[[#All],[CODIGO DE BARRAS]],PRODUCTOS[[#All],[CODIGO DE BARRAS]],ENTRADAS[[#All],[CANTIDAD]])</f>
        <v>1</v>
      </c>
      <c r="F18" s="1">
        <f>SUMIF(SALIDAS[[#All],[CODIGO DE BARRAS]],PRODUCTOS[[#All],[CODIGO DE BARRAS]],SALIDAS[[#All],[CANTIDAD]])</f>
        <v>0</v>
      </c>
      <c r="G18" s="4">
        <v>11000</v>
      </c>
      <c r="H18" s="7">
        <f>IFERROR(PRODUCTOS[[#This Row],[PRECIO COMPRA]]/PRODUCTOS[[#This Row],[ENTRADAS]]," ")</f>
        <v>11000</v>
      </c>
      <c r="I18" s="5">
        <v>0.4</v>
      </c>
      <c r="J18" s="4">
        <f>IFERROR((PRODUCTOS[[#This Row],[PRECIO UNIDAD]]*PRODUCTOS[[#This Row],[% RENTABILIDAD]])+PRODUCTOS[[#This Row],[PRECIO UNIDAD]]," ")</f>
        <v>15400</v>
      </c>
      <c r="K18" s="4">
        <f>IFERROR(PRODUCTOS[[#This Row],[PRECIO DE VENTA]]-PRODUCTOS[[#This Row],[PRECIO UNIDAD]]," ")</f>
        <v>4400</v>
      </c>
      <c r="L18" s="4" t="s">
        <v>79</v>
      </c>
    </row>
    <row r="19" spans="1:12" x14ac:dyDescent="0.25">
      <c r="A19" s="3">
        <v>7703819016882</v>
      </c>
      <c r="B19" s="1" t="s">
        <v>25</v>
      </c>
      <c r="C19" s="1" t="s">
        <v>10</v>
      </c>
      <c r="D19" s="1">
        <f>PRODUCTOS[[#This Row],[ENTRADAS]]-PRODUCTOS[[#This Row],[SALIDAS ]]</f>
        <v>1</v>
      </c>
      <c r="E19" s="1">
        <f>SUMIF(ENTRADAS[[#All],[CODIGO DE BARRAS]],PRODUCTOS[[#All],[CODIGO DE BARRAS]],ENTRADAS[[#All],[CANTIDAD]])</f>
        <v>1</v>
      </c>
      <c r="F19" s="1">
        <f>SUMIF(SALIDAS[[#All],[CODIGO DE BARRAS]],PRODUCTOS[[#All],[CODIGO DE BARRAS]],SALIDAS[[#All],[CANTIDAD]])</f>
        <v>0</v>
      </c>
      <c r="G19" s="4">
        <v>8000</v>
      </c>
      <c r="H19" s="7">
        <f>IFERROR(PRODUCTOS[[#This Row],[PRECIO COMPRA]]/PRODUCTOS[[#This Row],[ENTRADAS]]," ")</f>
        <v>8000</v>
      </c>
      <c r="I19" s="5">
        <v>0.35</v>
      </c>
      <c r="J19" s="4">
        <f>IFERROR((PRODUCTOS[[#This Row],[PRECIO UNIDAD]]*PRODUCTOS[[#This Row],[% RENTABILIDAD]])+PRODUCTOS[[#This Row],[PRECIO UNIDAD]]," ")</f>
        <v>10800</v>
      </c>
      <c r="K19" s="4">
        <f>IFERROR(PRODUCTOS[[#This Row],[PRECIO DE VENTA]]-PRODUCTOS[[#This Row],[PRECIO UNIDAD]]," ")</f>
        <v>2800</v>
      </c>
      <c r="L19" s="4" t="s">
        <v>79</v>
      </c>
    </row>
    <row r="20" spans="1:12" x14ac:dyDescent="0.25">
      <c r="A20" s="3">
        <v>7703819243226</v>
      </c>
      <c r="B20" s="1" t="s">
        <v>30</v>
      </c>
      <c r="C20" s="1" t="s">
        <v>10</v>
      </c>
      <c r="D20" s="1">
        <f>PRODUCTOS[[#This Row],[ENTRADAS]]-PRODUCTOS[[#This Row],[SALIDAS ]]</f>
        <v>12</v>
      </c>
      <c r="E20" s="1">
        <f>SUMIF(ENTRADAS[[#All],[CODIGO DE BARRAS]],PRODUCTOS[[#All],[CODIGO DE BARRAS]],ENTRADAS[[#All],[CANTIDAD]])</f>
        <v>12</v>
      </c>
      <c r="F20" s="1">
        <f>SUMIF(SALIDAS[[#All],[CODIGO DE BARRAS]],PRODUCTOS[[#All],[CODIGO DE BARRAS]],SALIDAS[[#All],[CANTIDAD]])</f>
        <v>0</v>
      </c>
      <c r="G20" s="4">
        <v>30000</v>
      </c>
      <c r="H20" s="7">
        <f>IFERROR(PRODUCTOS[[#This Row],[PRECIO COMPRA]]/PRODUCTOS[[#This Row],[ENTRADAS]]," ")</f>
        <v>2500</v>
      </c>
      <c r="I20" s="5">
        <v>0.6</v>
      </c>
      <c r="J20" s="4">
        <f>IFERROR((PRODUCTOS[[#This Row],[PRECIO UNIDAD]]*PRODUCTOS[[#This Row],[% RENTABILIDAD]])+PRODUCTOS[[#This Row],[PRECIO UNIDAD]]," ")</f>
        <v>4000</v>
      </c>
      <c r="K20" s="4">
        <f>IFERROR(PRODUCTOS[[#This Row],[PRECIO DE VENTA]]-PRODUCTOS[[#This Row],[PRECIO UNIDAD]]," ")</f>
        <v>1500</v>
      </c>
      <c r="L20" s="4" t="s">
        <v>79</v>
      </c>
    </row>
    <row r="21" spans="1:12" x14ac:dyDescent="0.25">
      <c r="A21" s="3">
        <v>7703819242724</v>
      </c>
      <c r="B21" s="1" t="s">
        <v>31</v>
      </c>
      <c r="C21" s="1" t="s">
        <v>10</v>
      </c>
      <c r="D21" s="1">
        <f>PRODUCTOS[[#This Row],[ENTRADAS]]-PRODUCTOS[[#This Row],[SALIDAS ]]</f>
        <v>12</v>
      </c>
      <c r="E21" s="1">
        <f>SUMIF(ENTRADAS[[#All],[CODIGO DE BARRAS]],PRODUCTOS[[#All],[CODIGO DE BARRAS]],ENTRADAS[[#All],[CANTIDAD]])</f>
        <v>12</v>
      </c>
      <c r="F21" s="1">
        <f>SUMIF(SALIDAS[[#All],[CODIGO DE BARRAS]],PRODUCTOS[[#All],[CODIGO DE BARRAS]],SALIDAS[[#All],[CANTIDAD]])</f>
        <v>0</v>
      </c>
      <c r="G21" s="4">
        <v>30000</v>
      </c>
      <c r="H21" s="7">
        <f>IFERROR(PRODUCTOS[[#This Row],[PRECIO COMPRA]]/PRODUCTOS[[#This Row],[ENTRADAS]]," ")</f>
        <v>2500</v>
      </c>
      <c r="I21" s="5">
        <v>0.6</v>
      </c>
      <c r="J21" s="4">
        <f>IFERROR((PRODUCTOS[[#This Row],[PRECIO UNIDAD]]*PRODUCTOS[[#This Row],[% RENTABILIDAD]])+PRODUCTOS[[#This Row],[PRECIO UNIDAD]]," ")</f>
        <v>4000</v>
      </c>
      <c r="K21" s="4">
        <f>IFERROR(PRODUCTOS[[#This Row],[PRECIO DE VENTA]]-PRODUCTOS[[#This Row],[PRECIO UNIDAD]]," ")</f>
        <v>1500</v>
      </c>
      <c r="L21" s="4" t="s">
        <v>79</v>
      </c>
    </row>
    <row r="22" spans="1:12" x14ac:dyDescent="0.25">
      <c r="A22" s="3">
        <v>7703819244032</v>
      </c>
      <c r="B22" s="1" t="s">
        <v>32</v>
      </c>
      <c r="C22" s="1" t="s">
        <v>10</v>
      </c>
      <c r="D22" s="1">
        <f>PRODUCTOS[[#This Row],[ENTRADAS]]-PRODUCTOS[[#This Row],[SALIDAS ]]</f>
        <v>12</v>
      </c>
      <c r="E22" s="1">
        <f>SUMIF(ENTRADAS[[#All],[CODIGO DE BARRAS]],PRODUCTOS[[#All],[CODIGO DE BARRAS]],ENTRADAS[[#All],[CANTIDAD]])</f>
        <v>12</v>
      </c>
      <c r="F22" s="1">
        <f>SUMIF(SALIDAS[[#All],[CODIGO DE BARRAS]],PRODUCTOS[[#All],[CODIGO DE BARRAS]],SALIDAS[[#All],[CANTIDAD]])</f>
        <v>0</v>
      </c>
      <c r="G22" s="4">
        <v>30000</v>
      </c>
      <c r="H22" s="7">
        <f>IFERROR(PRODUCTOS[[#This Row],[PRECIO COMPRA]]/PRODUCTOS[[#This Row],[ENTRADAS]]," ")</f>
        <v>2500</v>
      </c>
      <c r="I22" s="5">
        <v>0.6</v>
      </c>
      <c r="J22" s="4">
        <f>IFERROR((PRODUCTOS[[#This Row],[PRECIO UNIDAD]]*PRODUCTOS[[#This Row],[% RENTABILIDAD]])+PRODUCTOS[[#This Row],[PRECIO UNIDAD]]," ")</f>
        <v>4000</v>
      </c>
      <c r="K22" s="4">
        <f>IFERROR(PRODUCTOS[[#This Row],[PRECIO DE VENTA]]-PRODUCTOS[[#This Row],[PRECIO UNIDAD]]," ")</f>
        <v>1500</v>
      </c>
      <c r="L22" s="4" t="s">
        <v>79</v>
      </c>
    </row>
    <row r="23" spans="1:12" x14ac:dyDescent="0.25">
      <c r="A23" s="3">
        <v>7703819244186</v>
      </c>
      <c r="B23" s="1" t="s">
        <v>33</v>
      </c>
      <c r="C23" s="1" t="s">
        <v>10</v>
      </c>
      <c r="D23" s="1">
        <f>PRODUCTOS[[#This Row],[ENTRADAS]]-PRODUCTOS[[#This Row],[SALIDAS ]]</f>
        <v>12</v>
      </c>
      <c r="E23" s="1">
        <f>SUMIF(ENTRADAS[[#All],[CODIGO DE BARRAS]],PRODUCTOS[[#All],[CODIGO DE BARRAS]],ENTRADAS[[#All],[CANTIDAD]])</f>
        <v>12</v>
      </c>
      <c r="F23" s="1">
        <f>SUMIF(SALIDAS[[#All],[CODIGO DE BARRAS]],PRODUCTOS[[#All],[CODIGO DE BARRAS]],SALIDAS[[#All],[CANTIDAD]])</f>
        <v>0</v>
      </c>
      <c r="G23" s="4">
        <v>19992</v>
      </c>
      <c r="H23" s="7">
        <f>IFERROR(PRODUCTOS[[#This Row],[PRECIO COMPRA]]/PRODUCTOS[[#This Row],[ENTRADAS]]," ")</f>
        <v>1666</v>
      </c>
      <c r="I23" s="5">
        <v>0.85</v>
      </c>
      <c r="J23" s="4">
        <f>IFERROR((PRODUCTOS[[#This Row],[PRECIO UNIDAD]]*PRODUCTOS[[#This Row],[% RENTABILIDAD]])+PRODUCTOS[[#This Row],[PRECIO UNIDAD]]," ")</f>
        <v>3082.1</v>
      </c>
      <c r="K23" s="4">
        <f>IFERROR(PRODUCTOS[[#This Row],[PRECIO DE VENTA]]-PRODUCTOS[[#This Row],[PRECIO UNIDAD]]," ")</f>
        <v>1416.1</v>
      </c>
      <c r="L23" s="4" t="s">
        <v>79</v>
      </c>
    </row>
    <row r="24" spans="1:12" x14ac:dyDescent="0.25">
      <c r="A24" s="3">
        <v>7703819243929</v>
      </c>
      <c r="B24" s="1" t="s">
        <v>40</v>
      </c>
      <c r="C24" s="1" t="s">
        <v>10</v>
      </c>
      <c r="D24" s="1">
        <f>PRODUCTOS[[#This Row],[ENTRADAS]]-PRODUCTOS[[#This Row],[SALIDAS ]]</f>
        <v>12</v>
      </c>
      <c r="E24" s="1">
        <f>SUMIF(ENTRADAS[[#All],[CODIGO DE BARRAS]],PRODUCTOS[[#All],[CODIGO DE BARRAS]],ENTRADAS[[#All],[CANTIDAD]])</f>
        <v>12</v>
      </c>
      <c r="F24" s="1">
        <f>SUMIF(SALIDAS[[#All],[CODIGO DE BARRAS]],PRODUCTOS[[#All],[CODIGO DE BARRAS]],SALIDAS[[#All],[CANTIDAD]])</f>
        <v>0</v>
      </c>
      <c r="G24" s="4">
        <v>9000</v>
      </c>
      <c r="H24" s="7">
        <f>IFERROR(PRODUCTOS[[#This Row],[PRECIO COMPRA]]/PRODUCTOS[[#This Row],[ENTRADAS]]," ")</f>
        <v>750</v>
      </c>
      <c r="I24" s="5">
        <v>0.6</v>
      </c>
      <c r="J24" s="4">
        <f>IFERROR((PRODUCTOS[[#This Row],[PRECIO UNIDAD]]*PRODUCTOS[[#This Row],[% RENTABILIDAD]])+PRODUCTOS[[#This Row],[PRECIO UNIDAD]]," ")</f>
        <v>1200</v>
      </c>
      <c r="K24" s="4">
        <f>IFERROR(PRODUCTOS[[#This Row],[PRECIO DE VENTA]]-PRODUCTOS[[#This Row],[PRECIO UNIDAD]]," ")</f>
        <v>450</v>
      </c>
      <c r="L24" s="4" t="s">
        <v>79</v>
      </c>
    </row>
    <row r="25" spans="1:12" x14ac:dyDescent="0.25">
      <c r="A25" s="3">
        <v>7703819053795</v>
      </c>
      <c r="B25" s="1" t="s">
        <v>26</v>
      </c>
      <c r="C25" s="1" t="s">
        <v>27</v>
      </c>
      <c r="D25" s="1">
        <f>PRODUCTOS[[#This Row],[ENTRADAS]]-PRODUCTOS[[#This Row],[SALIDAS ]]</f>
        <v>1</v>
      </c>
      <c r="E25" s="1">
        <f>SUMIF(ENTRADAS[[#All],[CODIGO DE BARRAS]],PRODUCTOS[[#All],[CODIGO DE BARRAS]],ENTRADAS[[#All],[CANTIDAD]])</f>
        <v>1</v>
      </c>
      <c r="F25" s="1">
        <f>SUMIF(SALIDAS[[#All],[CODIGO DE BARRAS]],PRODUCTOS[[#All],[CODIGO DE BARRAS]],SALIDAS[[#All],[CANTIDAD]])</f>
        <v>0</v>
      </c>
      <c r="G25" s="4">
        <v>14000</v>
      </c>
      <c r="H25" s="7">
        <f>IFERROR(PRODUCTOS[[#This Row],[PRECIO COMPRA]]/PRODUCTOS[[#This Row],[ENTRADAS]]," ")</f>
        <v>14000</v>
      </c>
      <c r="I25" s="5">
        <v>0.3</v>
      </c>
      <c r="J25" s="4">
        <f>IFERROR((PRODUCTOS[[#This Row],[PRECIO UNIDAD]]*PRODUCTOS[[#This Row],[% RENTABILIDAD]])+PRODUCTOS[[#This Row],[PRECIO UNIDAD]]," ")</f>
        <v>18200</v>
      </c>
      <c r="K25" s="4">
        <f>IFERROR(PRODUCTOS[[#This Row],[PRECIO DE VENTA]]-PRODUCTOS[[#This Row],[PRECIO UNIDAD]]," ")</f>
        <v>4200</v>
      </c>
      <c r="L25" s="4" t="s">
        <v>79</v>
      </c>
    </row>
    <row r="26" spans="1:12" x14ac:dyDescent="0.25">
      <c r="A26" s="3">
        <v>7703819054013</v>
      </c>
      <c r="B26" s="1" t="s">
        <v>28</v>
      </c>
      <c r="C26" s="1" t="s">
        <v>27</v>
      </c>
      <c r="D26" s="1">
        <f>PRODUCTOS[[#This Row],[ENTRADAS]]-PRODUCTOS[[#This Row],[SALIDAS ]]</f>
        <v>1</v>
      </c>
      <c r="E26" s="1">
        <f>SUMIF(ENTRADAS[[#All],[CODIGO DE BARRAS]],PRODUCTOS[[#All],[CODIGO DE BARRAS]],ENTRADAS[[#All],[CANTIDAD]])</f>
        <v>1</v>
      </c>
      <c r="F26" s="1">
        <f>SUMIF(SALIDAS[[#All],[CODIGO DE BARRAS]],PRODUCTOS[[#All],[CODIGO DE BARRAS]],SALIDAS[[#All],[CANTIDAD]])</f>
        <v>0</v>
      </c>
      <c r="G26" s="4">
        <v>26000</v>
      </c>
      <c r="H26" s="7">
        <f>IFERROR(PRODUCTOS[[#This Row],[PRECIO COMPRA]]/PRODUCTOS[[#This Row],[ENTRADAS]]," ")</f>
        <v>26000</v>
      </c>
      <c r="I26" s="5">
        <v>0.1</v>
      </c>
      <c r="J26" s="4">
        <f>IFERROR((PRODUCTOS[[#This Row],[PRECIO UNIDAD]]*PRODUCTOS[[#This Row],[% RENTABILIDAD]])+PRODUCTOS[[#This Row],[PRECIO UNIDAD]]," ")</f>
        <v>28600</v>
      </c>
      <c r="K26" s="4">
        <f>IFERROR(PRODUCTOS[[#This Row],[PRECIO DE VENTA]]-PRODUCTOS[[#This Row],[PRECIO UNIDAD]]," ")</f>
        <v>2600</v>
      </c>
      <c r="L26" s="4" t="s">
        <v>79</v>
      </c>
    </row>
    <row r="27" spans="1:12" x14ac:dyDescent="0.25">
      <c r="A27" s="3">
        <v>7703819053955</v>
      </c>
      <c r="B27" s="1" t="s">
        <v>29</v>
      </c>
      <c r="C27" s="1" t="s">
        <v>27</v>
      </c>
      <c r="D27" s="1">
        <f>PRODUCTOS[[#This Row],[ENTRADAS]]-PRODUCTOS[[#This Row],[SALIDAS ]]</f>
        <v>1</v>
      </c>
      <c r="E27" s="1">
        <f>SUMIF(ENTRADAS[[#All],[CODIGO DE BARRAS]],PRODUCTOS[[#All],[CODIGO DE BARRAS]],ENTRADAS[[#All],[CANTIDAD]])</f>
        <v>1</v>
      </c>
      <c r="F27" s="1">
        <f>SUMIF(SALIDAS[[#All],[CODIGO DE BARRAS]],PRODUCTOS[[#All],[CODIGO DE BARRAS]],SALIDAS[[#All],[CANTIDAD]])</f>
        <v>0</v>
      </c>
      <c r="G27" s="4">
        <v>15000</v>
      </c>
      <c r="H27" s="7">
        <f>IFERROR(PRODUCTOS[[#This Row],[PRECIO COMPRA]]/PRODUCTOS[[#This Row],[ENTRADAS]]," ")</f>
        <v>15000</v>
      </c>
      <c r="I27" s="5">
        <v>0.1</v>
      </c>
      <c r="J27" s="4">
        <f>IFERROR((PRODUCTOS[[#This Row],[PRECIO UNIDAD]]*PRODUCTOS[[#This Row],[% RENTABILIDAD]])+PRODUCTOS[[#This Row],[PRECIO UNIDAD]]," ")</f>
        <v>16500</v>
      </c>
      <c r="K27" s="4">
        <f>IFERROR(PRODUCTOS[[#This Row],[PRECIO DE VENTA]]-PRODUCTOS[[#This Row],[PRECIO UNIDAD]]," ")</f>
        <v>1500</v>
      </c>
      <c r="L27" s="4" t="s">
        <v>79</v>
      </c>
    </row>
    <row r="28" spans="1:12" x14ac:dyDescent="0.25">
      <c r="A28" s="3">
        <v>7703819243844</v>
      </c>
      <c r="B28" s="1" t="s">
        <v>34</v>
      </c>
      <c r="C28" s="1" t="s">
        <v>27</v>
      </c>
      <c r="D28" s="1">
        <f>PRODUCTOS[[#This Row],[ENTRADAS]]-PRODUCTOS[[#This Row],[SALIDAS ]]</f>
        <v>24</v>
      </c>
      <c r="E28" s="1">
        <f>SUMIF(ENTRADAS[[#All],[CODIGO DE BARRAS]],PRODUCTOS[[#All],[CODIGO DE BARRAS]],ENTRADAS[[#All],[CANTIDAD]])</f>
        <v>24</v>
      </c>
      <c r="F28" s="1">
        <f>SUMIF(SALIDAS[[#All],[CODIGO DE BARRAS]],PRODUCTOS[[#All],[CODIGO DE BARRAS]],SALIDAS[[#All],[CANTIDAD]])</f>
        <v>0</v>
      </c>
      <c r="G28" s="4">
        <v>39984</v>
      </c>
      <c r="H28" s="7">
        <f>IFERROR(PRODUCTOS[[#This Row],[PRECIO COMPRA]]/PRODUCTOS[[#This Row],[ENTRADAS]]," ")</f>
        <v>1666</v>
      </c>
      <c r="I28" s="5">
        <v>0.68</v>
      </c>
      <c r="J28" s="4">
        <f>IFERROR((PRODUCTOS[[#This Row],[PRECIO UNIDAD]]*PRODUCTOS[[#This Row],[% RENTABILIDAD]])+PRODUCTOS[[#This Row],[PRECIO UNIDAD]]," ")</f>
        <v>2798.88</v>
      </c>
      <c r="K28" s="4">
        <f>IFERROR(PRODUCTOS[[#This Row],[PRECIO DE VENTA]]-PRODUCTOS[[#This Row],[PRECIO UNIDAD]]," ")</f>
        <v>1132.8800000000001</v>
      </c>
      <c r="L28" s="4" t="s">
        <v>79</v>
      </c>
    </row>
    <row r="29" spans="1:12" x14ac:dyDescent="0.25">
      <c r="A29" s="3">
        <v>7703819243394</v>
      </c>
      <c r="B29" s="1" t="s">
        <v>35</v>
      </c>
      <c r="C29" s="1" t="s">
        <v>27</v>
      </c>
      <c r="D29" s="1">
        <f>PRODUCTOS[[#This Row],[ENTRADAS]]-PRODUCTOS[[#This Row],[SALIDAS ]]</f>
        <v>24</v>
      </c>
      <c r="E29" s="1">
        <f>SUMIF(ENTRADAS[[#All],[CODIGO DE BARRAS]],PRODUCTOS[[#All],[CODIGO DE BARRAS]],ENTRADAS[[#All],[CANTIDAD]])</f>
        <v>24</v>
      </c>
      <c r="F29" s="1">
        <f>SUMIF(SALIDAS[[#All],[CODIGO DE BARRAS]],PRODUCTOS[[#All],[CODIGO DE BARRAS]],SALIDAS[[#All],[CANTIDAD]])</f>
        <v>0</v>
      </c>
      <c r="G29" s="4">
        <v>39984</v>
      </c>
      <c r="H29" s="7">
        <f>IFERROR(PRODUCTOS[[#This Row],[PRECIO COMPRA]]/PRODUCTOS[[#This Row],[ENTRADAS]]," ")</f>
        <v>1666</v>
      </c>
      <c r="I29" s="5">
        <v>0.68</v>
      </c>
      <c r="J29" s="4">
        <f>IFERROR((PRODUCTOS[[#This Row],[PRECIO UNIDAD]]*PRODUCTOS[[#This Row],[% RENTABILIDAD]])+PRODUCTOS[[#This Row],[PRECIO UNIDAD]]," ")</f>
        <v>2798.88</v>
      </c>
      <c r="K29" s="4">
        <f>IFERROR(PRODUCTOS[[#This Row],[PRECIO DE VENTA]]-PRODUCTOS[[#This Row],[PRECIO UNIDAD]]," ")</f>
        <v>1132.8800000000001</v>
      </c>
      <c r="L29" s="4" t="s">
        <v>79</v>
      </c>
    </row>
    <row r="30" spans="1:12" x14ac:dyDescent="0.25">
      <c r="A30" s="3">
        <v>7703819243790</v>
      </c>
      <c r="B30" s="1" t="s">
        <v>36</v>
      </c>
      <c r="C30" s="1" t="s">
        <v>27</v>
      </c>
      <c r="D30" s="1">
        <f>PRODUCTOS[[#This Row],[ENTRADAS]]-PRODUCTOS[[#This Row],[SALIDAS ]]</f>
        <v>24</v>
      </c>
      <c r="E30" s="1">
        <f>SUMIF(ENTRADAS[[#All],[CODIGO DE BARRAS]],PRODUCTOS[[#All],[CODIGO DE BARRAS]],ENTRADAS[[#All],[CANTIDAD]])</f>
        <v>24</v>
      </c>
      <c r="F30" s="1">
        <f>SUMIF(SALIDAS[[#All],[CODIGO DE BARRAS]],PRODUCTOS[[#All],[CODIGO DE BARRAS]],SALIDAS[[#All],[CANTIDAD]])</f>
        <v>0</v>
      </c>
      <c r="G30" s="4">
        <v>39984</v>
      </c>
      <c r="H30" s="7">
        <f>IFERROR(PRODUCTOS[[#This Row],[PRECIO COMPRA]]/PRODUCTOS[[#This Row],[ENTRADAS]]," ")</f>
        <v>1666</v>
      </c>
      <c r="I30" s="5">
        <v>0.68</v>
      </c>
      <c r="J30" s="4">
        <f>IFERROR((PRODUCTOS[[#This Row],[PRECIO UNIDAD]]*PRODUCTOS[[#This Row],[% RENTABILIDAD]])+PRODUCTOS[[#This Row],[PRECIO UNIDAD]]," ")</f>
        <v>2798.88</v>
      </c>
      <c r="K30" s="4">
        <f>IFERROR(PRODUCTOS[[#This Row],[PRECIO DE VENTA]]-PRODUCTOS[[#This Row],[PRECIO UNIDAD]]," ")</f>
        <v>1132.8800000000001</v>
      </c>
      <c r="L30" s="4" t="s">
        <v>79</v>
      </c>
    </row>
    <row r="31" spans="1:12" x14ac:dyDescent="0.25">
      <c r="A31" s="3">
        <v>7703819242748</v>
      </c>
      <c r="B31" s="1" t="s">
        <v>37</v>
      </c>
      <c r="C31" s="1" t="s">
        <v>27</v>
      </c>
      <c r="D31" s="1">
        <f>PRODUCTOS[[#This Row],[ENTRADAS]]-PRODUCTOS[[#This Row],[SALIDAS ]]</f>
        <v>24</v>
      </c>
      <c r="E31" s="1">
        <f>SUMIF(ENTRADAS[[#All],[CODIGO DE BARRAS]],PRODUCTOS[[#All],[CODIGO DE BARRAS]],ENTRADAS[[#All],[CANTIDAD]])</f>
        <v>24</v>
      </c>
      <c r="F31" s="1">
        <f>SUMIF(SALIDAS[[#All],[CODIGO DE BARRAS]],PRODUCTOS[[#All],[CODIGO DE BARRAS]],SALIDAS[[#All],[CANTIDAD]])</f>
        <v>0</v>
      </c>
      <c r="G31" s="4">
        <v>39984</v>
      </c>
      <c r="H31" s="7">
        <f>IFERROR(PRODUCTOS[[#This Row],[PRECIO COMPRA]]/PRODUCTOS[[#This Row],[ENTRADAS]]," ")</f>
        <v>1666</v>
      </c>
      <c r="I31" s="5">
        <v>0.68</v>
      </c>
      <c r="J31" s="4">
        <f>IFERROR((PRODUCTOS[[#This Row],[PRECIO UNIDAD]]*PRODUCTOS[[#This Row],[% RENTABILIDAD]])+PRODUCTOS[[#This Row],[PRECIO UNIDAD]]," ")</f>
        <v>2798.88</v>
      </c>
      <c r="K31" s="4">
        <f>IFERROR(PRODUCTOS[[#This Row],[PRECIO DE VENTA]]-PRODUCTOS[[#This Row],[PRECIO UNIDAD]]," ")</f>
        <v>1132.8800000000001</v>
      </c>
      <c r="L31" s="4" t="s">
        <v>79</v>
      </c>
    </row>
    <row r="32" spans="1:12" x14ac:dyDescent="0.25">
      <c r="A32" s="3">
        <v>7703819242762</v>
      </c>
      <c r="B32" s="1" t="s">
        <v>38</v>
      </c>
      <c r="C32" s="1" t="s">
        <v>27</v>
      </c>
      <c r="D32" s="1">
        <f>PRODUCTOS[[#This Row],[ENTRADAS]]-PRODUCTOS[[#This Row],[SALIDAS ]]</f>
        <v>0</v>
      </c>
      <c r="E32" s="1">
        <f>SUMIF(ENTRADAS[[#All],[CODIGO DE BARRAS]],PRODUCTOS[[#All],[CODIGO DE BARRAS]],ENTRADAS[[#All],[CANTIDAD]])</f>
        <v>0</v>
      </c>
      <c r="F32" s="1">
        <f>SUMIF(SALIDAS[[#All],[CODIGO DE BARRAS]],PRODUCTOS[[#All],[CODIGO DE BARRAS]],SALIDAS[[#All],[CANTIDAD]])</f>
        <v>0</v>
      </c>
      <c r="G32" s="4">
        <v>0</v>
      </c>
      <c r="H32" s="7" t="str">
        <f>IFERROR(PRODUCTOS[[#This Row],[PRECIO COMPRA]]/PRODUCTOS[[#This Row],[ENTRADAS]]," ")</f>
        <v xml:space="preserve"> </v>
      </c>
      <c r="I32" s="5"/>
      <c r="J32" s="4" t="str">
        <f>IFERROR((PRODUCTOS[[#This Row],[PRECIO UNIDAD]]*PRODUCTOS[[#This Row],[% RENTABILIDAD]])+PRODUCTOS[[#This Row],[PRECIO UNIDAD]]," ")</f>
        <v xml:space="preserve"> </v>
      </c>
      <c r="K32" s="4" t="str">
        <f>IFERROR(PRODUCTOS[[#This Row],[PRECIO DE VENTA]]-PRODUCTOS[[#This Row],[PRECIO UNIDAD]]," ")</f>
        <v xml:space="preserve"> </v>
      </c>
      <c r="L32" s="4" t="s">
        <v>79</v>
      </c>
    </row>
    <row r="33" spans="1:12" x14ac:dyDescent="0.25">
      <c r="A33" s="3">
        <v>7703819243530</v>
      </c>
      <c r="B33" s="1" t="s">
        <v>39</v>
      </c>
      <c r="C33" s="1" t="s">
        <v>27</v>
      </c>
      <c r="D33" s="1">
        <f>PRODUCTOS[[#This Row],[ENTRADAS]]-PRODUCTOS[[#This Row],[SALIDAS ]]</f>
        <v>24</v>
      </c>
      <c r="E33" s="1">
        <f>SUMIF(ENTRADAS[[#All],[CODIGO DE BARRAS]],PRODUCTOS[[#All],[CODIGO DE BARRAS]],ENTRADAS[[#All],[CANTIDAD]])</f>
        <v>24</v>
      </c>
      <c r="F33" s="1">
        <f>SUMIF(SALIDAS[[#All],[CODIGO DE BARRAS]],PRODUCTOS[[#All],[CODIGO DE BARRAS]],SALIDAS[[#All],[CANTIDAD]])</f>
        <v>0</v>
      </c>
      <c r="G33" s="4">
        <v>49992</v>
      </c>
      <c r="H33" s="7">
        <f>IFERROR(PRODUCTOS[[#This Row],[PRECIO COMPRA]]/PRODUCTOS[[#This Row],[ENTRADAS]]," ")</f>
        <v>2083</v>
      </c>
      <c r="I33" s="5">
        <v>0.92</v>
      </c>
      <c r="J33" s="4">
        <f>IFERROR((PRODUCTOS[[#This Row],[PRECIO UNIDAD]]*PRODUCTOS[[#This Row],[% RENTABILIDAD]])+PRODUCTOS[[#This Row],[PRECIO UNIDAD]]," ")</f>
        <v>3999.36</v>
      </c>
      <c r="K33" s="4">
        <f>IFERROR(PRODUCTOS[[#This Row],[PRECIO DE VENTA]]-PRODUCTOS[[#This Row],[PRECIO UNIDAD]]," ")</f>
        <v>1916.3600000000001</v>
      </c>
      <c r="L33" s="4" t="s">
        <v>79</v>
      </c>
    </row>
    <row r="34" spans="1:12" x14ac:dyDescent="0.25">
      <c r="A34" s="3">
        <v>7703819017360</v>
      </c>
      <c r="B34" s="1" t="s">
        <v>42</v>
      </c>
      <c r="C34" s="1" t="s">
        <v>27</v>
      </c>
      <c r="D34" s="1">
        <f>PRODUCTOS[[#This Row],[ENTRADAS]]-PRODUCTOS[[#This Row],[SALIDAS ]]</f>
        <v>24</v>
      </c>
      <c r="E34" s="1">
        <f>SUMIF(ENTRADAS[[#All],[CODIGO DE BARRAS]],PRODUCTOS[[#All],[CODIGO DE BARRAS]],ENTRADAS[[#All],[CANTIDAD]])</f>
        <v>24</v>
      </c>
      <c r="F34" s="1">
        <f>SUMIF(SALIDAS[[#All],[CODIGO DE BARRAS]],PRODUCTOS[[#All],[CODIGO DE BARRAS]],SALIDAS[[#All],[CANTIDAD]])</f>
        <v>0</v>
      </c>
      <c r="G34" s="4">
        <v>64992</v>
      </c>
      <c r="H34" s="7">
        <f>IFERROR(PRODUCTOS[[#This Row],[PRECIO COMPRA]]/PRODUCTOS[[#This Row],[ENTRADAS]]," ")</f>
        <v>2708</v>
      </c>
      <c r="I34" s="5">
        <v>0.21</v>
      </c>
      <c r="J34" s="4">
        <f>IFERROR((PRODUCTOS[[#This Row],[PRECIO UNIDAD]]*PRODUCTOS[[#This Row],[% RENTABILIDAD]])+PRODUCTOS[[#This Row],[PRECIO UNIDAD]]," ")</f>
        <v>3276.68</v>
      </c>
      <c r="K34" s="4">
        <f>IFERROR(PRODUCTOS[[#This Row],[PRECIO DE VENTA]]-PRODUCTOS[[#This Row],[PRECIO UNIDAD]]," ")</f>
        <v>568.67999999999984</v>
      </c>
      <c r="L34" s="4" t="s">
        <v>79</v>
      </c>
    </row>
    <row r="35" spans="1:12" x14ac:dyDescent="0.25">
      <c r="A35" s="3">
        <v>7703819243325</v>
      </c>
      <c r="B35" s="1" t="s">
        <v>41</v>
      </c>
      <c r="C35" s="1" t="s">
        <v>27</v>
      </c>
      <c r="D35" s="1">
        <f>PRODUCTOS[[#This Row],[ENTRADAS]]-PRODUCTOS[[#This Row],[SALIDAS ]]</f>
        <v>24</v>
      </c>
      <c r="E35" s="1">
        <f>SUMIF(ENTRADAS[[#All],[CODIGO DE BARRAS]],PRODUCTOS[[#All],[CODIGO DE BARRAS]],ENTRADAS[[#All],[CANTIDAD]])</f>
        <v>24</v>
      </c>
      <c r="F35" s="1">
        <f>SUMIF(SALIDAS[[#All],[CODIGO DE BARRAS]],PRODUCTOS[[#All],[CODIGO DE BARRAS]],SALIDAS[[#All],[CANTIDAD]])</f>
        <v>0</v>
      </c>
      <c r="G35" s="4">
        <v>64992</v>
      </c>
      <c r="H35" s="7">
        <f>IFERROR(PRODUCTOS[[#This Row],[PRECIO COMPRA]]/PRODUCTOS[[#This Row],[ENTRADAS]]," ")</f>
        <v>2708</v>
      </c>
      <c r="I35" s="5">
        <v>0.21</v>
      </c>
      <c r="J35" s="4">
        <f>IFERROR((PRODUCTOS[[#This Row],[PRECIO UNIDAD]]*PRODUCTOS[[#This Row],[% RENTABILIDAD]])+PRODUCTOS[[#This Row],[PRECIO UNIDAD]]," ")</f>
        <v>3276.68</v>
      </c>
      <c r="K35" s="4">
        <f>IFERROR(PRODUCTOS[[#This Row],[PRECIO DE VENTA]]-PRODUCTOS[[#This Row],[PRECIO UNIDAD]]," ")</f>
        <v>568.67999999999984</v>
      </c>
      <c r="L35" s="4" t="s">
        <v>79</v>
      </c>
    </row>
    <row r="36" spans="1:12" x14ac:dyDescent="0.25">
      <c r="A36" s="3">
        <v>7703819243783</v>
      </c>
      <c r="B36" s="1" t="s">
        <v>43</v>
      </c>
      <c r="C36" s="1" t="s">
        <v>27</v>
      </c>
      <c r="D36" s="1">
        <f>PRODUCTOS[[#This Row],[ENTRADAS]]-PRODUCTOS[[#This Row],[SALIDAS ]]</f>
        <v>24</v>
      </c>
      <c r="E36" s="1">
        <f>SUMIF(ENTRADAS[[#All],[CODIGO DE BARRAS]],PRODUCTOS[[#All],[CODIGO DE BARRAS]],ENTRADAS[[#All],[CANTIDAD]])</f>
        <v>24</v>
      </c>
      <c r="F36" s="1">
        <f>SUMIF(SALIDAS[[#All],[CODIGO DE BARRAS]],PRODUCTOS[[#All],[CODIGO DE BARRAS]],SALIDAS[[#All],[CANTIDAD]])</f>
        <v>0</v>
      </c>
      <c r="G36" s="4">
        <v>64992</v>
      </c>
      <c r="H36" s="7">
        <f>IFERROR(PRODUCTOS[[#This Row],[PRECIO COMPRA]]/PRODUCTOS[[#This Row],[ENTRADAS]]," ")</f>
        <v>2708</v>
      </c>
      <c r="I36" s="5">
        <v>0.21</v>
      </c>
      <c r="J36" s="4">
        <f>IFERROR((PRODUCTOS[[#This Row],[PRECIO UNIDAD]]*PRODUCTOS[[#This Row],[% RENTABILIDAD]])+PRODUCTOS[[#This Row],[PRECIO UNIDAD]]," ")</f>
        <v>3276.68</v>
      </c>
      <c r="K36" s="4">
        <f>IFERROR(PRODUCTOS[[#This Row],[PRECIO DE VENTA]]-PRODUCTOS[[#This Row],[PRECIO UNIDAD]]," ")</f>
        <v>568.67999999999984</v>
      </c>
      <c r="L36" s="4" t="s">
        <v>79</v>
      </c>
    </row>
    <row r="37" spans="1:12" x14ac:dyDescent="0.25">
      <c r="A37" s="3">
        <v>7703819243837</v>
      </c>
      <c r="B37" s="1" t="s">
        <v>44</v>
      </c>
      <c r="C37" s="1" t="s">
        <v>27</v>
      </c>
      <c r="D37" s="1">
        <f>PRODUCTOS[[#This Row],[ENTRADAS]]-PRODUCTOS[[#This Row],[SALIDAS ]]</f>
        <v>24</v>
      </c>
      <c r="E37" s="1">
        <f>SUMIF(ENTRADAS[[#All],[CODIGO DE BARRAS]],PRODUCTOS[[#All],[CODIGO DE BARRAS]],ENTRADAS[[#All],[CANTIDAD]])</f>
        <v>24</v>
      </c>
      <c r="F37" s="1">
        <f>SUMIF(SALIDAS[[#All],[CODIGO DE BARRAS]],PRODUCTOS[[#All],[CODIGO DE BARRAS]],SALIDAS[[#All],[CANTIDAD]])</f>
        <v>0</v>
      </c>
      <c r="G37" s="4">
        <v>65016</v>
      </c>
      <c r="H37" s="7">
        <f>IFERROR(PRODUCTOS[[#This Row],[PRECIO COMPRA]]/PRODUCTOS[[#This Row],[ENTRADAS]]," ")</f>
        <v>2709</v>
      </c>
      <c r="I37" s="5">
        <v>0.21</v>
      </c>
      <c r="J37" s="4">
        <f>IFERROR((PRODUCTOS[[#This Row],[PRECIO UNIDAD]]*PRODUCTOS[[#This Row],[% RENTABILIDAD]])+PRODUCTOS[[#This Row],[PRECIO UNIDAD]]," ")</f>
        <v>3277.89</v>
      </c>
      <c r="K37" s="4">
        <f>IFERROR(PRODUCTOS[[#This Row],[PRECIO DE VENTA]]-PRODUCTOS[[#This Row],[PRECIO UNIDAD]]," ")</f>
        <v>568.88999999999987</v>
      </c>
      <c r="L37" s="4" t="s">
        <v>79</v>
      </c>
    </row>
    <row r="38" spans="1:12" x14ac:dyDescent="0.25">
      <c r="A38" s="3">
        <v>7703819243240</v>
      </c>
      <c r="B38" s="1" t="s">
        <v>45</v>
      </c>
      <c r="C38" s="1" t="s">
        <v>27</v>
      </c>
      <c r="D38" s="1">
        <f>PRODUCTOS[[#This Row],[ENTRADAS]]-PRODUCTOS[[#This Row],[SALIDAS ]]</f>
        <v>24</v>
      </c>
      <c r="E38" s="1">
        <f>SUMIF(ENTRADAS[[#All],[CODIGO DE BARRAS]],PRODUCTOS[[#All],[CODIGO DE BARRAS]],ENTRADAS[[#All],[CANTIDAD]])</f>
        <v>24</v>
      </c>
      <c r="F38" s="1">
        <f>SUMIF(SALIDAS[[#All],[CODIGO DE BARRAS]],PRODUCTOS[[#All],[CODIGO DE BARRAS]],SALIDAS[[#All],[CANTIDAD]])</f>
        <v>0</v>
      </c>
      <c r="G38" s="4">
        <v>65016</v>
      </c>
      <c r="H38" s="7">
        <f>IFERROR(PRODUCTOS[[#This Row],[PRECIO COMPRA]]/PRODUCTOS[[#This Row],[ENTRADAS]]," ")</f>
        <v>2709</v>
      </c>
      <c r="I38" s="5">
        <v>0.21</v>
      </c>
      <c r="J38" s="4">
        <f>IFERROR((PRODUCTOS[[#This Row],[PRECIO UNIDAD]]*PRODUCTOS[[#This Row],[% RENTABILIDAD]])+PRODUCTOS[[#This Row],[PRECIO UNIDAD]]," ")</f>
        <v>3277.89</v>
      </c>
      <c r="K38" s="4">
        <f>IFERROR(PRODUCTOS[[#This Row],[PRECIO DE VENTA]]-PRODUCTOS[[#This Row],[PRECIO UNIDAD]]," ")</f>
        <v>568.88999999999987</v>
      </c>
      <c r="L38" s="4" t="s">
        <v>79</v>
      </c>
    </row>
    <row r="39" spans="1:12" x14ac:dyDescent="0.25">
      <c r="A39" s="3">
        <v>7703819244759</v>
      </c>
      <c r="B39" s="1" t="s">
        <v>46</v>
      </c>
      <c r="C39" s="1" t="s">
        <v>27</v>
      </c>
      <c r="D39" s="1">
        <f>PRODUCTOS[[#This Row],[ENTRADAS]]-PRODUCTOS[[#This Row],[SALIDAS ]]</f>
        <v>24</v>
      </c>
      <c r="E39" s="1">
        <f>SUMIF(ENTRADAS[[#All],[CODIGO DE BARRAS]],PRODUCTOS[[#All],[CODIGO DE BARRAS]],ENTRADAS[[#All],[CANTIDAD]])</f>
        <v>24</v>
      </c>
      <c r="F39" s="1">
        <f>SUMIF(SALIDAS[[#All],[CODIGO DE BARRAS]],PRODUCTOS[[#All],[CODIGO DE BARRAS]],SALIDAS[[#All],[CANTIDAD]])</f>
        <v>0</v>
      </c>
      <c r="G39" s="4">
        <v>65016</v>
      </c>
      <c r="H39" s="7">
        <f>IFERROR(PRODUCTOS[[#This Row],[PRECIO COMPRA]]/PRODUCTOS[[#This Row],[ENTRADAS]]," ")</f>
        <v>2709</v>
      </c>
      <c r="I39" s="5">
        <v>0.21</v>
      </c>
      <c r="J39" s="4">
        <f>IFERROR((PRODUCTOS[[#This Row],[PRECIO UNIDAD]]*PRODUCTOS[[#This Row],[% RENTABILIDAD]])+PRODUCTOS[[#This Row],[PRECIO UNIDAD]]," ")</f>
        <v>3277.89</v>
      </c>
      <c r="K39" s="4">
        <f>IFERROR(PRODUCTOS[[#This Row],[PRECIO DE VENTA]]-PRODUCTOS[[#This Row],[PRECIO UNIDAD]]," ")</f>
        <v>568.88999999999987</v>
      </c>
      <c r="L39" s="4" t="s">
        <v>79</v>
      </c>
    </row>
    <row r="40" spans="1:12" x14ac:dyDescent="0.25">
      <c r="A40" s="3">
        <v>7703819243813</v>
      </c>
      <c r="B40" s="1" t="s">
        <v>47</v>
      </c>
      <c r="C40" s="1" t="s">
        <v>27</v>
      </c>
      <c r="D40" s="1">
        <f>PRODUCTOS[[#This Row],[ENTRADAS]]-PRODUCTOS[[#This Row],[SALIDAS ]]</f>
        <v>24</v>
      </c>
      <c r="E40" s="1">
        <f>SUMIF(ENTRADAS[[#All],[CODIGO DE BARRAS]],PRODUCTOS[[#All],[CODIGO DE BARRAS]],ENTRADAS[[#All],[CANTIDAD]])</f>
        <v>24</v>
      </c>
      <c r="F40" s="1">
        <f>SUMIF(SALIDAS[[#All],[CODIGO DE BARRAS]],PRODUCTOS[[#All],[CODIGO DE BARRAS]],SALIDAS[[#All],[CANTIDAD]])</f>
        <v>0</v>
      </c>
      <c r="G40" s="4">
        <v>65016</v>
      </c>
      <c r="H40" s="7">
        <f>IFERROR(PRODUCTOS[[#This Row],[PRECIO COMPRA]]/PRODUCTOS[[#This Row],[ENTRADAS]]," ")</f>
        <v>2709</v>
      </c>
      <c r="I40" s="5">
        <v>0.21</v>
      </c>
      <c r="J40" s="4">
        <f>IFERROR((PRODUCTOS[[#This Row],[PRECIO UNIDAD]]*PRODUCTOS[[#This Row],[% RENTABILIDAD]])+PRODUCTOS[[#This Row],[PRECIO UNIDAD]]," ")</f>
        <v>3277.89</v>
      </c>
      <c r="K40" s="4">
        <f>IFERROR(PRODUCTOS[[#This Row],[PRECIO DE VENTA]]-PRODUCTOS[[#This Row],[PRECIO UNIDAD]]," ")</f>
        <v>568.88999999999987</v>
      </c>
      <c r="L40" s="4" t="s">
        <v>79</v>
      </c>
    </row>
    <row r="41" spans="1:12" x14ac:dyDescent="0.25">
      <c r="A41" s="3">
        <v>7703819054167</v>
      </c>
      <c r="B41" s="1" t="s">
        <v>48</v>
      </c>
      <c r="C41" s="1" t="s">
        <v>27</v>
      </c>
      <c r="D41" s="1">
        <f>PRODUCTOS[[#This Row],[ENTRADAS]]-PRODUCTOS[[#This Row],[SALIDAS ]]</f>
        <v>24</v>
      </c>
      <c r="E41" s="1">
        <f>SUMIF(ENTRADAS[[#All],[CODIGO DE BARRAS]],PRODUCTOS[[#All],[CODIGO DE BARRAS]],ENTRADAS[[#All],[CANTIDAD]])</f>
        <v>24</v>
      </c>
      <c r="F41" s="1">
        <f>SUMIF(SALIDAS[[#All],[CODIGO DE BARRAS]],PRODUCTOS[[#All],[CODIGO DE BARRAS]],SALIDAS[[#All],[CANTIDAD]])</f>
        <v>0</v>
      </c>
      <c r="G41" s="4">
        <v>65016</v>
      </c>
      <c r="H41" s="7">
        <f>IFERROR(PRODUCTOS[[#This Row],[PRECIO COMPRA]]/PRODUCTOS[[#This Row],[ENTRADAS]]," ")</f>
        <v>2709</v>
      </c>
      <c r="I41" s="5">
        <v>0.21</v>
      </c>
      <c r="J41" s="4">
        <f>IFERROR((PRODUCTOS[[#This Row],[PRECIO UNIDAD]]*PRODUCTOS[[#This Row],[% RENTABILIDAD]])+PRODUCTOS[[#This Row],[PRECIO UNIDAD]]," ")</f>
        <v>3277.89</v>
      </c>
      <c r="K41" s="4">
        <f>IFERROR(PRODUCTOS[[#This Row],[PRECIO DE VENTA]]-PRODUCTOS[[#This Row],[PRECIO UNIDAD]]," ")</f>
        <v>568.88999999999987</v>
      </c>
      <c r="L41" s="4" t="s">
        <v>79</v>
      </c>
    </row>
    <row r="42" spans="1:12" x14ac:dyDescent="0.25">
      <c r="A42" s="3">
        <v>7703819054198</v>
      </c>
      <c r="B42" s="1" t="s">
        <v>49</v>
      </c>
      <c r="C42" s="1" t="s">
        <v>27</v>
      </c>
      <c r="D42" s="1">
        <f>PRODUCTOS[[#This Row],[ENTRADAS]]-PRODUCTOS[[#This Row],[SALIDAS ]]</f>
        <v>24</v>
      </c>
      <c r="E42" s="1">
        <f>SUMIF(ENTRADAS[[#All],[CODIGO DE BARRAS]],PRODUCTOS[[#All],[CODIGO DE BARRAS]],ENTRADAS[[#All],[CANTIDAD]])</f>
        <v>24</v>
      </c>
      <c r="F42" s="1">
        <f>SUMIF(SALIDAS[[#All],[CODIGO DE BARRAS]],PRODUCTOS[[#All],[CODIGO DE BARRAS]],SALIDAS[[#All],[CANTIDAD]])</f>
        <v>0</v>
      </c>
      <c r="G42" s="4">
        <v>65016</v>
      </c>
      <c r="H42" s="7">
        <f>IFERROR(PRODUCTOS[[#This Row],[PRECIO COMPRA]]/PRODUCTOS[[#This Row],[ENTRADAS]]," ")</f>
        <v>2709</v>
      </c>
      <c r="I42" s="5">
        <v>0.21</v>
      </c>
      <c r="J42" s="4">
        <f>IFERROR((PRODUCTOS[[#This Row],[PRECIO UNIDAD]]*PRODUCTOS[[#This Row],[% RENTABILIDAD]])+PRODUCTOS[[#This Row],[PRECIO UNIDAD]]," ")</f>
        <v>3277.89</v>
      </c>
      <c r="K42" s="4">
        <f>IFERROR(PRODUCTOS[[#This Row],[PRECIO DE VENTA]]-PRODUCTOS[[#This Row],[PRECIO UNIDAD]]," ")</f>
        <v>568.88999999999987</v>
      </c>
      <c r="L42" s="4" t="s">
        <v>79</v>
      </c>
    </row>
    <row r="43" spans="1:12" x14ac:dyDescent="0.25">
      <c r="A43" s="3">
        <v>7703819243257</v>
      </c>
      <c r="B43" s="1" t="s">
        <v>50</v>
      </c>
      <c r="C43" s="1" t="s">
        <v>27</v>
      </c>
      <c r="D43" s="1">
        <f>PRODUCTOS[[#This Row],[ENTRADAS]]-PRODUCTOS[[#This Row],[SALIDAS ]]</f>
        <v>24</v>
      </c>
      <c r="E43" s="1">
        <f>SUMIF(ENTRADAS[[#All],[CODIGO DE BARRAS]],PRODUCTOS[[#All],[CODIGO DE BARRAS]],ENTRADAS[[#All],[CANTIDAD]])</f>
        <v>24</v>
      </c>
      <c r="F43" s="1">
        <f>SUMIF(SALIDAS[[#All],[CODIGO DE BARRAS]],PRODUCTOS[[#All],[CODIGO DE BARRAS]],SALIDAS[[#All],[CANTIDAD]])</f>
        <v>0</v>
      </c>
      <c r="G43" s="4">
        <v>65016</v>
      </c>
      <c r="H43" s="7">
        <f>IFERROR(PRODUCTOS[[#This Row],[PRECIO COMPRA]]/PRODUCTOS[[#This Row],[ENTRADAS]]," ")</f>
        <v>2709</v>
      </c>
      <c r="I43" s="5">
        <v>0.21</v>
      </c>
      <c r="J43" s="4">
        <f>IFERROR((PRODUCTOS[[#This Row],[PRECIO UNIDAD]]*PRODUCTOS[[#This Row],[% RENTABILIDAD]])+PRODUCTOS[[#This Row],[PRECIO UNIDAD]]," ")</f>
        <v>3277.89</v>
      </c>
      <c r="K43" s="4">
        <f>IFERROR(PRODUCTOS[[#This Row],[PRECIO DE VENTA]]-PRODUCTOS[[#This Row],[PRECIO UNIDAD]]," ")</f>
        <v>568.88999999999987</v>
      </c>
      <c r="L43" s="4" t="s">
        <v>79</v>
      </c>
    </row>
    <row r="44" spans="1:12" x14ac:dyDescent="0.25">
      <c r="A44" s="3">
        <v>7703819060144</v>
      </c>
      <c r="B44" s="1" t="s">
        <v>51</v>
      </c>
      <c r="C44" s="1" t="s">
        <v>27</v>
      </c>
      <c r="D44" s="1">
        <f>PRODUCTOS[[#This Row],[ENTRADAS]]-PRODUCTOS[[#This Row],[SALIDAS ]]</f>
        <v>24</v>
      </c>
      <c r="E44" s="1">
        <f>SUMIF(ENTRADAS[[#All],[CODIGO DE BARRAS]],PRODUCTOS[[#All],[CODIGO DE BARRAS]],ENTRADAS[[#All],[CANTIDAD]])</f>
        <v>24</v>
      </c>
      <c r="F44" s="1">
        <f>SUMIF(SALIDAS[[#All],[CODIGO DE BARRAS]],PRODUCTOS[[#All],[CODIGO DE BARRAS]],SALIDAS[[#All],[CANTIDAD]])</f>
        <v>0</v>
      </c>
      <c r="G44" s="4">
        <v>42000</v>
      </c>
      <c r="H44" s="7">
        <f>IFERROR(PRODUCTOS[[#This Row],[PRECIO COMPRA]]/PRODUCTOS[[#This Row],[ENTRADAS]]," ")</f>
        <v>1750</v>
      </c>
      <c r="I44" s="5">
        <v>0.21</v>
      </c>
      <c r="J44" s="4">
        <f>IFERROR((PRODUCTOS[[#This Row],[PRECIO UNIDAD]]*PRODUCTOS[[#This Row],[% RENTABILIDAD]])+PRODUCTOS[[#This Row],[PRECIO UNIDAD]]," ")</f>
        <v>2117.5</v>
      </c>
      <c r="K44" s="4">
        <f>IFERROR(PRODUCTOS[[#This Row],[PRECIO DE VENTA]]-PRODUCTOS[[#This Row],[PRECIO UNIDAD]]," ")</f>
        <v>367.5</v>
      </c>
      <c r="L44" s="4" t="s">
        <v>79</v>
      </c>
    </row>
    <row r="45" spans="1:12" x14ac:dyDescent="0.25">
      <c r="A45" s="3">
        <v>7703819340130</v>
      </c>
      <c r="B45" s="1" t="s">
        <v>52</v>
      </c>
      <c r="C45" s="1" t="s">
        <v>27</v>
      </c>
      <c r="D45" s="1">
        <f>PRODUCTOS[[#This Row],[ENTRADAS]]-PRODUCTOS[[#This Row],[SALIDAS ]]</f>
        <v>12</v>
      </c>
      <c r="E45" s="1">
        <f>SUMIF(ENTRADAS[[#All],[CODIGO DE BARRAS]],PRODUCTOS[[#All],[CODIGO DE BARRAS]],ENTRADAS[[#All],[CANTIDAD]])</f>
        <v>12</v>
      </c>
      <c r="F45" s="1">
        <f>SUMIF(SALIDAS[[#All],[CODIGO DE BARRAS]],PRODUCTOS[[#All],[CODIGO DE BARRAS]],SALIDAS[[#All],[CANTIDAD]])</f>
        <v>0</v>
      </c>
      <c r="G45" s="4">
        <v>19000</v>
      </c>
      <c r="H45" s="7">
        <f>IFERROR(PRODUCTOS[[#This Row],[PRECIO COMPRA]]/PRODUCTOS[[#This Row],[ENTRADAS]]," ")</f>
        <v>1583.3333333333333</v>
      </c>
      <c r="I45" s="5">
        <v>0.5</v>
      </c>
      <c r="J45" s="4">
        <f>IFERROR((PRODUCTOS[[#This Row],[PRECIO UNIDAD]]*PRODUCTOS[[#This Row],[% RENTABILIDAD]])+PRODUCTOS[[#This Row],[PRECIO UNIDAD]]," ")</f>
        <v>2375</v>
      </c>
      <c r="K45" s="4">
        <f>IFERROR(PRODUCTOS[[#This Row],[PRECIO DE VENTA]]-PRODUCTOS[[#This Row],[PRECIO UNIDAD]]," ")</f>
        <v>791.66666666666674</v>
      </c>
      <c r="L45" s="4" t="s">
        <v>79</v>
      </c>
    </row>
    <row r="46" spans="1:12" ht="30" x14ac:dyDescent="0.25">
      <c r="A46" s="3">
        <v>7703143265253</v>
      </c>
      <c r="B46" s="1" t="s">
        <v>85</v>
      </c>
      <c r="C46" s="1" t="s">
        <v>86</v>
      </c>
      <c r="D46" s="1">
        <f>PRODUCTOS[[#This Row],[ENTRADAS]]-PRODUCTOS[[#This Row],[SALIDAS ]]</f>
        <v>10</v>
      </c>
      <c r="E46" s="1">
        <f>SUMIF(ENTRADAS[[#All],[CODIGO DE BARRAS]],PRODUCTOS[[#All],[CODIGO DE BARRAS]],ENTRADAS[[#All],[CANTIDAD]])</f>
        <v>10</v>
      </c>
      <c r="F46" s="1">
        <f>SUMIF(SALIDAS[[#All],[CODIGO DE BARRAS]],PRODUCTOS[[#All],[CODIGO DE BARRAS]],SALIDAS[[#All],[CANTIDAD]])</f>
        <v>0</v>
      </c>
      <c r="G46" s="4">
        <v>38350</v>
      </c>
      <c r="H46" s="7">
        <f>IFERROR(PRODUCTOS[[#This Row],[PRECIO COMPRA]]/PRODUCTOS[[#This Row],[ENTRADAS]]," ")</f>
        <v>3835</v>
      </c>
      <c r="I46" s="5">
        <v>0.3</v>
      </c>
      <c r="J46" s="4">
        <f>IFERROR((PRODUCTOS[[#This Row],[PRECIO UNIDAD]]*PRODUCTOS[[#This Row],[% RENTABILIDAD]])+PRODUCTOS[[#This Row],[PRECIO UNIDAD]]," ")</f>
        <v>4985.5</v>
      </c>
      <c r="K46" s="4">
        <f>IFERROR(PRODUCTOS[[#This Row],[PRECIO DE VENTA]]-PRODUCTOS[[#This Row],[PRECIO UNIDAD]]," ")</f>
        <v>1150.5</v>
      </c>
      <c r="L46" s="4" t="s">
        <v>79</v>
      </c>
    </row>
    <row r="47" spans="1:12" ht="30" x14ac:dyDescent="0.25">
      <c r="A47" s="3">
        <v>7703143287255</v>
      </c>
      <c r="B47" s="1" t="s">
        <v>84</v>
      </c>
      <c r="C47" s="1" t="s">
        <v>86</v>
      </c>
      <c r="D47" s="1">
        <f>PRODUCTOS[[#This Row],[ENTRADAS]]-PRODUCTOS[[#This Row],[SALIDAS ]]</f>
        <v>2</v>
      </c>
      <c r="E47" s="1">
        <f>SUMIF(ENTRADAS[[#All],[CODIGO DE BARRAS]],PRODUCTOS[[#All],[CODIGO DE BARRAS]],ENTRADAS[[#All],[CANTIDAD]])</f>
        <v>2</v>
      </c>
      <c r="F47" s="1">
        <f>SUMIF(SALIDAS[[#All],[CODIGO DE BARRAS]],PRODUCTOS[[#All],[CODIGO DE BARRAS]],SALIDAS[[#All],[CANTIDAD]])</f>
        <v>0</v>
      </c>
      <c r="G47" s="4">
        <v>7666</v>
      </c>
      <c r="H47" s="7">
        <f>IFERROR(PRODUCTOS[[#This Row],[PRECIO COMPRA]]/PRODUCTOS[[#This Row],[ENTRADAS]]," ")</f>
        <v>3833</v>
      </c>
      <c r="I47" s="5">
        <v>0.3</v>
      </c>
      <c r="J47" s="4">
        <f>IFERROR((PRODUCTOS[[#This Row],[PRECIO UNIDAD]]*PRODUCTOS[[#This Row],[% RENTABILIDAD]])+PRODUCTOS[[#This Row],[PRECIO UNIDAD]]," ")</f>
        <v>4982.8999999999996</v>
      </c>
      <c r="K47" s="4">
        <f>IFERROR(PRODUCTOS[[#This Row],[PRECIO DE VENTA]]-PRODUCTOS[[#This Row],[PRECIO UNIDAD]]," ")</f>
        <v>1149.8999999999996</v>
      </c>
      <c r="L47" s="4" t="s">
        <v>79</v>
      </c>
    </row>
    <row r="48" spans="1:12" ht="30" x14ac:dyDescent="0.25">
      <c r="A48" s="3">
        <v>7709990802795</v>
      </c>
      <c r="B48" s="1" t="s">
        <v>83</v>
      </c>
      <c r="C48" s="1" t="s">
        <v>86</v>
      </c>
      <c r="D48" s="1">
        <f>PRODUCTOS[[#This Row],[ENTRADAS]]-PRODUCTOS[[#This Row],[SALIDAS ]]</f>
        <v>3</v>
      </c>
      <c r="E48" s="1">
        <f>SUMIF(ENTRADAS[[#All],[CODIGO DE BARRAS]],PRODUCTOS[[#All],[CODIGO DE BARRAS]],ENTRADAS[[#All],[CANTIDAD]])</f>
        <v>3</v>
      </c>
      <c r="F48" s="1">
        <f>SUMIF(SALIDAS[[#All],[CODIGO DE BARRAS]],PRODUCTOS[[#All],[CODIGO DE BARRAS]],SALIDAS[[#All],[CANTIDAD]])</f>
        <v>0</v>
      </c>
      <c r="G48" s="4">
        <v>16500</v>
      </c>
      <c r="H48" s="7">
        <f>IFERROR(PRODUCTOS[[#This Row],[PRECIO COMPRA]]/PRODUCTOS[[#This Row],[ENTRADAS]]," ")</f>
        <v>5500</v>
      </c>
      <c r="I48" s="5">
        <v>0.2</v>
      </c>
      <c r="J48" s="4">
        <f>IFERROR((PRODUCTOS[[#This Row],[PRECIO UNIDAD]]*PRODUCTOS[[#This Row],[% RENTABILIDAD]])+PRODUCTOS[[#This Row],[PRECIO UNIDAD]]," ")</f>
        <v>6600</v>
      </c>
      <c r="K48" s="4">
        <f>IFERROR(PRODUCTOS[[#This Row],[PRECIO DE VENTA]]-PRODUCTOS[[#This Row],[PRECIO UNIDAD]]," ")</f>
        <v>1100</v>
      </c>
      <c r="L48" s="4" t="s">
        <v>79</v>
      </c>
    </row>
    <row r="49" spans="1:12" ht="30" x14ac:dyDescent="0.25">
      <c r="A49" s="3">
        <v>7709038253008</v>
      </c>
      <c r="B49" s="1" t="s">
        <v>82</v>
      </c>
      <c r="C49" s="1" t="s">
        <v>86</v>
      </c>
      <c r="D49" s="1">
        <f>PRODUCTOS[[#This Row],[ENTRADAS]]-PRODUCTOS[[#This Row],[SALIDAS ]]</f>
        <v>50</v>
      </c>
      <c r="E49" s="1">
        <f>SUMIF(ENTRADAS[[#All],[CODIGO DE BARRAS]],PRODUCTOS[[#All],[CODIGO DE BARRAS]],ENTRADAS[[#All],[CANTIDAD]])</f>
        <v>50</v>
      </c>
      <c r="F49" s="1">
        <f>SUMIF(SALIDAS[[#All],[CODIGO DE BARRAS]],PRODUCTOS[[#All],[CODIGO DE BARRAS]],SALIDAS[[#All],[CANTIDAD]])</f>
        <v>0</v>
      </c>
      <c r="G49" s="4">
        <v>10000</v>
      </c>
      <c r="H49" s="7">
        <f>IFERROR(PRODUCTOS[[#This Row],[PRECIO COMPRA]]/PRODUCTOS[[#This Row],[ENTRADAS]]," ")</f>
        <v>200</v>
      </c>
      <c r="I49" s="5">
        <v>1.25</v>
      </c>
      <c r="J49" s="4">
        <f>IFERROR((PRODUCTOS[[#This Row],[PRECIO UNIDAD]]*PRODUCTOS[[#This Row],[% RENTABILIDAD]])+PRODUCTOS[[#This Row],[PRECIO UNIDAD]]," ")</f>
        <v>450</v>
      </c>
      <c r="K49" s="4">
        <f>IFERROR(PRODUCTOS[[#This Row],[PRECIO DE VENTA]]-PRODUCTOS[[#This Row],[PRECIO UNIDAD]]," ")</f>
        <v>250</v>
      </c>
      <c r="L49" s="4" t="s">
        <v>79</v>
      </c>
    </row>
    <row r="50" spans="1:12" ht="30" x14ac:dyDescent="0.25">
      <c r="A50" s="3" t="s">
        <v>87</v>
      </c>
      <c r="B50" s="1" t="s">
        <v>81</v>
      </c>
      <c r="C50" s="1" t="s">
        <v>86</v>
      </c>
      <c r="D50" s="1">
        <f>PRODUCTOS[[#This Row],[ENTRADAS]]-PRODUCTOS[[#This Row],[SALIDAS ]]</f>
        <v>50</v>
      </c>
      <c r="E50" s="1">
        <f>SUMIF(ENTRADAS[[#All],[CODIGO DE BARRAS]],PRODUCTOS[[#All],[CODIGO DE BARRAS]],ENTRADAS[[#All],[CANTIDAD]])</f>
        <v>50</v>
      </c>
      <c r="F50" s="1">
        <f>SUMIF(SALIDAS[[#All],[CODIGO DE BARRAS]],PRODUCTOS[[#All],[CODIGO DE BARRAS]],SALIDAS[[#All],[CANTIDAD]])</f>
        <v>0</v>
      </c>
      <c r="G50" s="4">
        <v>19000</v>
      </c>
      <c r="H50" s="7">
        <f>IFERROR(PRODUCTOS[[#This Row],[PRECIO COMPRA]]/PRODUCTOS[[#This Row],[ENTRADAS]]," ")</f>
        <v>380</v>
      </c>
      <c r="I50" s="5">
        <v>1.1000000000000001</v>
      </c>
      <c r="J50" s="4">
        <f>IFERROR((PRODUCTOS[[#This Row],[PRECIO UNIDAD]]*PRODUCTOS[[#This Row],[% RENTABILIDAD]])+PRODUCTOS[[#This Row],[PRECIO UNIDAD]]," ")</f>
        <v>798</v>
      </c>
      <c r="K50" s="4">
        <f>IFERROR(PRODUCTOS[[#This Row],[PRECIO DE VENTA]]-PRODUCTOS[[#This Row],[PRECIO UNIDAD]]," ")</f>
        <v>418</v>
      </c>
      <c r="L50" s="4" t="s">
        <v>79</v>
      </c>
    </row>
    <row r="51" spans="1:12" ht="30" x14ac:dyDescent="0.25">
      <c r="A51" s="3" t="s">
        <v>88</v>
      </c>
      <c r="B51" s="1" t="s">
        <v>89</v>
      </c>
      <c r="C51" s="1" t="s">
        <v>86</v>
      </c>
      <c r="D51" s="1">
        <f>PRODUCTOS[[#This Row],[ENTRADAS]]-PRODUCTOS[[#This Row],[SALIDAS ]]</f>
        <v>144</v>
      </c>
      <c r="E51" s="1">
        <f>SUMIF(ENTRADAS[[#All],[CODIGO DE BARRAS]],PRODUCTOS[[#All],[CODIGO DE BARRAS]],ENTRADAS[[#All],[CANTIDAD]])</f>
        <v>144</v>
      </c>
      <c r="F51" s="1">
        <f>SUMIF(SALIDAS[[#All],[CODIGO DE BARRAS]],PRODUCTOS[[#All],[CODIGO DE BARRAS]],SALIDAS[[#All],[CANTIDAD]])</f>
        <v>0</v>
      </c>
      <c r="G51" s="4">
        <v>10000</v>
      </c>
      <c r="H51" s="7">
        <f>IFERROR(PRODUCTOS[[#This Row],[PRECIO COMPRA]]/PRODUCTOS[[#This Row],[ENTRADAS]]," ")</f>
        <v>69.444444444444443</v>
      </c>
      <c r="I51" s="5">
        <v>1.1499999999999999</v>
      </c>
      <c r="J51" s="4">
        <f>IFERROR((PRODUCTOS[[#This Row],[PRECIO UNIDAD]]*PRODUCTOS[[#This Row],[% RENTABILIDAD]])+PRODUCTOS[[#This Row],[PRECIO UNIDAD]]," ")</f>
        <v>149.30555555555554</v>
      </c>
      <c r="K51" s="4">
        <f>IFERROR(PRODUCTOS[[#This Row],[PRECIO DE VENTA]]-PRODUCTOS[[#This Row],[PRECIO UNIDAD]]," ")</f>
        <v>79.8611111111111</v>
      </c>
      <c r="L51" s="4" t="s">
        <v>79</v>
      </c>
    </row>
    <row r="52" spans="1:12" ht="30" x14ac:dyDescent="0.25">
      <c r="A52" s="3" t="s">
        <v>90</v>
      </c>
      <c r="B52" s="1" t="s">
        <v>91</v>
      </c>
      <c r="C52" s="1" t="s">
        <v>86</v>
      </c>
      <c r="D52" s="1">
        <f>PRODUCTOS[[#This Row],[ENTRADAS]]-PRODUCTOS[[#This Row],[SALIDAS ]]</f>
        <v>100</v>
      </c>
      <c r="E52" s="1">
        <f>SUMIF(ENTRADAS[[#All],[CODIGO DE BARRAS]],PRODUCTOS[[#All],[CODIGO DE BARRAS]],ENTRADAS[[#All],[CANTIDAD]])</f>
        <v>100</v>
      </c>
      <c r="F52" s="1">
        <f>SUMIF(SALIDAS[[#All],[CODIGO DE BARRAS]],PRODUCTOS[[#All],[CODIGO DE BARRAS]],SALIDAS[[#All],[CANTIDAD]])</f>
        <v>0</v>
      </c>
      <c r="G52" s="4">
        <v>5500</v>
      </c>
      <c r="H52" s="7">
        <f>IFERROR(PRODUCTOS[[#This Row],[PRECIO COMPRA]]/PRODUCTOS[[#This Row],[ENTRADAS]]," ")</f>
        <v>55</v>
      </c>
      <c r="I52" s="5">
        <v>0.8</v>
      </c>
      <c r="J52" s="4">
        <f>IFERROR((PRODUCTOS[[#This Row],[PRECIO UNIDAD]]*PRODUCTOS[[#This Row],[% RENTABILIDAD]])+PRODUCTOS[[#This Row],[PRECIO UNIDAD]]," ")</f>
        <v>99</v>
      </c>
      <c r="K52" s="4">
        <f>IFERROR(PRODUCTOS[[#This Row],[PRECIO DE VENTA]]-PRODUCTOS[[#This Row],[PRECIO UNIDAD]]," ")</f>
        <v>44</v>
      </c>
      <c r="L52" s="4" t="s">
        <v>79</v>
      </c>
    </row>
    <row r="53" spans="1:12" ht="30" x14ac:dyDescent="0.25">
      <c r="A53" s="3">
        <v>7720349630494</v>
      </c>
      <c r="B53" s="1" t="s">
        <v>92</v>
      </c>
      <c r="C53" s="1" t="s">
        <v>86</v>
      </c>
      <c r="D53" s="1">
        <f>PRODUCTOS[[#This Row],[ENTRADAS]]-PRODUCTOS[[#This Row],[SALIDAS ]]</f>
        <v>2</v>
      </c>
      <c r="E53" s="1">
        <f>SUMIF(ENTRADAS[[#All],[CODIGO DE BARRAS]],PRODUCTOS[[#All],[CODIGO DE BARRAS]],ENTRADAS[[#All],[CANTIDAD]])</f>
        <v>2</v>
      </c>
      <c r="F53" s="1">
        <f>SUMIF(SALIDAS[[#All],[CODIGO DE BARRAS]],PRODUCTOS[[#All],[CODIGO DE BARRAS]],SALIDAS[[#All],[CANTIDAD]])</f>
        <v>0</v>
      </c>
      <c r="G53" s="4">
        <v>7600</v>
      </c>
      <c r="H53" s="7">
        <f>IFERROR(PRODUCTOS[[#This Row],[PRECIO COMPRA]]/PRODUCTOS[[#This Row],[ENTRADAS]]," ")</f>
        <v>3800</v>
      </c>
      <c r="I53" s="5">
        <v>0.25</v>
      </c>
      <c r="J53" s="4">
        <f>IFERROR((PRODUCTOS[[#This Row],[PRECIO UNIDAD]]*PRODUCTOS[[#This Row],[% RENTABILIDAD]])+PRODUCTOS[[#This Row],[PRECIO UNIDAD]]," ")</f>
        <v>4750</v>
      </c>
      <c r="K53" s="4">
        <f>IFERROR(PRODUCTOS[[#This Row],[PRECIO DE VENTA]]-PRODUCTOS[[#This Row],[PRECIO UNIDAD]]," ")</f>
        <v>950</v>
      </c>
      <c r="L53" s="4" t="s">
        <v>79</v>
      </c>
    </row>
    <row r="54" spans="1:12" ht="30" x14ac:dyDescent="0.25">
      <c r="A54" s="3">
        <v>7720349630418</v>
      </c>
      <c r="B54" s="1" t="s">
        <v>93</v>
      </c>
      <c r="C54" s="1" t="s">
        <v>86</v>
      </c>
      <c r="D54" s="1">
        <f>PRODUCTOS[[#This Row],[ENTRADAS]]-PRODUCTOS[[#This Row],[SALIDAS ]]</f>
        <v>3</v>
      </c>
      <c r="E54" s="1">
        <f>SUMIF(ENTRADAS[[#All],[CODIGO DE BARRAS]],PRODUCTOS[[#All],[CODIGO DE BARRAS]],ENTRADAS[[#All],[CANTIDAD]])</f>
        <v>3</v>
      </c>
      <c r="F54" s="1">
        <f>SUMIF(SALIDAS[[#All],[CODIGO DE BARRAS]],PRODUCTOS[[#All],[CODIGO DE BARRAS]],SALIDAS[[#All],[CANTIDAD]])</f>
        <v>0</v>
      </c>
      <c r="G54" s="4">
        <v>11400</v>
      </c>
      <c r="H54" s="7">
        <f>IFERROR(PRODUCTOS[[#This Row],[PRECIO COMPRA]]/PRODUCTOS[[#This Row],[ENTRADAS]]," ")</f>
        <v>3800</v>
      </c>
      <c r="I54" s="5">
        <v>0.25</v>
      </c>
      <c r="J54" s="4">
        <f>IFERROR((PRODUCTOS[[#This Row],[PRECIO UNIDAD]]*PRODUCTOS[[#This Row],[% RENTABILIDAD]])+PRODUCTOS[[#This Row],[PRECIO UNIDAD]]," ")</f>
        <v>4750</v>
      </c>
      <c r="K54" s="4">
        <f>IFERROR(PRODUCTOS[[#This Row],[PRECIO DE VENTA]]-PRODUCTOS[[#This Row],[PRECIO UNIDAD]]," ")</f>
        <v>950</v>
      </c>
      <c r="L54" s="4" t="s">
        <v>79</v>
      </c>
    </row>
    <row r="55" spans="1:12" ht="30" x14ac:dyDescent="0.25">
      <c r="A55" s="3">
        <v>7720349630340</v>
      </c>
      <c r="B55" s="1" t="s">
        <v>95</v>
      </c>
      <c r="C55" s="1" t="s">
        <v>86</v>
      </c>
      <c r="D55" s="1">
        <f>PRODUCTOS[[#This Row],[ENTRADAS]]-PRODUCTOS[[#This Row],[SALIDAS ]]</f>
        <v>1</v>
      </c>
      <c r="E55" s="1">
        <f>SUMIF(ENTRADAS[[#All],[CODIGO DE BARRAS]],PRODUCTOS[[#All],[CODIGO DE BARRAS]],ENTRADAS[[#All],[CANTIDAD]])</f>
        <v>1</v>
      </c>
      <c r="F55" s="1">
        <f>SUMIF(SALIDAS[[#All],[CODIGO DE BARRAS]],PRODUCTOS[[#All],[CODIGO DE BARRAS]],SALIDAS[[#All],[CANTIDAD]])</f>
        <v>0</v>
      </c>
      <c r="G55" s="4">
        <v>3800</v>
      </c>
      <c r="H55" s="7">
        <f>IFERROR(PRODUCTOS[[#This Row],[PRECIO COMPRA]]/PRODUCTOS[[#This Row],[ENTRADAS]]," ")</f>
        <v>3800</v>
      </c>
      <c r="I55" s="5">
        <v>0.25</v>
      </c>
      <c r="J55" s="4">
        <f>IFERROR((PRODUCTOS[[#This Row],[PRECIO UNIDAD]]*PRODUCTOS[[#This Row],[% RENTABILIDAD]])+PRODUCTOS[[#This Row],[PRECIO UNIDAD]]," ")</f>
        <v>4750</v>
      </c>
      <c r="K55" s="4">
        <f>IFERROR(PRODUCTOS[[#This Row],[PRECIO DE VENTA]]-PRODUCTOS[[#This Row],[PRECIO UNIDAD]]," ")</f>
        <v>950</v>
      </c>
      <c r="L55" s="4" t="s">
        <v>79</v>
      </c>
    </row>
    <row r="56" spans="1:12" ht="30" x14ac:dyDescent="0.25">
      <c r="A56" s="3">
        <v>7720349630302</v>
      </c>
      <c r="B56" s="1" t="s">
        <v>94</v>
      </c>
      <c r="C56" s="1" t="s">
        <v>86</v>
      </c>
      <c r="D56" s="1">
        <f>PRODUCTOS[[#This Row],[ENTRADAS]]-PRODUCTOS[[#This Row],[SALIDAS ]]</f>
        <v>6</v>
      </c>
      <c r="E56" s="1">
        <f>SUMIF(ENTRADAS[[#All],[CODIGO DE BARRAS]],PRODUCTOS[[#All],[CODIGO DE BARRAS]],ENTRADAS[[#All],[CANTIDAD]])</f>
        <v>6</v>
      </c>
      <c r="F56" s="1">
        <f>SUMIF(SALIDAS[[#All],[CODIGO DE BARRAS]],PRODUCTOS[[#All],[CODIGO DE BARRAS]],SALIDAS[[#All],[CANTIDAD]])</f>
        <v>0</v>
      </c>
      <c r="G56" s="4">
        <v>22200</v>
      </c>
      <c r="H56" s="7">
        <f>IFERROR(PRODUCTOS[[#This Row],[PRECIO COMPRA]]/PRODUCTOS[[#This Row],[ENTRADAS]]," ")</f>
        <v>3700</v>
      </c>
      <c r="I56" s="5">
        <v>0.2</v>
      </c>
      <c r="J56" s="4">
        <f>IFERROR((PRODUCTOS[[#This Row],[PRECIO UNIDAD]]*PRODUCTOS[[#This Row],[% RENTABILIDAD]])+PRODUCTOS[[#This Row],[PRECIO UNIDAD]]," ")</f>
        <v>4440</v>
      </c>
      <c r="K56" s="4">
        <f>IFERROR(PRODUCTOS[[#This Row],[PRECIO DE VENTA]]-PRODUCTOS[[#This Row],[PRECIO UNIDAD]]," ")</f>
        <v>740</v>
      </c>
      <c r="L56" s="4" t="s">
        <v>79</v>
      </c>
    </row>
    <row r="57" spans="1:12" ht="30" x14ac:dyDescent="0.25">
      <c r="A57" s="3">
        <v>7896075757634</v>
      </c>
      <c r="B57" s="1" t="s">
        <v>96</v>
      </c>
      <c r="C57" s="1" t="s">
        <v>86</v>
      </c>
      <c r="D57" s="1">
        <f>PRODUCTOS[[#This Row],[ENTRADAS]]-PRODUCTOS[[#This Row],[SALIDAS ]]</f>
        <v>3</v>
      </c>
      <c r="E57" s="1">
        <f>SUMIF(ENTRADAS[[#All],[CODIGO DE BARRAS]],PRODUCTOS[[#All],[CODIGO DE BARRAS]],ENTRADAS[[#All],[CANTIDAD]])</f>
        <v>3</v>
      </c>
      <c r="F57" s="1">
        <f>SUMIF(SALIDAS[[#All],[CODIGO DE BARRAS]],PRODUCTOS[[#All],[CODIGO DE BARRAS]],SALIDAS[[#All],[CANTIDAD]])</f>
        <v>0</v>
      </c>
      <c r="G57" s="4">
        <v>21000</v>
      </c>
      <c r="H57" s="7">
        <f>IFERROR(PRODUCTOS[[#This Row],[PRECIO COMPRA]]/PRODUCTOS[[#This Row],[ENTRADAS]]," ")</f>
        <v>7000</v>
      </c>
      <c r="I57" s="5">
        <v>0.2</v>
      </c>
      <c r="J57" s="4">
        <f>IFERROR((PRODUCTOS[[#This Row],[PRECIO UNIDAD]]*PRODUCTOS[[#This Row],[% RENTABILIDAD]])+PRODUCTOS[[#This Row],[PRECIO UNIDAD]]," ")</f>
        <v>8400</v>
      </c>
      <c r="K57" s="4">
        <f>IFERROR(PRODUCTOS[[#This Row],[PRECIO DE VENTA]]-PRODUCTOS[[#This Row],[PRECIO UNIDAD]]," ")</f>
        <v>1400</v>
      </c>
      <c r="L57" s="4" t="s">
        <v>79</v>
      </c>
    </row>
    <row r="58" spans="1:12" ht="30" x14ac:dyDescent="0.25">
      <c r="A58" s="3">
        <v>7896075701040</v>
      </c>
      <c r="B58" s="1" t="s">
        <v>97</v>
      </c>
      <c r="C58" s="1" t="s">
        <v>86</v>
      </c>
      <c r="D58" s="1">
        <f>PRODUCTOS[[#This Row],[ENTRADAS]]-PRODUCTOS[[#This Row],[SALIDAS ]]</f>
        <v>12</v>
      </c>
      <c r="E58" s="1">
        <f>SUMIF(ENTRADAS[[#All],[CODIGO DE BARRAS]],PRODUCTOS[[#All],[CODIGO DE BARRAS]],ENTRADAS[[#All],[CANTIDAD]])</f>
        <v>12</v>
      </c>
      <c r="F58" s="1">
        <f>SUMIF(SALIDAS[[#All],[CODIGO DE BARRAS]],PRODUCTOS[[#All],[CODIGO DE BARRAS]],SALIDAS[[#All],[CANTIDAD]])</f>
        <v>0</v>
      </c>
      <c r="G58" s="4">
        <v>5500</v>
      </c>
      <c r="H58" s="7">
        <f>IFERROR(PRODUCTOS[[#This Row],[PRECIO COMPRA]]/PRODUCTOS[[#This Row],[ENTRADAS]]," ")</f>
        <v>458.33333333333331</v>
      </c>
      <c r="I58" s="5">
        <v>0.95</v>
      </c>
      <c r="J58" s="4">
        <f>IFERROR((PRODUCTOS[[#This Row],[PRECIO UNIDAD]]*PRODUCTOS[[#This Row],[% RENTABILIDAD]])+PRODUCTOS[[#This Row],[PRECIO UNIDAD]]," ")</f>
        <v>893.75</v>
      </c>
      <c r="K58" s="4">
        <f>IFERROR(PRODUCTOS[[#This Row],[PRECIO DE VENTA]]-PRODUCTOS[[#This Row],[PRECIO UNIDAD]]," ")</f>
        <v>435.41666666666669</v>
      </c>
      <c r="L58" s="4" t="s">
        <v>79</v>
      </c>
    </row>
    <row r="59" spans="1:12" ht="30" x14ac:dyDescent="0.25">
      <c r="A59" s="3">
        <v>74764304308</v>
      </c>
      <c r="B59" s="1" t="s">
        <v>98</v>
      </c>
      <c r="C59" s="1" t="s">
        <v>86</v>
      </c>
      <c r="D59" s="1">
        <f>PRODUCTOS[[#This Row],[ENTRADAS]]-PRODUCTOS[[#This Row],[SALIDAS ]]</f>
        <v>3</v>
      </c>
      <c r="E59" s="1">
        <f>SUMIF(ENTRADAS[[#All],[CODIGO DE BARRAS]],PRODUCTOS[[#All],[CODIGO DE BARRAS]],ENTRADAS[[#All],[CANTIDAD]])</f>
        <v>3</v>
      </c>
      <c r="F59" s="1">
        <f>SUMIF(SALIDAS[[#All],[CODIGO DE BARRAS]],PRODUCTOS[[#All],[CODIGO DE BARRAS]],SALIDAS[[#All],[CANTIDAD]])</f>
        <v>0</v>
      </c>
      <c r="G59" s="4">
        <v>22500</v>
      </c>
      <c r="H59" s="7">
        <f>IFERROR(PRODUCTOS[[#This Row],[PRECIO COMPRA]]/PRODUCTOS[[#This Row],[ENTRADAS]]," ")</f>
        <v>7500</v>
      </c>
      <c r="I59" s="5">
        <v>0.45</v>
      </c>
      <c r="J59" s="4">
        <f>IFERROR((PRODUCTOS[[#This Row],[PRECIO UNIDAD]]*PRODUCTOS[[#This Row],[% RENTABILIDAD]])+PRODUCTOS[[#This Row],[PRECIO UNIDAD]]," ")</f>
        <v>10875</v>
      </c>
      <c r="K59" s="4">
        <f>IFERROR(PRODUCTOS[[#This Row],[PRECIO DE VENTA]]-PRODUCTOS[[#This Row],[PRECIO UNIDAD]]," ")</f>
        <v>3375</v>
      </c>
      <c r="L59" s="4" t="s">
        <v>79</v>
      </c>
    </row>
    <row r="60" spans="1:12" ht="30" x14ac:dyDescent="0.25">
      <c r="A60" s="3">
        <v>7703799341011</v>
      </c>
      <c r="B60" s="1" t="s">
        <v>99</v>
      </c>
      <c r="C60" s="1" t="s">
        <v>86</v>
      </c>
      <c r="D60" s="1">
        <f>PRODUCTOS[[#This Row],[ENTRADAS]]-PRODUCTOS[[#This Row],[SALIDAS ]]</f>
        <v>3</v>
      </c>
      <c r="E60" s="1">
        <f>SUMIF(ENTRADAS[[#All],[CODIGO DE BARRAS]],PRODUCTOS[[#All],[CODIGO DE BARRAS]],ENTRADAS[[#All],[CANTIDAD]])</f>
        <v>3</v>
      </c>
      <c r="F60" s="1">
        <f>SUMIF(SALIDAS[[#All],[CODIGO DE BARRAS]],PRODUCTOS[[#All],[CODIGO DE BARRAS]],SALIDAS[[#All],[CANTIDAD]])</f>
        <v>0</v>
      </c>
      <c r="G60" s="4">
        <v>22500</v>
      </c>
      <c r="H60" s="7">
        <f>IFERROR(PRODUCTOS[[#This Row],[PRECIO COMPRA]]/PRODUCTOS[[#This Row],[ENTRADAS]]," ")</f>
        <v>7500</v>
      </c>
      <c r="I60" s="5">
        <v>0.3</v>
      </c>
      <c r="J60" s="4">
        <f>IFERROR((PRODUCTOS[[#This Row],[PRECIO UNIDAD]]*PRODUCTOS[[#This Row],[% RENTABILIDAD]])+PRODUCTOS[[#This Row],[PRECIO UNIDAD]]," ")</f>
        <v>9750</v>
      </c>
      <c r="K60" s="4">
        <f>IFERROR(PRODUCTOS[[#This Row],[PRECIO DE VENTA]]-PRODUCTOS[[#This Row],[PRECIO UNIDAD]]," ")</f>
        <v>2250</v>
      </c>
      <c r="L60" s="4" t="s">
        <v>79</v>
      </c>
    </row>
    <row r="61" spans="1:12" ht="30" x14ac:dyDescent="0.25">
      <c r="A61" s="3">
        <v>6934766415706</v>
      </c>
      <c r="B61" s="1" t="s">
        <v>100</v>
      </c>
      <c r="C61" s="1" t="s">
        <v>86</v>
      </c>
      <c r="D61" s="1">
        <f>PRODUCTOS[[#This Row],[ENTRADAS]]-PRODUCTOS[[#This Row],[SALIDAS ]]</f>
        <v>3</v>
      </c>
      <c r="E61" s="1">
        <f>SUMIF(ENTRADAS[[#All],[CODIGO DE BARRAS]],PRODUCTOS[[#All],[CODIGO DE BARRAS]],ENTRADAS[[#All],[CANTIDAD]])</f>
        <v>3</v>
      </c>
      <c r="F61" s="1">
        <f>SUMIF(SALIDAS[[#All],[CODIGO DE BARRAS]],PRODUCTOS[[#All],[CODIGO DE BARRAS]],SALIDAS[[#All],[CANTIDAD]])</f>
        <v>0</v>
      </c>
      <c r="G61" s="4">
        <v>24000</v>
      </c>
      <c r="H61" s="7">
        <f>IFERROR(PRODUCTOS[[#This Row],[PRECIO COMPRA]]/PRODUCTOS[[#This Row],[ENTRADAS]]," ")</f>
        <v>8000</v>
      </c>
      <c r="I61" s="5">
        <v>0.35</v>
      </c>
      <c r="J61" s="4">
        <f>IFERROR((PRODUCTOS[[#This Row],[PRECIO UNIDAD]]*PRODUCTOS[[#This Row],[% RENTABILIDAD]])+PRODUCTOS[[#This Row],[PRECIO UNIDAD]]," ")</f>
        <v>10800</v>
      </c>
      <c r="K61" s="4">
        <f>IFERROR(PRODUCTOS[[#This Row],[PRECIO DE VENTA]]-PRODUCTOS[[#This Row],[PRECIO UNIDAD]]," ")</f>
        <v>2800</v>
      </c>
      <c r="L61" s="4" t="s">
        <v>79</v>
      </c>
    </row>
    <row r="62" spans="1:12" ht="30" x14ac:dyDescent="0.25">
      <c r="A62" s="3">
        <v>7703799907514</v>
      </c>
      <c r="B62" s="1" t="s">
        <v>101</v>
      </c>
      <c r="C62" s="1" t="s">
        <v>86</v>
      </c>
      <c r="D62" s="1">
        <f>PRODUCTOS[[#This Row],[ENTRADAS]]-PRODUCTOS[[#This Row],[SALIDAS ]]</f>
        <v>4</v>
      </c>
      <c r="E62" s="1">
        <f>SUMIF(ENTRADAS[[#All],[CODIGO DE BARRAS]],PRODUCTOS[[#All],[CODIGO DE BARRAS]],ENTRADAS[[#All],[CANTIDAD]])</f>
        <v>4</v>
      </c>
      <c r="F62" s="1">
        <f>SUMIF(SALIDAS[[#All],[CODIGO DE BARRAS]],PRODUCTOS[[#All],[CODIGO DE BARRAS]],SALIDAS[[#All],[CANTIDAD]])</f>
        <v>0</v>
      </c>
      <c r="G62" s="4">
        <v>32000</v>
      </c>
      <c r="H62" s="7">
        <f>IFERROR(PRODUCTOS[[#This Row],[PRECIO COMPRA]]/PRODUCTOS[[#This Row],[ENTRADAS]]," ")</f>
        <v>8000</v>
      </c>
      <c r="I62" s="5">
        <v>0.35</v>
      </c>
      <c r="J62" s="4">
        <f>IFERROR((PRODUCTOS[[#This Row],[PRECIO UNIDAD]]*PRODUCTOS[[#This Row],[% RENTABILIDAD]])+PRODUCTOS[[#This Row],[PRECIO UNIDAD]]," ")</f>
        <v>10800</v>
      </c>
      <c r="K62" s="4">
        <f>IFERROR(PRODUCTOS[[#This Row],[PRECIO DE VENTA]]-PRODUCTOS[[#This Row],[PRECIO UNIDAD]]," ")</f>
        <v>2800</v>
      </c>
      <c r="L62" s="4" t="s">
        <v>79</v>
      </c>
    </row>
    <row r="63" spans="1:12" ht="30" x14ac:dyDescent="0.25">
      <c r="A63" s="3">
        <v>7703799907538</v>
      </c>
      <c r="B63" s="1" t="s">
        <v>102</v>
      </c>
      <c r="C63" s="1" t="s">
        <v>86</v>
      </c>
      <c r="D63" s="1">
        <f>PRODUCTOS[[#This Row],[ENTRADAS]]-PRODUCTOS[[#This Row],[SALIDAS ]]</f>
        <v>2</v>
      </c>
      <c r="E63" s="1">
        <f>SUMIF(ENTRADAS[[#All],[CODIGO DE BARRAS]],PRODUCTOS[[#All],[CODIGO DE BARRAS]],ENTRADAS[[#All],[CANTIDAD]])</f>
        <v>2</v>
      </c>
      <c r="F63" s="1">
        <f>SUMIF(SALIDAS[[#All],[CODIGO DE BARRAS]],PRODUCTOS[[#All],[CODIGO DE BARRAS]],SALIDAS[[#All],[CANTIDAD]])</f>
        <v>0</v>
      </c>
      <c r="G63" s="4">
        <v>16000</v>
      </c>
      <c r="H63" s="7">
        <f>IFERROR(PRODUCTOS[[#This Row],[PRECIO COMPRA]]/PRODUCTOS[[#This Row],[ENTRADAS]]," ")</f>
        <v>8000</v>
      </c>
      <c r="I63" s="5">
        <v>0.35</v>
      </c>
      <c r="J63" s="4">
        <f>IFERROR((PRODUCTOS[[#This Row],[PRECIO UNIDAD]]*PRODUCTOS[[#This Row],[% RENTABILIDAD]])+PRODUCTOS[[#This Row],[PRECIO UNIDAD]]," ")</f>
        <v>10800</v>
      </c>
      <c r="K63" s="4">
        <f>IFERROR(PRODUCTOS[[#This Row],[PRECIO DE VENTA]]-PRODUCTOS[[#This Row],[PRECIO UNIDAD]]," ")</f>
        <v>2800</v>
      </c>
      <c r="L63" s="4" t="s">
        <v>79</v>
      </c>
    </row>
    <row r="64" spans="1:12" ht="30" x14ac:dyDescent="0.25">
      <c r="A64" s="3" t="s">
        <v>103</v>
      </c>
      <c r="B64" s="1" t="s">
        <v>104</v>
      </c>
      <c r="C64" s="1" t="s">
        <v>86</v>
      </c>
      <c r="D64" s="1">
        <f>PRODUCTOS[[#This Row],[ENTRADAS]]-PRODUCTOS[[#This Row],[SALIDAS ]]</f>
        <v>12</v>
      </c>
      <c r="E64" s="1">
        <f>SUMIF(ENTRADAS[[#All],[CODIGO DE BARRAS]],PRODUCTOS[[#All],[CODIGO DE BARRAS]],ENTRADAS[[#All],[CANTIDAD]])</f>
        <v>12</v>
      </c>
      <c r="F64" s="1">
        <f>SUMIF(SALIDAS[[#All],[CODIGO DE BARRAS]],PRODUCTOS[[#All],[CODIGO DE BARRAS]],SALIDAS[[#All],[CANTIDAD]])</f>
        <v>0</v>
      </c>
      <c r="G64" s="4">
        <v>21600</v>
      </c>
      <c r="H64" s="7">
        <f>IFERROR(PRODUCTOS[[#This Row],[PRECIO COMPRA]]/PRODUCTOS[[#This Row],[ENTRADAS]]," ")</f>
        <v>1800</v>
      </c>
      <c r="I64" s="5">
        <v>0.5</v>
      </c>
      <c r="J64" s="4">
        <f>IFERROR((PRODUCTOS[[#This Row],[PRECIO UNIDAD]]*PRODUCTOS[[#This Row],[% RENTABILIDAD]])+PRODUCTOS[[#This Row],[PRECIO UNIDAD]]," ")</f>
        <v>2700</v>
      </c>
      <c r="K64" s="4">
        <f>IFERROR(PRODUCTOS[[#This Row],[PRECIO DE VENTA]]-PRODUCTOS[[#This Row],[PRECIO UNIDAD]]," ")</f>
        <v>900</v>
      </c>
      <c r="L64" s="4" t="s">
        <v>79</v>
      </c>
    </row>
    <row r="65" spans="1:12" ht="30" x14ac:dyDescent="0.25">
      <c r="A65" s="3" t="s">
        <v>105</v>
      </c>
      <c r="B65" s="1" t="s">
        <v>106</v>
      </c>
      <c r="C65" s="1" t="s">
        <v>86</v>
      </c>
      <c r="D65" s="1">
        <f>PRODUCTOS[[#This Row],[ENTRADAS]]-PRODUCTOS[[#This Row],[SALIDAS ]]</f>
        <v>12</v>
      </c>
      <c r="E65" s="1">
        <f>SUMIF(ENTRADAS[[#All],[CODIGO DE BARRAS]],PRODUCTOS[[#All],[CODIGO DE BARRAS]],ENTRADAS[[#All],[CANTIDAD]])</f>
        <v>12</v>
      </c>
      <c r="F65" s="1">
        <f>SUMIF(SALIDAS[[#All],[CODIGO DE BARRAS]],PRODUCTOS[[#All],[CODIGO DE BARRAS]],SALIDAS[[#All],[CANTIDAD]])</f>
        <v>0</v>
      </c>
      <c r="G65" s="4">
        <v>14400</v>
      </c>
      <c r="H65" s="7">
        <f>IFERROR(PRODUCTOS[[#This Row],[PRECIO COMPRA]]/PRODUCTOS[[#This Row],[ENTRADAS]]," ")</f>
        <v>1200</v>
      </c>
      <c r="I65" s="5">
        <v>0.25</v>
      </c>
      <c r="J65" s="4">
        <f>IFERROR((PRODUCTOS[[#This Row],[PRECIO UNIDAD]]*PRODUCTOS[[#This Row],[% RENTABILIDAD]])+PRODUCTOS[[#This Row],[PRECIO UNIDAD]]," ")</f>
        <v>1500</v>
      </c>
      <c r="K65" s="4">
        <f>IFERROR(PRODUCTOS[[#This Row],[PRECIO DE VENTA]]-PRODUCTOS[[#This Row],[PRECIO UNIDAD]]," ")</f>
        <v>300</v>
      </c>
      <c r="L65" s="4" t="s">
        <v>79</v>
      </c>
    </row>
    <row r="66" spans="1:12" ht="30" x14ac:dyDescent="0.25">
      <c r="A66" s="3" t="s">
        <v>107</v>
      </c>
      <c r="B66" s="1" t="s">
        <v>108</v>
      </c>
      <c r="C66" s="1" t="s">
        <v>86</v>
      </c>
      <c r="D66" s="1">
        <f>PRODUCTOS[[#This Row],[ENTRADAS]]-PRODUCTOS[[#This Row],[SALIDAS ]]</f>
        <v>4</v>
      </c>
      <c r="E66" s="1">
        <f>SUMIF(ENTRADAS[[#All],[CODIGO DE BARRAS]],PRODUCTOS[[#All],[CODIGO DE BARRAS]],ENTRADAS[[#All],[CANTIDAD]])</f>
        <v>4</v>
      </c>
      <c r="F66" s="1">
        <f>SUMIF(SALIDAS[[#All],[CODIGO DE BARRAS]],PRODUCTOS[[#All],[CODIGO DE BARRAS]],SALIDAS[[#All],[CANTIDAD]])</f>
        <v>0</v>
      </c>
      <c r="G66" s="4">
        <v>4800</v>
      </c>
      <c r="H66" s="7">
        <f>IFERROR(PRODUCTOS[[#This Row],[PRECIO COMPRA]]/PRODUCTOS[[#This Row],[ENTRADAS]]," ")</f>
        <v>1200</v>
      </c>
      <c r="I66" s="5">
        <v>1</v>
      </c>
      <c r="J66" s="4">
        <f>IFERROR((PRODUCTOS[[#This Row],[PRECIO UNIDAD]]*PRODUCTOS[[#This Row],[% RENTABILIDAD]])+PRODUCTOS[[#This Row],[PRECIO UNIDAD]]," ")</f>
        <v>2400</v>
      </c>
      <c r="K66" s="4">
        <f>IFERROR(PRODUCTOS[[#This Row],[PRECIO DE VENTA]]-PRODUCTOS[[#This Row],[PRECIO UNIDAD]]," ")</f>
        <v>1200</v>
      </c>
      <c r="L66" s="4" t="s">
        <v>79</v>
      </c>
    </row>
    <row r="67" spans="1:12" ht="30" x14ac:dyDescent="0.25">
      <c r="A67" s="3" t="s">
        <v>109</v>
      </c>
      <c r="B67" s="1" t="s">
        <v>110</v>
      </c>
      <c r="C67" s="1" t="s">
        <v>86</v>
      </c>
      <c r="D67" s="1">
        <f>PRODUCTOS[[#This Row],[ENTRADAS]]-PRODUCTOS[[#This Row],[SALIDAS ]]</f>
        <v>12</v>
      </c>
      <c r="E67" s="1">
        <f>SUMIF(ENTRADAS[[#All],[CODIGO DE BARRAS]],PRODUCTOS[[#All],[CODIGO DE BARRAS]],ENTRADAS[[#All],[CANTIDAD]])</f>
        <v>12</v>
      </c>
      <c r="F67" s="1">
        <f>SUMIF(SALIDAS[[#All],[CODIGO DE BARRAS]],PRODUCTOS[[#All],[CODIGO DE BARRAS]],SALIDAS[[#All],[CANTIDAD]])</f>
        <v>0</v>
      </c>
      <c r="G67" s="4">
        <v>15000</v>
      </c>
      <c r="H67" s="7">
        <f>IFERROR(PRODUCTOS[[#This Row],[PRECIO COMPRA]]/PRODUCTOS[[#This Row],[ENTRADAS]]," ")</f>
        <v>1250</v>
      </c>
      <c r="I67" s="5">
        <v>0.4</v>
      </c>
      <c r="J67" s="4">
        <f>IFERROR((PRODUCTOS[[#This Row],[PRECIO UNIDAD]]*PRODUCTOS[[#This Row],[% RENTABILIDAD]])+PRODUCTOS[[#This Row],[PRECIO UNIDAD]]," ")</f>
        <v>1750</v>
      </c>
      <c r="K67" s="4">
        <f>IFERROR(PRODUCTOS[[#This Row],[PRECIO DE VENTA]]-PRODUCTOS[[#This Row],[PRECIO UNIDAD]]," ")</f>
        <v>500</v>
      </c>
      <c r="L67" s="4" t="s">
        <v>79</v>
      </c>
    </row>
    <row r="68" spans="1:12" ht="30" x14ac:dyDescent="0.25">
      <c r="A68" s="3" t="s">
        <v>111</v>
      </c>
      <c r="B68" s="1" t="s">
        <v>112</v>
      </c>
      <c r="C68" s="1" t="s">
        <v>86</v>
      </c>
      <c r="D68" s="1">
        <f>PRODUCTOS[[#This Row],[ENTRADAS]]-PRODUCTOS[[#This Row],[SALIDAS ]]</f>
        <v>3</v>
      </c>
      <c r="E68" s="1">
        <f>SUMIF(ENTRADAS[[#All],[CODIGO DE BARRAS]],PRODUCTOS[[#All],[CODIGO DE BARRAS]],ENTRADAS[[#All],[CANTIDAD]])</f>
        <v>3</v>
      </c>
      <c r="F68" s="1">
        <f>SUMIF(SALIDAS[[#All],[CODIGO DE BARRAS]],PRODUCTOS[[#All],[CODIGO DE BARRAS]],SALIDAS[[#All],[CANTIDAD]])</f>
        <v>0</v>
      </c>
      <c r="G68" s="4">
        <v>3750</v>
      </c>
      <c r="H68" s="7">
        <f>IFERROR(PRODUCTOS[[#This Row],[PRECIO COMPRA]]/PRODUCTOS[[#This Row],[ENTRADAS]]," ")</f>
        <v>1250</v>
      </c>
      <c r="I68" s="5">
        <v>1</v>
      </c>
      <c r="J68" s="4">
        <f>IFERROR((PRODUCTOS[[#This Row],[PRECIO UNIDAD]]*PRODUCTOS[[#This Row],[% RENTABILIDAD]])+PRODUCTOS[[#This Row],[PRECIO UNIDAD]]," ")</f>
        <v>2500</v>
      </c>
      <c r="K68" s="4">
        <f>IFERROR(PRODUCTOS[[#This Row],[PRECIO DE VENTA]]-PRODUCTOS[[#This Row],[PRECIO UNIDAD]]," ")</f>
        <v>1250</v>
      </c>
      <c r="L68" s="4" t="s">
        <v>79</v>
      </c>
    </row>
    <row r="69" spans="1:12" ht="30" x14ac:dyDescent="0.25">
      <c r="A69" s="3" t="s">
        <v>113</v>
      </c>
      <c r="B69" s="1" t="s">
        <v>114</v>
      </c>
      <c r="C69" s="1" t="s">
        <v>86</v>
      </c>
      <c r="D69" s="1">
        <f>PRODUCTOS[[#This Row],[ENTRADAS]]-PRODUCTOS[[#This Row],[SALIDAS ]]</f>
        <v>3</v>
      </c>
      <c r="E69" s="1">
        <f>SUMIF(ENTRADAS[[#All],[CODIGO DE BARRAS]],PRODUCTOS[[#All],[CODIGO DE BARRAS]],ENTRADAS[[#All],[CANTIDAD]])</f>
        <v>3</v>
      </c>
      <c r="F69" s="1">
        <f>SUMIF(SALIDAS[[#All],[CODIGO DE BARRAS]],PRODUCTOS[[#All],[CODIGO DE BARRAS]],SALIDAS[[#All],[CANTIDAD]])</f>
        <v>0</v>
      </c>
      <c r="G69" s="4">
        <v>3750</v>
      </c>
      <c r="H69" s="7">
        <f>IFERROR(PRODUCTOS[[#This Row],[PRECIO COMPRA]]/PRODUCTOS[[#This Row],[ENTRADAS]]," ")</f>
        <v>1250</v>
      </c>
      <c r="I69" s="5">
        <v>1</v>
      </c>
      <c r="J69" s="4">
        <f>IFERROR((PRODUCTOS[[#This Row],[PRECIO UNIDAD]]*PRODUCTOS[[#This Row],[% RENTABILIDAD]])+PRODUCTOS[[#This Row],[PRECIO UNIDAD]]," ")</f>
        <v>2500</v>
      </c>
      <c r="K69" s="4">
        <f>IFERROR(PRODUCTOS[[#This Row],[PRECIO DE VENTA]]-PRODUCTOS[[#This Row],[PRECIO UNIDAD]]," ")</f>
        <v>1250</v>
      </c>
      <c r="L69" s="4" t="s">
        <v>79</v>
      </c>
    </row>
    <row r="70" spans="1:12" ht="30" x14ac:dyDescent="0.25">
      <c r="A70" s="3" t="s">
        <v>115</v>
      </c>
      <c r="B70" s="1" t="s">
        <v>116</v>
      </c>
      <c r="C70" s="1" t="s">
        <v>86</v>
      </c>
      <c r="D70" s="1">
        <f>PRODUCTOS[[#This Row],[ENTRADAS]]-PRODUCTOS[[#This Row],[SALIDAS ]]</f>
        <v>6</v>
      </c>
      <c r="E70" s="1">
        <f>SUMIF(ENTRADAS[[#All],[CODIGO DE BARRAS]],PRODUCTOS[[#All],[CODIGO DE BARRAS]],ENTRADAS[[#All],[CANTIDAD]])</f>
        <v>6</v>
      </c>
      <c r="F70" s="1">
        <f>SUMIF(SALIDAS[[#All],[CODIGO DE BARRAS]],PRODUCTOS[[#All],[CODIGO DE BARRAS]],SALIDAS[[#All],[CANTIDAD]])</f>
        <v>0</v>
      </c>
      <c r="G70" s="4">
        <v>4800</v>
      </c>
      <c r="H70" s="7">
        <f>IFERROR(PRODUCTOS[[#This Row],[PRECIO COMPRA]]/PRODUCTOS[[#This Row],[ENTRADAS]]," ")</f>
        <v>800</v>
      </c>
      <c r="I70" s="5">
        <v>1</v>
      </c>
      <c r="J70" s="4">
        <f>IFERROR((PRODUCTOS[[#This Row],[PRECIO UNIDAD]]*PRODUCTOS[[#This Row],[% RENTABILIDAD]])+PRODUCTOS[[#This Row],[PRECIO UNIDAD]]," ")</f>
        <v>1600</v>
      </c>
      <c r="K70" s="4">
        <f>IFERROR(PRODUCTOS[[#This Row],[PRECIO DE VENTA]]-PRODUCTOS[[#This Row],[PRECIO UNIDAD]]," ")</f>
        <v>800</v>
      </c>
      <c r="L70" s="4" t="s">
        <v>79</v>
      </c>
    </row>
    <row r="71" spans="1:12" ht="30" x14ac:dyDescent="0.25">
      <c r="A71" s="3" t="s">
        <v>117</v>
      </c>
      <c r="B71" s="1" t="s">
        <v>118</v>
      </c>
      <c r="C71" s="1" t="s">
        <v>86</v>
      </c>
      <c r="D71" s="1">
        <f>PRODUCTOS[[#This Row],[ENTRADAS]]-PRODUCTOS[[#This Row],[SALIDAS ]]</f>
        <v>6</v>
      </c>
      <c r="E71" s="1">
        <f>SUMIF(ENTRADAS[[#All],[CODIGO DE BARRAS]],PRODUCTOS[[#All],[CODIGO DE BARRAS]],ENTRADAS[[#All],[CANTIDAD]])</f>
        <v>6</v>
      </c>
      <c r="F71" s="1">
        <f>SUMIF(SALIDAS[[#All],[CODIGO DE BARRAS]],PRODUCTOS[[#All],[CODIGO DE BARRAS]],SALIDAS[[#All],[CANTIDAD]])</f>
        <v>0</v>
      </c>
      <c r="G71" s="4">
        <v>7800</v>
      </c>
      <c r="H71" s="7">
        <f>IFERROR(PRODUCTOS[[#This Row],[PRECIO COMPRA]]/PRODUCTOS[[#This Row],[ENTRADAS]]," ")</f>
        <v>1300</v>
      </c>
      <c r="I71" s="5">
        <v>1</v>
      </c>
      <c r="J71" s="4">
        <f>IFERROR((PRODUCTOS[[#This Row],[PRECIO UNIDAD]]*PRODUCTOS[[#This Row],[% RENTABILIDAD]])+PRODUCTOS[[#This Row],[PRECIO UNIDAD]]," ")</f>
        <v>2600</v>
      </c>
      <c r="K71" s="4">
        <f>IFERROR(PRODUCTOS[[#This Row],[PRECIO DE VENTA]]-PRODUCTOS[[#This Row],[PRECIO UNIDAD]]," ")</f>
        <v>1300</v>
      </c>
      <c r="L71" s="4" t="s">
        <v>79</v>
      </c>
    </row>
    <row r="72" spans="1:12" ht="30" x14ac:dyDescent="0.25">
      <c r="A72" s="3" t="s">
        <v>119</v>
      </c>
      <c r="B72" s="1" t="s">
        <v>120</v>
      </c>
      <c r="C72" s="1" t="s">
        <v>86</v>
      </c>
      <c r="D72" s="1">
        <f>PRODUCTOS[[#This Row],[ENTRADAS]]-PRODUCTOS[[#This Row],[SALIDAS ]]</f>
        <v>2</v>
      </c>
      <c r="E72" s="1">
        <f>SUMIF(ENTRADAS[[#All],[CODIGO DE BARRAS]],PRODUCTOS[[#All],[CODIGO DE BARRAS]],ENTRADAS[[#All],[CANTIDAD]])</f>
        <v>2</v>
      </c>
      <c r="F72" s="1">
        <f>SUMIF(SALIDAS[[#All],[CODIGO DE BARRAS]],PRODUCTOS[[#All],[CODIGO DE BARRAS]],SALIDAS[[#All],[CANTIDAD]])</f>
        <v>0</v>
      </c>
      <c r="G72" s="4">
        <v>1600</v>
      </c>
      <c r="H72" s="7">
        <f>IFERROR(PRODUCTOS[[#This Row],[PRECIO COMPRA]]/PRODUCTOS[[#This Row],[ENTRADAS]]," ")</f>
        <v>800</v>
      </c>
      <c r="I72" s="5">
        <v>1</v>
      </c>
      <c r="J72" s="4">
        <f>IFERROR((PRODUCTOS[[#This Row],[PRECIO UNIDAD]]*PRODUCTOS[[#This Row],[% RENTABILIDAD]])+PRODUCTOS[[#This Row],[PRECIO UNIDAD]]," ")</f>
        <v>1600</v>
      </c>
      <c r="K72" s="4">
        <f>IFERROR(PRODUCTOS[[#This Row],[PRECIO DE VENTA]]-PRODUCTOS[[#This Row],[PRECIO UNIDAD]]," ")</f>
        <v>800</v>
      </c>
      <c r="L72" s="4" t="s">
        <v>79</v>
      </c>
    </row>
    <row r="73" spans="1:12" ht="30" x14ac:dyDescent="0.25">
      <c r="A73" s="3" t="s">
        <v>121</v>
      </c>
      <c r="B73" s="1" t="s">
        <v>122</v>
      </c>
      <c r="C73" s="1" t="s">
        <v>86</v>
      </c>
      <c r="D73" s="1">
        <f>PRODUCTOS[[#This Row],[ENTRADAS]]-PRODUCTOS[[#This Row],[SALIDAS ]]</f>
        <v>6</v>
      </c>
      <c r="E73" s="1">
        <f>SUMIF(ENTRADAS[[#All],[CODIGO DE BARRAS]],PRODUCTOS[[#All],[CODIGO DE BARRAS]],ENTRADAS[[#All],[CANTIDAD]])</f>
        <v>6</v>
      </c>
      <c r="F73" s="1">
        <f>SUMIF(SALIDAS[[#All],[CODIGO DE BARRAS]],PRODUCTOS[[#All],[CODIGO DE BARRAS]],SALIDAS[[#All],[CANTIDAD]])</f>
        <v>0</v>
      </c>
      <c r="G73" s="4">
        <v>4200</v>
      </c>
      <c r="H73" s="7">
        <f>IFERROR(PRODUCTOS[[#This Row],[PRECIO COMPRA]]/PRODUCTOS[[#This Row],[ENTRADAS]]," ")</f>
        <v>700</v>
      </c>
      <c r="I73" s="5">
        <v>1</v>
      </c>
      <c r="J73" s="4">
        <f>IFERROR((PRODUCTOS[[#This Row],[PRECIO UNIDAD]]*PRODUCTOS[[#This Row],[% RENTABILIDAD]])+PRODUCTOS[[#This Row],[PRECIO UNIDAD]]," ")</f>
        <v>1400</v>
      </c>
      <c r="K73" s="4">
        <f>IFERROR(PRODUCTOS[[#This Row],[PRECIO DE VENTA]]-PRODUCTOS[[#This Row],[PRECIO UNIDAD]]," ")</f>
        <v>700</v>
      </c>
      <c r="L73" s="4" t="s">
        <v>79</v>
      </c>
    </row>
    <row r="74" spans="1:12" ht="30" x14ac:dyDescent="0.25">
      <c r="A74" s="3" t="s">
        <v>123</v>
      </c>
      <c r="B74" s="1" t="s">
        <v>124</v>
      </c>
      <c r="C74" s="1" t="s">
        <v>86</v>
      </c>
      <c r="D74" s="1">
        <f>PRODUCTOS[[#This Row],[ENTRADAS]]-PRODUCTOS[[#This Row],[SALIDAS ]]</f>
        <v>3</v>
      </c>
      <c r="E74" s="1">
        <f>SUMIF(ENTRADAS[[#All],[CODIGO DE BARRAS]],PRODUCTOS[[#All],[CODIGO DE BARRAS]],ENTRADAS[[#All],[CANTIDAD]])</f>
        <v>3</v>
      </c>
      <c r="F74" s="1">
        <f>SUMIF(SALIDAS[[#All],[CODIGO DE BARRAS]],PRODUCTOS[[#All],[CODIGO DE BARRAS]],SALIDAS[[#All],[CANTIDAD]])</f>
        <v>0</v>
      </c>
      <c r="G74" s="4">
        <v>10500</v>
      </c>
      <c r="H74" s="7">
        <f>IFERROR(PRODUCTOS[[#This Row],[PRECIO COMPRA]]/PRODUCTOS[[#This Row],[ENTRADAS]]," ")</f>
        <v>3500</v>
      </c>
      <c r="I74" s="5">
        <v>0.45</v>
      </c>
      <c r="J74" s="4">
        <f>IFERROR((PRODUCTOS[[#This Row],[PRECIO UNIDAD]]*PRODUCTOS[[#This Row],[% RENTABILIDAD]])+PRODUCTOS[[#This Row],[PRECIO UNIDAD]]," ")</f>
        <v>5075</v>
      </c>
      <c r="K74" s="4">
        <f>IFERROR(PRODUCTOS[[#This Row],[PRECIO DE VENTA]]-PRODUCTOS[[#This Row],[PRECIO UNIDAD]]," ")</f>
        <v>1575</v>
      </c>
      <c r="L74" s="4" t="s">
        <v>79</v>
      </c>
    </row>
    <row r="75" spans="1:12" ht="30" x14ac:dyDescent="0.25">
      <c r="A75" s="3" t="s">
        <v>125</v>
      </c>
      <c r="B75" s="1" t="s">
        <v>126</v>
      </c>
      <c r="C75" s="1" t="s">
        <v>86</v>
      </c>
      <c r="D75" s="1">
        <f>PRODUCTOS[[#This Row],[ENTRADAS]]-PRODUCTOS[[#This Row],[SALIDAS ]]</f>
        <v>3</v>
      </c>
      <c r="E75" s="1">
        <f>SUMIF(ENTRADAS[[#All],[CODIGO DE BARRAS]],PRODUCTOS[[#All],[CODIGO DE BARRAS]],ENTRADAS[[#All],[CANTIDAD]])</f>
        <v>3</v>
      </c>
      <c r="F75" s="1">
        <f>SUMIF(SALIDAS[[#All],[CODIGO DE BARRAS]],PRODUCTOS[[#All],[CODIGO DE BARRAS]],SALIDAS[[#All],[CANTIDAD]])</f>
        <v>0</v>
      </c>
      <c r="G75" s="4">
        <v>2700</v>
      </c>
      <c r="H75" s="7">
        <f>IFERROR(PRODUCTOS[[#This Row],[PRECIO COMPRA]]/PRODUCTOS[[#This Row],[ENTRADAS]]," ")</f>
        <v>900</v>
      </c>
      <c r="I75" s="5">
        <v>1</v>
      </c>
      <c r="J75" s="4">
        <f>IFERROR((PRODUCTOS[[#This Row],[PRECIO UNIDAD]]*PRODUCTOS[[#This Row],[% RENTABILIDAD]])+PRODUCTOS[[#This Row],[PRECIO UNIDAD]]," ")</f>
        <v>1800</v>
      </c>
      <c r="K75" s="4">
        <f>IFERROR(PRODUCTOS[[#This Row],[PRECIO DE VENTA]]-PRODUCTOS[[#This Row],[PRECIO UNIDAD]]," ")</f>
        <v>900</v>
      </c>
      <c r="L75" s="4" t="s">
        <v>79</v>
      </c>
    </row>
    <row r="76" spans="1:12" ht="30" x14ac:dyDescent="0.25">
      <c r="A76" s="3" t="s">
        <v>127</v>
      </c>
      <c r="B76" s="1" t="s">
        <v>128</v>
      </c>
      <c r="C76" s="1" t="s">
        <v>86</v>
      </c>
      <c r="D76" s="1">
        <f>PRODUCTOS[[#This Row],[ENTRADAS]]-PRODUCTOS[[#This Row],[SALIDAS ]]</f>
        <v>3</v>
      </c>
      <c r="E76" s="1">
        <f>SUMIF(ENTRADAS[[#All],[CODIGO DE BARRAS]],PRODUCTOS[[#All],[CODIGO DE BARRAS]],ENTRADAS[[#All],[CANTIDAD]])</f>
        <v>3</v>
      </c>
      <c r="F76" s="1">
        <f>SUMIF(SALIDAS[[#All],[CODIGO DE BARRAS]],PRODUCTOS[[#All],[CODIGO DE BARRAS]],SALIDAS[[#All],[CANTIDAD]])</f>
        <v>0</v>
      </c>
      <c r="G76" s="4">
        <v>5400</v>
      </c>
      <c r="H76" s="7">
        <f>IFERROR(PRODUCTOS[[#This Row],[PRECIO COMPRA]]/PRODUCTOS[[#This Row],[ENTRADAS]]," ")</f>
        <v>1800</v>
      </c>
      <c r="I76" s="5">
        <v>1</v>
      </c>
      <c r="J76" s="4">
        <f>IFERROR((PRODUCTOS[[#This Row],[PRECIO UNIDAD]]*PRODUCTOS[[#This Row],[% RENTABILIDAD]])+PRODUCTOS[[#This Row],[PRECIO UNIDAD]]," ")</f>
        <v>3600</v>
      </c>
      <c r="K76" s="4">
        <f>IFERROR(PRODUCTOS[[#This Row],[PRECIO DE VENTA]]-PRODUCTOS[[#This Row],[PRECIO UNIDAD]]," ")</f>
        <v>1800</v>
      </c>
      <c r="L76" s="4" t="s">
        <v>79</v>
      </c>
    </row>
    <row r="77" spans="1:12" ht="30" x14ac:dyDescent="0.25">
      <c r="A77" s="3" t="s">
        <v>129</v>
      </c>
      <c r="B77" s="1" t="s">
        <v>130</v>
      </c>
      <c r="C77" s="1" t="s">
        <v>86</v>
      </c>
      <c r="D77" s="1">
        <f>PRODUCTOS[[#This Row],[ENTRADAS]]-PRODUCTOS[[#This Row],[SALIDAS ]]</f>
        <v>6</v>
      </c>
      <c r="E77" s="1">
        <f>SUMIF(ENTRADAS[[#All],[CODIGO DE BARRAS]],PRODUCTOS[[#All],[CODIGO DE BARRAS]],ENTRADAS[[#All],[CANTIDAD]])</f>
        <v>6</v>
      </c>
      <c r="F77" s="1">
        <f>SUMIF(SALIDAS[[#All],[CODIGO DE BARRAS]],PRODUCTOS[[#All],[CODIGO DE BARRAS]],SALIDAS[[#All],[CANTIDAD]])</f>
        <v>0</v>
      </c>
      <c r="G77" s="4">
        <v>7800</v>
      </c>
      <c r="H77" s="7">
        <f>IFERROR(PRODUCTOS[[#This Row],[PRECIO COMPRA]]/PRODUCTOS[[#This Row],[ENTRADAS]]," ")</f>
        <v>1300</v>
      </c>
      <c r="I77" s="5">
        <v>0.5</v>
      </c>
      <c r="J77" s="4">
        <f>IFERROR((PRODUCTOS[[#This Row],[PRECIO UNIDAD]]*PRODUCTOS[[#This Row],[% RENTABILIDAD]])+PRODUCTOS[[#This Row],[PRECIO UNIDAD]]," ")</f>
        <v>1950</v>
      </c>
      <c r="K77" s="4">
        <f>IFERROR(PRODUCTOS[[#This Row],[PRECIO DE VENTA]]-PRODUCTOS[[#This Row],[PRECIO UNIDAD]]," ")</f>
        <v>650</v>
      </c>
      <c r="L77" s="4" t="s">
        <v>79</v>
      </c>
    </row>
    <row r="78" spans="1:12" ht="30" x14ac:dyDescent="0.25">
      <c r="A78" s="3">
        <v>7709990951950</v>
      </c>
      <c r="B78" s="1" t="s">
        <v>131</v>
      </c>
      <c r="C78" s="1" t="s">
        <v>86</v>
      </c>
      <c r="D78" s="1">
        <f>PRODUCTOS[[#This Row],[ENTRADAS]]-PRODUCTOS[[#This Row],[SALIDAS ]]</f>
        <v>3</v>
      </c>
      <c r="E78" s="1">
        <f>SUMIF(ENTRADAS[[#All],[CODIGO DE BARRAS]],PRODUCTOS[[#All],[CODIGO DE BARRAS]],ENTRADAS[[#All],[CANTIDAD]])</f>
        <v>3</v>
      </c>
      <c r="F78" s="1">
        <f>SUMIF(SALIDAS[[#All],[CODIGO DE BARRAS]],PRODUCTOS[[#All],[CODIGO DE BARRAS]],SALIDAS[[#All],[CANTIDAD]])</f>
        <v>0</v>
      </c>
      <c r="G78" s="4">
        <v>8400</v>
      </c>
      <c r="H78" s="7">
        <f>IFERROR(PRODUCTOS[[#This Row],[PRECIO COMPRA]]/PRODUCTOS[[#This Row],[ENTRADAS]]," ")</f>
        <v>2800</v>
      </c>
      <c r="I78" s="5">
        <v>0.75</v>
      </c>
      <c r="J78" s="4">
        <f>IFERROR((PRODUCTOS[[#This Row],[PRECIO UNIDAD]]*PRODUCTOS[[#This Row],[% RENTABILIDAD]])+PRODUCTOS[[#This Row],[PRECIO UNIDAD]]," ")</f>
        <v>4900</v>
      </c>
      <c r="K78" s="4">
        <f>IFERROR(PRODUCTOS[[#This Row],[PRECIO DE VENTA]]-PRODUCTOS[[#This Row],[PRECIO UNIDAD]]," ")</f>
        <v>2100</v>
      </c>
      <c r="L78" s="4" t="s">
        <v>79</v>
      </c>
    </row>
    <row r="79" spans="1:12" ht="30" x14ac:dyDescent="0.25">
      <c r="A79" s="3" t="s">
        <v>132</v>
      </c>
      <c r="B79" s="1" t="s">
        <v>133</v>
      </c>
      <c r="C79" s="1" t="s">
        <v>86</v>
      </c>
      <c r="D79" s="1">
        <f>PRODUCTOS[[#This Row],[ENTRADAS]]-PRODUCTOS[[#This Row],[SALIDAS ]]</f>
        <v>3</v>
      </c>
      <c r="E79" s="1">
        <f>SUMIF(ENTRADAS[[#All],[CODIGO DE BARRAS]],PRODUCTOS[[#All],[CODIGO DE BARRAS]],ENTRADAS[[#All],[CANTIDAD]])</f>
        <v>3</v>
      </c>
      <c r="F79" s="1">
        <f>SUMIF(SALIDAS[[#All],[CODIGO DE BARRAS]],PRODUCTOS[[#All],[CODIGO DE BARRAS]],SALIDAS[[#All],[CANTIDAD]])</f>
        <v>0</v>
      </c>
      <c r="G79" s="4">
        <v>24000</v>
      </c>
      <c r="H79" s="7">
        <f>IFERROR(PRODUCTOS[[#This Row],[PRECIO COMPRA]]/PRODUCTOS[[#This Row],[ENTRADAS]]," ")</f>
        <v>8000</v>
      </c>
      <c r="I79" s="5">
        <v>0.5</v>
      </c>
      <c r="J79" s="4">
        <f>IFERROR((PRODUCTOS[[#This Row],[PRECIO UNIDAD]]*PRODUCTOS[[#This Row],[% RENTABILIDAD]])+PRODUCTOS[[#This Row],[PRECIO UNIDAD]]," ")</f>
        <v>12000</v>
      </c>
      <c r="K79" s="4">
        <f>IFERROR(PRODUCTOS[[#This Row],[PRECIO DE VENTA]]-PRODUCTOS[[#This Row],[PRECIO UNIDAD]]," ")</f>
        <v>4000</v>
      </c>
      <c r="L79" s="4" t="s">
        <v>79</v>
      </c>
    </row>
    <row r="80" spans="1:12" ht="30" x14ac:dyDescent="0.25">
      <c r="A80" s="3" t="s">
        <v>134</v>
      </c>
      <c r="B80" s="1" t="s">
        <v>135</v>
      </c>
      <c r="C80" s="1" t="s">
        <v>86</v>
      </c>
      <c r="D80" s="1">
        <f>PRODUCTOS[[#This Row],[ENTRADAS]]-PRODUCTOS[[#This Row],[SALIDAS ]]</f>
        <v>3</v>
      </c>
      <c r="E80" s="1">
        <f>SUMIF(ENTRADAS[[#All],[CODIGO DE BARRAS]],PRODUCTOS[[#All],[CODIGO DE BARRAS]],ENTRADAS[[#All],[CANTIDAD]])</f>
        <v>3</v>
      </c>
      <c r="F80" s="1">
        <f>SUMIF(SALIDAS[[#All],[CODIGO DE BARRAS]],PRODUCTOS[[#All],[CODIGO DE BARRAS]],SALIDAS[[#All],[CANTIDAD]])</f>
        <v>0</v>
      </c>
      <c r="G80" s="4">
        <v>19500</v>
      </c>
      <c r="H80" s="7">
        <f>IFERROR(PRODUCTOS[[#This Row],[PRECIO COMPRA]]/PRODUCTOS[[#This Row],[ENTRADAS]]," ")</f>
        <v>6500</v>
      </c>
      <c r="I80" s="5">
        <v>0.5</v>
      </c>
      <c r="J80" s="4">
        <f>IFERROR((PRODUCTOS[[#This Row],[PRECIO UNIDAD]]*PRODUCTOS[[#This Row],[% RENTABILIDAD]])+PRODUCTOS[[#This Row],[PRECIO UNIDAD]]," ")</f>
        <v>9750</v>
      </c>
      <c r="K80" s="4">
        <f>IFERROR(PRODUCTOS[[#This Row],[PRECIO DE VENTA]]-PRODUCTOS[[#This Row],[PRECIO UNIDAD]]," ")</f>
        <v>3250</v>
      </c>
      <c r="L80" s="4" t="s">
        <v>79</v>
      </c>
    </row>
    <row r="81" spans="1:12" ht="30" x14ac:dyDescent="0.25">
      <c r="A81" s="3" t="s">
        <v>136</v>
      </c>
      <c r="B81" s="1" t="s">
        <v>137</v>
      </c>
      <c r="C81" s="1" t="s">
        <v>86</v>
      </c>
      <c r="D81" s="1">
        <f>PRODUCTOS[[#This Row],[ENTRADAS]]-PRODUCTOS[[#This Row],[SALIDAS ]]</f>
        <v>12</v>
      </c>
      <c r="E81" s="1">
        <f>SUMIF(ENTRADAS[[#All],[CODIGO DE BARRAS]],PRODUCTOS[[#All],[CODIGO DE BARRAS]],ENTRADAS[[#All],[CANTIDAD]])</f>
        <v>12</v>
      </c>
      <c r="F81" s="1">
        <f>SUMIF(SALIDAS[[#All],[CODIGO DE BARRAS]],PRODUCTOS[[#All],[CODIGO DE BARRAS]],SALIDAS[[#All],[CANTIDAD]])</f>
        <v>0</v>
      </c>
      <c r="G81" s="4">
        <v>30000</v>
      </c>
      <c r="H81" s="7">
        <f>IFERROR(PRODUCTOS[[#This Row],[PRECIO COMPRA]]/PRODUCTOS[[#This Row],[ENTRADAS]]," ")</f>
        <v>2500</v>
      </c>
      <c r="I81" s="5">
        <v>1</v>
      </c>
      <c r="J81" s="4">
        <f>IFERROR((PRODUCTOS[[#This Row],[PRECIO UNIDAD]]*PRODUCTOS[[#This Row],[% RENTABILIDAD]])+PRODUCTOS[[#This Row],[PRECIO UNIDAD]]," ")</f>
        <v>5000</v>
      </c>
      <c r="K81" s="4">
        <f>IFERROR(PRODUCTOS[[#This Row],[PRECIO DE VENTA]]-PRODUCTOS[[#This Row],[PRECIO UNIDAD]]," ")</f>
        <v>2500</v>
      </c>
      <c r="L81" s="4" t="s">
        <v>79</v>
      </c>
    </row>
    <row r="82" spans="1:12" ht="30" x14ac:dyDescent="0.25">
      <c r="A82" s="3" t="s">
        <v>138</v>
      </c>
      <c r="B82" s="1" t="s">
        <v>139</v>
      </c>
      <c r="C82" s="1" t="s">
        <v>86</v>
      </c>
      <c r="D82" s="1">
        <f>PRODUCTOS[[#This Row],[ENTRADAS]]-PRODUCTOS[[#This Row],[SALIDAS ]]</f>
        <v>12</v>
      </c>
      <c r="E82" s="1">
        <f>SUMIF(ENTRADAS[[#All],[CODIGO DE BARRAS]],PRODUCTOS[[#All],[CODIGO DE BARRAS]],ENTRADAS[[#All],[CANTIDAD]])</f>
        <v>12</v>
      </c>
      <c r="F82" s="1">
        <f>SUMIF(SALIDAS[[#All],[CODIGO DE BARRAS]],PRODUCTOS[[#All],[CODIGO DE BARRAS]],SALIDAS[[#All],[CANTIDAD]])</f>
        <v>0</v>
      </c>
      <c r="G82" s="4">
        <v>12000</v>
      </c>
      <c r="H82" s="7">
        <f>IFERROR(PRODUCTOS[[#This Row],[PRECIO COMPRA]]/PRODUCTOS[[#This Row],[ENTRADAS]]," ")</f>
        <v>1000</v>
      </c>
      <c r="I82" s="5">
        <v>1</v>
      </c>
      <c r="J82" s="4">
        <f>IFERROR((PRODUCTOS[[#This Row],[PRECIO UNIDAD]]*PRODUCTOS[[#This Row],[% RENTABILIDAD]])+PRODUCTOS[[#This Row],[PRECIO UNIDAD]]," ")</f>
        <v>2000</v>
      </c>
      <c r="K82" s="4">
        <f>IFERROR(PRODUCTOS[[#This Row],[PRECIO DE VENTA]]-PRODUCTOS[[#This Row],[PRECIO UNIDAD]]," ")</f>
        <v>1000</v>
      </c>
      <c r="L82" s="4" t="s">
        <v>79</v>
      </c>
    </row>
    <row r="83" spans="1:12" ht="30" x14ac:dyDescent="0.25">
      <c r="A83" s="3">
        <v>7707369543010</v>
      </c>
      <c r="B83" s="1" t="s">
        <v>140</v>
      </c>
      <c r="C83" s="1" t="s">
        <v>86</v>
      </c>
      <c r="D83" s="1">
        <f>PRODUCTOS[[#This Row],[ENTRADAS]]-PRODUCTOS[[#This Row],[SALIDAS ]]</f>
        <v>6</v>
      </c>
      <c r="E83" s="1">
        <f>SUMIF(ENTRADAS[[#All],[CODIGO DE BARRAS]],PRODUCTOS[[#All],[CODIGO DE BARRAS]],ENTRADAS[[#All],[CANTIDAD]])</f>
        <v>6</v>
      </c>
      <c r="F83" s="1">
        <f>SUMIF(SALIDAS[[#All],[CODIGO DE BARRAS]],PRODUCTOS[[#All],[CODIGO DE BARRAS]],SALIDAS[[#All],[CANTIDAD]])</f>
        <v>0</v>
      </c>
      <c r="G83" s="4">
        <v>12000</v>
      </c>
      <c r="H83" s="7">
        <f>IFERROR(PRODUCTOS[[#This Row],[PRECIO COMPRA]]/PRODUCTOS[[#This Row],[ENTRADAS]]," ")</f>
        <v>2000</v>
      </c>
      <c r="I83" s="5">
        <v>0.5</v>
      </c>
      <c r="J83" s="4">
        <f>IFERROR((PRODUCTOS[[#This Row],[PRECIO UNIDAD]]*PRODUCTOS[[#This Row],[% RENTABILIDAD]])+PRODUCTOS[[#This Row],[PRECIO UNIDAD]]," ")</f>
        <v>3000</v>
      </c>
      <c r="K83" s="4">
        <f>IFERROR(PRODUCTOS[[#This Row],[PRECIO DE VENTA]]-PRODUCTOS[[#This Row],[PRECIO UNIDAD]]," ")</f>
        <v>1000</v>
      </c>
      <c r="L83" s="4" t="s">
        <v>79</v>
      </c>
    </row>
    <row r="84" spans="1:12" x14ac:dyDescent="0.25">
      <c r="A84" s="3"/>
      <c r="B84" s="1"/>
      <c r="C84" s="1"/>
      <c r="D84" s="1">
        <f>PRODUCTOS[[#This Row],[ENTRADAS]]-PRODUCTOS[[#This Row],[SALIDAS ]]</f>
        <v>0</v>
      </c>
      <c r="E84" s="1">
        <f>SUMIF(ENTRADAS[[#All],[CODIGO DE BARRAS]],PRODUCTOS[[#All],[CODIGO DE BARRAS]],ENTRADAS[[#All],[CANTIDAD]])</f>
        <v>0</v>
      </c>
      <c r="F84" s="1">
        <f>SUMIF(SALIDAS[[#All],[CODIGO DE BARRAS]],PRODUCTOS[[#All],[CODIGO DE BARRAS]],SALIDAS[[#All],[CANTIDAD]])</f>
        <v>0</v>
      </c>
      <c r="G84" s="4"/>
      <c r="H84" s="7" t="str">
        <f>IFERROR(PRODUCTOS[[#This Row],[PRECIO COMPRA]]/PRODUCTOS[[#This Row],[ENTRADAS]]," ")</f>
        <v xml:space="preserve"> </v>
      </c>
      <c r="I84" s="5"/>
      <c r="J84" s="4" t="str">
        <f>IFERROR((PRODUCTOS[[#This Row],[PRECIO UNIDAD]]*PRODUCTOS[[#This Row],[% RENTABILIDAD]])+PRODUCTOS[[#This Row],[PRECIO UNIDAD]]," ")</f>
        <v xml:space="preserve"> </v>
      </c>
      <c r="K84" s="4" t="str">
        <f>IFERROR(PRODUCTOS[[#This Row],[PRECIO DE VENTA]]-PRODUCTOS[[#This Row],[PRECIO UNIDAD]]," ")</f>
        <v xml:space="preserve"> </v>
      </c>
      <c r="L84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E82"/>
  <sheetViews>
    <sheetView tabSelected="1" topLeftCell="A62" workbookViewId="0">
      <selection activeCell="E82" sqref="E82"/>
    </sheetView>
  </sheetViews>
  <sheetFormatPr baseColWidth="10" defaultRowHeight="15" x14ac:dyDescent="0.25"/>
  <cols>
    <col min="2" max="2" width="12" customWidth="1"/>
    <col min="3" max="3" width="23.5703125" customWidth="1"/>
    <col min="4" max="4" width="33.7109375" customWidth="1"/>
    <col min="5" max="5" width="14.5703125" customWidth="1"/>
  </cols>
  <sheetData>
    <row r="3" spans="2:5" ht="30" x14ac:dyDescent="0.25">
      <c r="B3" s="2" t="s">
        <v>54</v>
      </c>
      <c r="C3" s="2" t="s">
        <v>0</v>
      </c>
      <c r="D3" s="2" t="s">
        <v>1</v>
      </c>
      <c r="E3" s="2" t="s">
        <v>55</v>
      </c>
    </row>
    <row r="4" spans="2:5" ht="30" x14ac:dyDescent="0.25">
      <c r="B4" s="9">
        <v>43868</v>
      </c>
      <c r="C4" s="8">
        <f>PRODUCTOS!A5</f>
        <v>7703819043246</v>
      </c>
      <c r="D4" s="2" t="str">
        <f>IFERROR(VLOOKUP(ENTRADAS[[#This Row],[CODIGO DE BARRAS]],PRODUCTOS[],2,FALSE)," ")</f>
        <v>GEL COR. EXF. Y ANTICELULITICO CAFÉ (950ml)</v>
      </c>
      <c r="E4" s="2">
        <v>1</v>
      </c>
    </row>
    <row r="5" spans="2:5" x14ac:dyDescent="0.25">
      <c r="B5" s="9">
        <v>43868</v>
      </c>
      <c r="C5" s="8">
        <f>PRODUCTOS!A6</f>
        <v>7703819018176</v>
      </c>
      <c r="D5" s="2" t="str">
        <f>IFERROR(VLOOKUP(ENTRADAS[[#This Row],[CODIGO DE BARRAS]],PRODUCTOS[],2,FALSE)," ")</f>
        <v>SHA. CRECE PELO (850ml)</v>
      </c>
      <c r="E5" s="2">
        <v>1</v>
      </c>
    </row>
    <row r="6" spans="2:5" ht="30" x14ac:dyDescent="0.25">
      <c r="B6" s="9">
        <v>43868</v>
      </c>
      <c r="C6" s="8">
        <f>PRODUCTOS!A7</f>
        <v>7703819017124</v>
      </c>
      <c r="D6" s="2" t="str">
        <f>IFERROR(VLOOKUP(ENTRADAS[[#This Row],[CODIGO DE BARRAS]],PRODUCTOS[],2,FALSE)," ")</f>
        <v>SHA. EQUINO COLA DE CABALLO (850ml)</v>
      </c>
      <c r="E6" s="2">
        <v>1</v>
      </c>
    </row>
    <row r="7" spans="2:5" x14ac:dyDescent="0.25">
      <c r="B7" s="9">
        <v>43868</v>
      </c>
      <c r="C7" s="8">
        <f>PRODUCTOS!A8</f>
        <v>7703819017087</v>
      </c>
      <c r="D7" s="2" t="str">
        <f>IFERROR(VLOOKUP(ENTRADAS[[#This Row],[CODIGO DE BARRAS]],PRODUCTOS[],2,FALSE)," ")</f>
        <v>SHA. CON PETROLEO (850ml)</v>
      </c>
      <c r="E7" s="2">
        <v>1</v>
      </c>
    </row>
    <row r="8" spans="2:5" x14ac:dyDescent="0.25">
      <c r="B8" s="9">
        <v>43868</v>
      </c>
      <c r="C8" s="8">
        <f>PRODUCTOS!A9</f>
        <v>7703819018411</v>
      </c>
      <c r="D8" s="2" t="str">
        <f>IFERROR(VLOOKUP(ENTRADAS[[#This Row],[CODIGO DE BARRAS]],PRODUCTOS[],2,FALSE)," ")</f>
        <v>SHA. CEBOLLA (850ml)</v>
      </c>
      <c r="E8" s="2">
        <v>1</v>
      </c>
    </row>
    <row r="9" spans="2:5" x14ac:dyDescent="0.25">
      <c r="B9" s="9">
        <v>43868</v>
      </c>
      <c r="C9" s="8">
        <f>PRODUCTOS!A10</f>
        <v>7703819014420</v>
      </c>
      <c r="D9" s="2" t="str">
        <f>IFERROR(VLOOKUP(ENTRADAS[[#This Row],[CODIGO DE BARRAS]],PRODUCTOS[],2,FALSE)," ")</f>
        <v>SHA. KERATINA (560ml)</v>
      </c>
      <c r="E9" s="2">
        <v>1</v>
      </c>
    </row>
    <row r="10" spans="2:5" x14ac:dyDescent="0.25">
      <c r="B10" s="9">
        <v>43868</v>
      </c>
      <c r="C10" s="8">
        <f>PRODUCTOS!A11</f>
        <v>7703819052026</v>
      </c>
      <c r="D10" s="2" t="str">
        <f>IFERROR(VLOOKUP(ENTRADAS[[#This Row],[CODIGO DE BARRAS]],PRODUCTOS[],2,FALSE)," ")</f>
        <v>TRA. KERATINA Y SILICONA (560ml)</v>
      </c>
      <c r="E10" s="2">
        <v>1</v>
      </c>
    </row>
    <row r="11" spans="2:5" ht="30" x14ac:dyDescent="0.25">
      <c r="B11" s="9">
        <v>43868</v>
      </c>
      <c r="C11" s="8">
        <f>PRODUCTOS!A12</f>
        <v>7703819017223</v>
      </c>
      <c r="D11" s="2" t="str">
        <f>IFERROR(VLOOKUP(ENTRADAS[[#This Row],[CODIGO DE BARRAS]],PRODUCTOS[],2,FALSE)," ")</f>
        <v>SHA. EQUINO COLA DE CABALLO (425ml)</v>
      </c>
      <c r="E11" s="2">
        <v>1</v>
      </c>
    </row>
    <row r="12" spans="2:5" ht="30" x14ac:dyDescent="0.25">
      <c r="B12" s="9">
        <v>43868</v>
      </c>
      <c r="C12" s="8">
        <f>PRODUCTOS!A13</f>
        <v>7703819018978</v>
      </c>
      <c r="D12" s="2" t="str">
        <f>IFERROR(VLOOKUP(ENTRADAS[[#This Row],[CODIGO DE BARRAS]],PRODUCTOS[],2,FALSE)," ")</f>
        <v>SHA. SABILA, KERATINA Y COLAGENO (425ml)</v>
      </c>
      <c r="E12" s="2">
        <v>1</v>
      </c>
    </row>
    <row r="13" spans="2:5" x14ac:dyDescent="0.25">
      <c r="B13" s="9">
        <v>43868</v>
      </c>
      <c r="C13" s="8">
        <f>PRODUCTOS!A14</f>
        <v>7703819016943</v>
      </c>
      <c r="D13" s="2" t="str">
        <f>IFERROR(VLOOKUP(ENTRADAS[[#This Row],[CODIGO DE BARRAS]],PRODUCTOS[],2,FALSE)," ")</f>
        <v>SHA. EMBRION DE PATO (425ml)</v>
      </c>
      <c r="E13" s="2">
        <v>1</v>
      </c>
    </row>
    <row r="14" spans="2:5" x14ac:dyDescent="0.25">
      <c r="B14" s="9">
        <v>43868</v>
      </c>
      <c r="C14" s="8">
        <f>PRODUCTOS!A15</f>
        <v>7703819018404</v>
      </c>
      <c r="D14" s="2" t="str">
        <f>IFERROR(VLOOKUP(ENTRADAS[[#This Row],[CODIGO DE BARRAS]],PRODUCTOS[],2,FALSE)," ")</f>
        <v>SHA. CEBOLLA (425ml)</v>
      </c>
      <c r="E14" s="2">
        <v>1</v>
      </c>
    </row>
    <row r="15" spans="2:5" x14ac:dyDescent="0.25">
      <c r="B15" s="9">
        <v>43868</v>
      </c>
      <c r="C15" s="8">
        <f>PRODUCTOS!A16</f>
        <v>7703819018923</v>
      </c>
      <c r="D15" s="2" t="str">
        <f>IFERROR(VLOOKUP(ENTRADAS[[#This Row],[CODIGO DE BARRAS]],PRODUCTOS[],2,FALSE)," ")</f>
        <v>SHA. ARGAN Y SABILA (425ml)</v>
      </c>
      <c r="E15" s="2">
        <v>1</v>
      </c>
    </row>
    <row r="16" spans="2:5" x14ac:dyDescent="0.25">
      <c r="B16" s="9">
        <v>43868</v>
      </c>
      <c r="C16" s="8">
        <f>PRODUCTOS!A17</f>
        <v>7703819018312</v>
      </c>
      <c r="D16" s="2" t="str">
        <f>IFERROR(VLOOKUP(ENTRADAS[[#This Row],[CODIGO DE BARRAS]],PRODUCTOS[],2,FALSE)," ")</f>
        <v>SHA. COCO NUT Y ACAI (425ml)</v>
      </c>
      <c r="E16" s="2">
        <v>1</v>
      </c>
    </row>
    <row r="17" spans="2:5" x14ac:dyDescent="0.25">
      <c r="B17" s="9">
        <v>43868</v>
      </c>
      <c r="C17" s="8">
        <f>PRODUCTOS!A18</f>
        <v>7703819018169</v>
      </c>
      <c r="D17" s="2" t="str">
        <f>IFERROR(VLOOKUP(ENTRADAS[[#This Row],[CODIGO DE BARRAS]],PRODUCTOS[],2,FALSE)," ")</f>
        <v>SHA. CRECE PELO (425ml)</v>
      </c>
      <c r="E17" s="2">
        <v>1</v>
      </c>
    </row>
    <row r="18" spans="2:5" x14ac:dyDescent="0.25">
      <c r="B18" s="9">
        <v>43868</v>
      </c>
      <c r="C18" s="8">
        <f>PRODUCTOS!A19</f>
        <v>7703819016882</v>
      </c>
      <c r="D18" s="2" t="str">
        <f>IFERROR(VLOOKUP(ENTRADAS[[#This Row],[CODIGO DE BARRAS]],PRODUCTOS[],2,FALSE)," ")</f>
        <v>SHA. CON PETROLEO (425ml)</v>
      </c>
      <c r="E18" s="2">
        <v>1</v>
      </c>
    </row>
    <row r="19" spans="2:5" ht="30" x14ac:dyDescent="0.25">
      <c r="B19" s="9">
        <v>43868</v>
      </c>
      <c r="C19" s="8">
        <f>PRODUCTOS!A20</f>
        <v>7703819243226</v>
      </c>
      <c r="D19" s="2" t="str">
        <f>IFERROR(VLOOKUP(ENTRADAS[[#This Row],[CODIGO DE BARRAS]],PRODUCTOS[],2,FALSE)," ")</f>
        <v>TRA. COMIDA PARA EL CABELLO (90ml)</v>
      </c>
      <c r="E19" s="2">
        <v>12</v>
      </c>
    </row>
    <row r="20" spans="2:5" x14ac:dyDescent="0.25">
      <c r="B20" s="9">
        <v>43868</v>
      </c>
      <c r="C20" s="8">
        <f>PRODUCTOS!A21</f>
        <v>7703819242724</v>
      </c>
      <c r="D20" s="2" t="str">
        <f>IFERROR(VLOOKUP(ENTRADAS[[#This Row],[CODIGO DE BARRAS]],PRODUCTOS[],2,FALSE)," ")</f>
        <v>TRA. KERATINA Y SILICONA (90ml)</v>
      </c>
      <c r="E20" s="2">
        <v>12</v>
      </c>
    </row>
    <row r="21" spans="2:5" x14ac:dyDescent="0.25">
      <c r="B21" s="9">
        <v>43868</v>
      </c>
      <c r="C21" s="8">
        <f>PRODUCTOS!A22</f>
        <v>7703819244032</v>
      </c>
      <c r="D21" s="2" t="str">
        <f>IFERROR(VLOOKUP(ENTRADAS[[#This Row],[CODIGO DE BARRAS]],PRODUCTOS[],2,FALSE)," ")</f>
        <v>SHA. CRECE PELO (90ml)</v>
      </c>
      <c r="E21" s="2">
        <v>12</v>
      </c>
    </row>
    <row r="22" spans="2:5" x14ac:dyDescent="0.25">
      <c r="B22" s="9">
        <v>43868</v>
      </c>
      <c r="C22" s="8">
        <f>PRODUCTOS!A23</f>
        <v>7703819244186</v>
      </c>
      <c r="D22" s="2" t="str">
        <f>IFERROR(VLOOKUP(ENTRADAS[[#This Row],[CODIGO DE BARRAS]],PRODUCTOS[],2,FALSE)," ")</f>
        <v>SHA. COCO NUT Y ACAI (90ml)</v>
      </c>
      <c r="E22" s="2">
        <v>12</v>
      </c>
    </row>
    <row r="23" spans="2:5" x14ac:dyDescent="0.25">
      <c r="B23" s="9">
        <v>43868</v>
      </c>
      <c r="C23" s="8">
        <f>PRODUCTOS!A24</f>
        <v>7703819243929</v>
      </c>
      <c r="D23" s="2" t="str">
        <f>IFERROR(VLOOKUP(ENTRADAS[[#This Row],[CODIGO DE BARRAS]],PRODUCTOS[],2,FALSE)," ")</f>
        <v>AMP. CUBRE CANAS (5ml)</v>
      </c>
      <c r="E23" s="2">
        <v>12</v>
      </c>
    </row>
    <row r="24" spans="2:5" x14ac:dyDescent="0.25">
      <c r="B24" s="9">
        <v>43868</v>
      </c>
      <c r="C24" s="8">
        <f>PRODUCTOS!A25</f>
        <v>7703819053795</v>
      </c>
      <c r="D24" s="2" t="str">
        <f>IFERROR(VLOOKUP(ENTRADAS[[#This Row],[CODIGO DE BARRAS]],PRODUCTOS[],2,FALSE)," ")</f>
        <v>TRA. KERATINA Y SILICONA (400ml)</v>
      </c>
      <c r="E24" s="2">
        <v>1</v>
      </c>
    </row>
    <row r="25" spans="2:5" x14ac:dyDescent="0.25">
      <c r="B25" s="9">
        <v>43868</v>
      </c>
      <c r="C25" s="8">
        <f>PRODUCTOS!A26</f>
        <v>7703819054013</v>
      </c>
      <c r="D25" s="2" t="str">
        <f>IFERROR(VLOOKUP(ENTRADAS[[#This Row],[CODIGO DE BARRAS]],PRODUCTOS[],2,FALSE)," ")</f>
        <v>TRA. MACADAMIA (400ml)</v>
      </c>
      <c r="E25" s="2">
        <v>1</v>
      </c>
    </row>
    <row r="26" spans="2:5" x14ac:dyDescent="0.25">
      <c r="B26" s="9">
        <v>43868</v>
      </c>
      <c r="C26" s="8">
        <f>PRODUCTOS!A27</f>
        <v>7703819053955</v>
      </c>
      <c r="D26" s="2" t="str">
        <f>IFERROR(VLOOKUP(ENTRADAS[[#This Row],[CODIGO DE BARRAS]],PRODUCTOS[],2,FALSE)," ")</f>
        <v>TRA. MACADAMIA (200ml)</v>
      </c>
      <c r="E26" s="2">
        <v>1</v>
      </c>
    </row>
    <row r="27" spans="2:5" x14ac:dyDescent="0.25">
      <c r="B27" s="9">
        <v>43868</v>
      </c>
      <c r="C27" s="8">
        <f>PRODUCTOS!A28</f>
        <v>7703819243844</v>
      </c>
      <c r="D27" s="2" t="str">
        <f>IFERROR(VLOOKUP(ENTRADAS[[#This Row],[CODIGO DE BARRAS]],PRODUCTOS[],2,FALSE)," ")</f>
        <v>SHA. MACADAMIA (40ml)</v>
      </c>
      <c r="E27" s="2">
        <v>24</v>
      </c>
    </row>
    <row r="28" spans="2:5" x14ac:dyDescent="0.25">
      <c r="B28" s="9">
        <v>43868</v>
      </c>
      <c r="C28" s="8">
        <f>PRODUCTOS!A29</f>
        <v>7703819243394</v>
      </c>
      <c r="D28" s="2" t="str">
        <f>IFERROR(VLOOKUP(ENTRADAS[[#This Row],[CODIGO DE BARRAS]],PRODUCTOS[],2,FALSE)," ")</f>
        <v>TRA. KERATINA Y SILICONA (40ml)</v>
      </c>
      <c r="E28" s="2">
        <v>24</v>
      </c>
    </row>
    <row r="29" spans="2:5" x14ac:dyDescent="0.25">
      <c r="B29" s="9">
        <v>43868</v>
      </c>
      <c r="C29" s="8">
        <f>PRODUCTOS!A30</f>
        <v>7703819243790</v>
      </c>
      <c r="D29" s="2" t="str">
        <f>IFERROR(VLOOKUP(ENTRADAS[[#This Row],[CODIGO DE BARRAS]],PRODUCTOS[],2,FALSE)," ")</f>
        <v>SHA. KERATINA Y SILICONA (40ml)</v>
      </c>
      <c r="E29" s="2">
        <v>24</v>
      </c>
    </row>
    <row r="30" spans="2:5" ht="30" x14ac:dyDescent="0.25">
      <c r="B30" s="9">
        <v>43868</v>
      </c>
      <c r="C30" s="8">
        <f>PRODUCTOS!A31</f>
        <v>7703819242748</v>
      </c>
      <c r="D30" s="2" t="str">
        <f>IFERROR(VLOOKUP(ENTRADAS[[#This Row],[CODIGO DE BARRAS]],PRODUCTOS[],2,FALSE)," ")</f>
        <v>CREMA PARA PEINAR MAXICOMPLEX (40ml)</v>
      </c>
      <c r="E30" s="2">
        <v>24</v>
      </c>
    </row>
    <row r="31" spans="2:5" x14ac:dyDescent="0.25">
      <c r="B31" s="9">
        <v>43868</v>
      </c>
      <c r="C31" s="8">
        <f>PRODUCTOS!A32</f>
        <v>7703819242762</v>
      </c>
      <c r="D31" s="2" t="str">
        <f>IFERROR(VLOOKUP(ENTRADAS[[#This Row],[CODIGO DE BARRAS]],PRODUCTOS[],2,FALSE)," ")</f>
        <v>CREMA PARA PEINAR RIZOS (40ml)</v>
      </c>
      <c r="E31" s="2">
        <v>0</v>
      </c>
    </row>
    <row r="32" spans="2:5" x14ac:dyDescent="0.25">
      <c r="B32" s="9">
        <v>43868</v>
      </c>
      <c r="C32" s="8">
        <f>PRODUCTOS!A33</f>
        <v>7703819243530</v>
      </c>
      <c r="D32" s="2" t="str">
        <f>IFERROR(VLOOKUP(ENTRADAS[[#This Row],[CODIGO DE BARRAS]],PRODUCTOS[],2,FALSE)," ")</f>
        <v>MASC. REPOLARIZANTE (40ml)</v>
      </c>
      <c r="E32" s="2">
        <v>24</v>
      </c>
    </row>
    <row r="33" spans="2:5" ht="30" x14ac:dyDescent="0.25">
      <c r="B33" s="9">
        <v>43868</v>
      </c>
      <c r="C33" s="8">
        <f>PRODUCTOS!A34</f>
        <v>7703819017360</v>
      </c>
      <c r="D33" s="2" t="str">
        <f>IFERROR(VLOOKUP(ENTRADAS[[#This Row],[CODIGO DE BARRAS]],PRODUCTOS[],2,FALSE)," ")</f>
        <v>SHA. TONO/TONO AZUL PLATA (40ml)</v>
      </c>
      <c r="E33" s="2">
        <v>24</v>
      </c>
    </row>
    <row r="34" spans="2:5" ht="30" x14ac:dyDescent="0.25">
      <c r="B34" s="9">
        <v>43868</v>
      </c>
      <c r="C34" s="8">
        <f>PRODUCTOS!A35</f>
        <v>7703819243325</v>
      </c>
      <c r="D34" s="2" t="str">
        <f>IFERROR(VLOOKUP(ENTRADAS[[#This Row],[CODIGO DE BARRAS]],PRODUCTOS[],2,FALSE)," ")</f>
        <v>SHA. TONO/TONO NEGRO NOCHE (40ml)</v>
      </c>
      <c r="E34" s="2">
        <v>24</v>
      </c>
    </row>
    <row r="35" spans="2:5" ht="30" x14ac:dyDescent="0.25">
      <c r="B35" s="9">
        <v>43868</v>
      </c>
      <c r="C35" s="8">
        <f>PRODUCTOS!A36</f>
        <v>7703819243783</v>
      </c>
      <c r="D35" s="2" t="str">
        <f>IFERROR(VLOOKUP(ENTRADAS[[#This Row],[CODIGO DE BARRAS]],PRODUCTOS[],2,FALSE)," ")</f>
        <v xml:space="preserve">SHA. TONO/TONO BEIGE ALMENDRA (40ml) </v>
      </c>
      <c r="E35" s="2">
        <v>24</v>
      </c>
    </row>
    <row r="36" spans="2:5" ht="30" x14ac:dyDescent="0.25">
      <c r="B36" s="9">
        <v>43868</v>
      </c>
      <c r="C36" s="8">
        <f>PRODUCTOS!A37</f>
        <v>7703819243837</v>
      </c>
      <c r="D36" s="2" t="str">
        <f>IFERROR(VLOOKUP(ENTRADAS[[#This Row],[CODIGO DE BARRAS]],PRODUCTOS[],2,FALSE)," ")</f>
        <v>TRA. TONO/TONO CHOCOLATE (40ml)</v>
      </c>
      <c r="E36" s="2">
        <v>24</v>
      </c>
    </row>
    <row r="37" spans="2:5" ht="30" x14ac:dyDescent="0.25">
      <c r="B37" s="9">
        <v>43868</v>
      </c>
      <c r="C37" s="8">
        <f>PRODUCTOS!A38</f>
        <v>7703819243240</v>
      </c>
      <c r="D37" s="2" t="str">
        <f>IFERROR(VLOOKUP(ENTRADAS[[#This Row],[CODIGO DE BARRAS]],PRODUCTOS[],2,FALSE)," ")</f>
        <v>TRA. TONO/TONO NEGRO NOCHE (40ml)</v>
      </c>
      <c r="E37" s="2">
        <v>24</v>
      </c>
    </row>
    <row r="38" spans="2:5" ht="30" x14ac:dyDescent="0.25">
      <c r="B38" s="9">
        <v>43868</v>
      </c>
      <c r="C38" s="8">
        <f>PRODUCTOS!A39</f>
        <v>7703819244759</v>
      </c>
      <c r="D38" s="2" t="str">
        <f>IFERROR(VLOOKUP(ENTRADAS[[#This Row],[CODIGO DE BARRAS]],PRODUCTOS[],2,FALSE)," ")</f>
        <v>TRA. TONO/TONO MECHAS BLANCAS (40ml)</v>
      </c>
      <c r="E38" s="2">
        <v>24</v>
      </c>
    </row>
    <row r="39" spans="2:5" ht="30" x14ac:dyDescent="0.25">
      <c r="B39" s="9">
        <v>43868</v>
      </c>
      <c r="C39" s="8">
        <f>PRODUCTOS!A40</f>
        <v>7703819243813</v>
      </c>
      <c r="D39" s="2" t="str">
        <f>IFERROR(VLOOKUP(ENTRADAS[[#This Row],[CODIGO DE BARRAS]],PRODUCTOS[],2,FALSE)," ")</f>
        <v>TRA. TONO/TONO BEIGE ALMENDRA (40ml)</v>
      </c>
      <c r="E39" s="2">
        <v>24</v>
      </c>
    </row>
    <row r="40" spans="2:5" ht="30" x14ac:dyDescent="0.25">
      <c r="B40" s="9">
        <v>43868</v>
      </c>
      <c r="C40" s="8">
        <f>PRODUCTOS!A41</f>
        <v>7703819054167</v>
      </c>
      <c r="D40" s="2" t="str">
        <f>IFERROR(VLOOKUP(ENTRADAS[[#This Row],[CODIGO DE BARRAS]],PRODUCTOS[],2,FALSE)," ")</f>
        <v xml:space="preserve">TRA. TONO/TONO ROJO ESCARLATA (40ml) </v>
      </c>
      <c r="E40" s="2">
        <v>24</v>
      </c>
    </row>
    <row r="41" spans="2:5" x14ac:dyDescent="0.25">
      <c r="B41" s="9">
        <v>43868</v>
      </c>
      <c r="C41" s="8">
        <f>PRODUCTOS!A42</f>
        <v>7703819054198</v>
      </c>
      <c r="D41" s="2" t="str">
        <f>IFERROR(VLOOKUP(ENTRADAS[[#This Row],[CODIGO DE BARRAS]],PRODUCTOS[],2,FALSE)," ")</f>
        <v>TRA. TONO/TONO  VIOLETA  (40ml)</v>
      </c>
      <c r="E41" s="2">
        <v>24</v>
      </c>
    </row>
    <row r="42" spans="2:5" ht="30" x14ac:dyDescent="0.25">
      <c r="B42" s="9">
        <v>43868</v>
      </c>
      <c r="C42" s="8">
        <f>PRODUCTOS!A43</f>
        <v>7703819243257</v>
      </c>
      <c r="D42" s="2" t="str">
        <f>IFERROR(VLOOKUP(ENTRADAS[[#This Row],[CODIGO DE BARRAS]],PRODUCTOS[],2,FALSE)," ")</f>
        <v>TRA. TONO/TONO AZUL PLATA (40ml)</v>
      </c>
      <c r="E42" s="2">
        <v>24</v>
      </c>
    </row>
    <row r="43" spans="2:5" x14ac:dyDescent="0.25">
      <c r="B43" s="9">
        <v>43868</v>
      </c>
      <c r="C43" s="8">
        <f>PRODUCTOS!A44</f>
        <v>7703819060144</v>
      </c>
      <c r="D43" s="2" t="str">
        <f>IFERROR(VLOOKUP(ENTRADAS[[#This Row],[CODIGO DE BARRAS]],PRODUCTOS[],2,FALSE)," ")</f>
        <v>SILICONA CON FILTRO SOLAR (14ml)</v>
      </c>
      <c r="E43" s="2">
        <v>24</v>
      </c>
    </row>
    <row r="44" spans="2:5" x14ac:dyDescent="0.25">
      <c r="B44" s="9">
        <v>43868</v>
      </c>
      <c r="C44" s="8">
        <f>PRODUCTOS!A45</f>
        <v>7703819340130</v>
      </c>
      <c r="D44" s="2" t="str">
        <f>IFERROR(VLOOKUP(ENTRADAS[[#This Row],[CODIGO DE BARRAS]],PRODUCTOS[],2,FALSE)," ")</f>
        <v>CREMA PARA PEINAR LISOS (14ml)</v>
      </c>
      <c r="E44" s="2">
        <v>12</v>
      </c>
    </row>
    <row r="45" spans="2:5" ht="30" x14ac:dyDescent="0.25">
      <c r="B45" s="9">
        <v>43876</v>
      </c>
      <c r="C45" s="8">
        <v>7703143265253</v>
      </c>
      <c r="D45" s="2" t="str">
        <f>IFERROR(VLOOKUP(ENTRADAS[[#This Row],[CODIGO DE BARRAS]],PRODUCTOS[],2,FALSE)," ")</f>
        <v>TRA. LECHE PARA EL CABELLO (90gr) LEHIT</v>
      </c>
      <c r="E45" s="2">
        <v>10</v>
      </c>
    </row>
    <row r="46" spans="2:5" x14ac:dyDescent="0.25">
      <c r="B46" s="9">
        <v>43876</v>
      </c>
      <c r="C46" s="8">
        <v>7703143287255</v>
      </c>
      <c r="D46" s="2" t="str">
        <f>IFERROR(VLOOKUP(ENTRADAS[[#This Row],[CODIGO DE BARRAS]],PRODUCTOS[],2,FALSE)," ")</f>
        <v>TRA.CERVEZA (90gr) LEHIT</v>
      </c>
      <c r="E46" s="2">
        <v>2</v>
      </c>
    </row>
    <row r="47" spans="2:5" x14ac:dyDescent="0.25">
      <c r="B47" s="9">
        <v>43876</v>
      </c>
      <c r="C47" s="8">
        <v>7709990802795</v>
      </c>
      <c r="D47" s="2" t="str">
        <f>IFERROR(VLOOKUP(ENTRADAS[[#This Row],[CODIGO DE BARRAS]],PRODUCTOS[],2,FALSE)," ")</f>
        <v>CERA MIEL (120g) BELL FRANZ</v>
      </c>
      <c r="E47" s="2">
        <v>3</v>
      </c>
    </row>
    <row r="48" spans="2:5" ht="30" x14ac:dyDescent="0.25">
      <c r="B48" s="9">
        <v>43876</v>
      </c>
      <c r="C48" s="8">
        <v>7709038253008</v>
      </c>
      <c r="D48" s="2" t="str">
        <f>IFERROR(VLOOKUP(ENTRADAS[[#This Row],[CODIGO DE BARRAS]],PRODUCTOS[],2,FALSE)," ")</f>
        <v>TAPABOCAS DES. EMP. INDIVIDUAL (50PCS) FP</v>
      </c>
      <c r="E48" s="2">
        <v>50</v>
      </c>
    </row>
    <row r="49" spans="2:5" ht="30" x14ac:dyDescent="0.25">
      <c r="B49" s="9">
        <v>43876</v>
      </c>
      <c r="C49" s="8" t="str">
        <f>PRODUCTOS!A50</f>
        <v>1G</v>
      </c>
      <c r="D49" s="2" t="str">
        <f>IFERROR(VLOOKUP(ENTRADAS[[#This Row],[CODIGO DE BARRAS]],PRODUCTOS[],2,FALSE)," ")</f>
        <v>GUANTES DE NITRILO TALLA (M) MAXFLEX SAS</v>
      </c>
      <c r="E49" s="2">
        <v>50</v>
      </c>
    </row>
    <row r="50" spans="2:5" x14ac:dyDescent="0.25">
      <c r="B50" s="9">
        <v>43876</v>
      </c>
      <c r="C50" s="8" t="s">
        <v>88</v>
      </c>
      <c r="D50" s="2" t="str">
        <f>IFERROR(VLOOKUP(ENTRADAS[[#This Row],[CODIGO DE BARRAS]],PRODUCTOS[],2,FALSE)," ")</f>
        <v>LIMA ECO. COMERCIALIZADORA BILU</v>
      </c>
      <c r="E50" s="2">
        <v>144</v>
      </c>
    </row>
    <row r="51" spans="2:5" ht="30" x14ac:dyDescent="0.25">
      <c r="B51" s="9">
        <v>43876</v>
      </c>
      <c r="C51" s="8" t="s">
        <v>90</v>
      </c>
      <c r="D51" s="2" t="str">
        <f>IFERROR(VLOOKUP(ENTRADAS[[#This Row],[CODIGO DE BARRAS]],PRODUCTOS[],2,FALSE)," ")</f>
        <v>APLI. PARA CERA (BAJA LENGUAS) SHALIPS COSMETIC'S</v>
      </c>
      <c r="E51" s="2">
        <v>100</v>
      </c>
    </row>
    <row r="52" spans="2:5" x14ac:dyDescent="0.25">
      <c r="B52" s="9">
        <v>43876</v>
      </c>
      <c r="C52" s="8">
        <f>PRODUCTOS!A53</f>
        <v>7720349630494</v>
      </c>
      <c r="D52" s="2" t="str">
        <f>IFERROR(VLOOKUP(ENTRADAS[[#This Row],[CODIGO DE BARRAS]],PRODUCTOS[],2,FALSE)," ")</f>
        <v>PES. INDIVIDUAL #1203 (INVENTAGE)</v>
      </c>
      <c r="E52" s="2">
        <v>2</v>
      </c>
    </row>
    <row r="53" spans="2:5" x14ac:dyDescent="0.25">
      <c r="B53" s="9">
        <v>43876</v>
      </c>
      <c r="C53" s="8">
        <f>PRODUCTOS!A54</f>
        <v>7720349630418</v>
      </c>
      <c r="D53" s="2" t="str">
        <f>IFERROR(VLOOKUP(ENTRADAS[[#This Row],[CODIGO DE BARRAS]],PRODUCTOS[],2,FALSE)," ")</f>
        <v>PES. INDIVIDUAL #160 (INVENTAGE)</v>
      </c>
      <c r="E53" s="2">
        <v>3</v>
      </c>
    </row>
    <row r="54" spans="2:5" x14ac:dyDescent="0.25">
      <c r="B54" s="9">
        <v>43876</v>
      </c>
      <c r="C54" s="8">
        <v>7720349630340</v>
      </c>
      <c r="D54" s="2" t="str">
        <f>IFERROR(VLOOKUP(ENTRADAS[[#This Row],[CODIGO DE BARRAS]],PRODUCTOS[],2,FALSE)," ")</f>
        <v>PES. INDIVIDUAL #1200 (INVENTAGE)</v>
      </c>
      <c r="E54" s="2">
        <v>1</v>
      </c>
    </row>
    <row r="55" spans="2:5" ht="30" x14ac:dyDescent="0.25">
      <c r="B55" s="9">
        <v>43876</v>
      </c>
      <c r="C55" s="8">
        <f>PRODUCTOS!A56</f>
        <v>7720349630302</v>
      </c>
      <c r="D55" s="2" t="str">
        <f>IFERROR(VLOOKUP(ENTRADAS[[#This Row],[CODIGO DE BARRAS]],PRODUCTOS[],2,FALSE)," ")</f>
        <v>PES. UNA/UNA SHORT BLACK (INVENTAGE)</v>
      </c>
      <c r="E55" s="2">
        <v>6</v>
      </c>
    </row>
    <row r="56" spans="2:5" ht="30" x14ac:dyDescent="0.25">
      <c r="B56" s="9">
        <v>43876</v>
      </c>
      <c r="C56" s="8">
        <f>PRODUCTOS!A57</f>
        <v>7896075757634</v>
      </c>
      <c r="D56" s="2" t="str">
        <f>IFERROR(VLOOKUP(ENTRADAS[[#This Row],[CODIGO DE BARRAS]],PRODUCTOS[],2,FALSE)," ")</f>
        <v>CORT.CUTICULA+ESPATULA (MERHEJE)</v>
      </c>
      <c r="E56" s="2">
        <v>3</v>
      </c>
    </row>
    <row r="57" spans="2:5" x14ac:dyDescent="0.25">
      <c r="B57" s="9">
        <v>43876</v>
      </c>
      <c r="C57" s="8">
        <f>PRODUCTOS!A58</f>
        <v>7896075701040</v>
      </c>
      <c r="D57" s="2" t="str">
        <f>IFERROR(VLOOKUP(ENTRADAS[[#This Row],[CODIGO DE BARRAS]],PRODUCTOS[],2,FALSE)," ")</f>
        <v>DEPILADOR ECO. (MERHEJE)</v>
      </c>
      <c r="E57" s="2">
        <v>12</v>
      </c>
    </row>
    <row r="58" spans="2:5" x14ac:dyDescent="0.25">
      <c r="B58" s="9">
        <v>43876</v>
      </c>
      <c r="C58" s="8">
        <f>PRODUCTOS!A59</f>
        <v>74764304308</v>
      </c>
      <c r="D58" s="2" t="str">
        <f>IFERROR(VLOOKUP(ENTRADAS[[#This Row],[CODIGO DE BARRAS]],PRODUCTOS[],2,FALSE)," ")</f>
        <v>PEGANTE PARA PES. (ARDELL)</v>
      </c>
      <c r="E58" s="2">
        <v>3</v>
      </c>
    </row>
    <row r="59" spans="2:5" x14ac:dyDescent="0.25">
      <c r="B59" s="9">
        <v>43876</v>
      </c>
      <c r="C59" s="8">
        <v>7703799341011</v>
      </c>
      <c r="D59" s="2" t="str">
        <f>IFERROR(VLOOKUP(ENTRADAS[[#This Row],[CODIGO DE BARRAS]],PRODUCTOS[],2,FALSE)," ")</f>
        <v>DEL. LIQUIDO NEGRO (BARDOT)</v>
      </c>
      <c r="E59" s="2">
        <v>3</v>
      </c>
    </row>
    <row r="60" spans="2:5" x14ac:dyDescent="0.25">
      <c r="B60" s="9">
        <v>43876</v>
      </c>
      <c r="C60" s="8">
        <f>PRODUCTOS!A61</f>
        <v>6934766415706</v>
      </c>
      <c r="D60" s="2" t="str">
        <f>IFERROR(VLOOKUP(ENTRADAS[[#This Row],[CODIGO DE BARRAS]],PRODUCTOS[],2,FALSE)," ")</f>
        <v>DEL. 3 PELOS (JBL)</v>
      </c>
      <c r="E60" s="2">
        <v>3</v>
      </c>
    </row>
    <row r="61" spans="2:5" x14ac:dyDescent="0.25">
      <c r="B61" s="9">
        <v>43876</v>
      </c>
      <c r="C61" s="8">
        <f>PRODUCTOS!A62</f>
        <v>7703799907514</v>
      </c>
      <c r="D61" s="2" t="str">
        <f>IFERROR(VLOOKUP(ENTRADAS[[#This Row],[CODIGO DE BARRAS]],PRODUCTOS[],2,FALSE)," ")</f>
        <v>DELINEADOR PLUMON NEGRO (BARDOT)</v>
      </c>
      <c r="E61" s="2">
        <v>4</v>
      </c>
    </row>
    <row r="62" spans="2:5" ht="30" x14ac:dyDescent="0.25">
      <c r="B62" s="9">
        <v>43876</v>
      </c>
      <c r="C62" s="8">
        <f>PRODUCTOS!A63</f>
        <v>7703799907538</v>
      </c>
      <c r="D62" s="2" t="str">
        <f>IFERROR(VLOOKUP(ENTRADAS[[#This Row],[CODIGO DE BARRAS]],PRODUCTOS[],2,FALSE)," ")</f>
        <v>DELINEADOR PLUMON CAFE (BARDOT)</v>
      </c>
      <c r="E62" s="2">
        <v>2</v>
      </c>
    </row>
    <row r="63" spans="2:5" x14ac:dyDescent="0.25">
      <c r="B63" s="9">
        <v>43876</v>
      </c>
      <c r="C63" s="8" t="str">
        <f>PRODUCTOS!A64</f>
        <v>2L</v>
      </c>
      <c r="D63" s="2" t="str">
        <f>IFERROR(VLOOKUP(ENTRADAS[[#This Row],[CODIGO DE BARRAS]],PRODUCTOS[],2,FALSE)," ")</f>
        <v xml:space="preserve">LAPIZ SURTIDO SAMY </v>
      </c>
      <c r="E63" s="2">
        <v>12</v>
      </c>
    </row>
    <row r="64" spans="2:5" x14ac:dyDescent="0.25">
      <c r="B64" s="9">
        <v>43876</v>
      </c>
      <c r="C64" s="8" t="str">
        <f>PRODUCTOS!A65</f>
        <v>3L</v>
      </c>
      <c r="D64" s="2" t="str">
        <f>IFERROR(VLOOKUP(ENTRADAS[[#This Row],[CODIGO DE BARRAS]],PRODUCTOS[],2,FALSE)," ")</f>
        <v>LAPIZ SURTIDO MARIPOSA</v>
      </c>
      <c r="E64" s="2">
        <v>12</v>
      </c>
    </row>
    <row r="65" spans="2:5" x14ac:dyDescent="0.25">
      <c r="B65" s="9">
        <v>43876</v>
      </c>
      <c r="C65" s="8" t="str">
        <f>PRODUCTOS!A66</f>
        <v>E1</v>
      </c>
      <c r="D65" s="2" t="str">
        <f>IFERROR(VLOOKUP(ENTRADAS[[#This Row],[CODIGO DE BARRAS]],PRODUCTOS[],2,FALSE)," ")</f>
        <v>ENCRESPADOR ECO. LOVECURLER</v>
      </c>
      <c r="E65" s="2">
        <v>4</v>
      </c>
    </row>
    <row r="66" spans="2:5" x14ac:dyDescent="0.25">
      <c r="B66" s="9">
        <v>43876</v>
      </c>
      <c r="C66" s="8" t="str">
        <f>PRODUCTOS!A67</f>
        <v>ES1</v>
      </c>
      <c r="D66" s="2" t="str">
        <f>IFERROR(VLOOKUP(ENTRADAS[[#This Row],[CODIGO DE BARRAS]],PRODUCTOS[],2,FALSE)," ")</f>
        <v>ESPUMA PLANA MAQUI.</v>
      </c>
      <c r="E66" s="2">
        <v>12</v>
      </c>
    </row>
    <row r="67" spans="2:5" x14ac:dyDescent="0.25">
      <c r="B67" s="9">
        <v>43876</v>
      </c>
      <c r="C67" s="8" t="s">
        <v>111</v>
      </c>
      <c r="D67" s="2" t="str">
        <f>IFERROR(VLOOKUP(ENTRADAS[[#This Row],[CODIGO DE BARRAS]],PRODUCTOS[],2,FALSE)," ")</f>
        <v>ESPUMA HUEVO MAQUI.</v>
      </c>
      <c r="E67" s="2">
        <v>3</v>
      </c>
    </row>
    <row r="68" spans="2:5" x14ac:dyDescent="0.25">
      <c r="B68" s="9">
        <v>43876</v>
      </c>
      <c r="C68" s="8" t="str">
        <f>PRODUCTOS!A69</f>
        <v>ES3</v>
      </c>
      <c r="D68" s="2" t="str">
        <f>IFERROR(VLOOKUP(ENTRADAS[[#This Row],[CODIGO DE BARRAS]],PRODUCTOS[],2,FALSE)," ")</f>
        <v>ESPUMA PERA MAQUI.</v>
      </c>
      <c r="E68" s="2">
        <v>3</v>
      </c>
    </row>
    <row r="69" spans="2:5" x14ac:dyDescent="0.25">
      <c r="B69" s="9">
        <v>43876</v>
      </c>
      <c r="C69" s="8" t="str">
        <f>PRODUCTOS!A70</f>
        <v>PE1</v>
      </c>
      <c r="D69" s="2" t="str">
        <f>IFERROR(VLOOKUP(ENTRADAS[[#This Row],[CODIGO DE BARRAS]],PRODUCTOS[],2,FALSE)," ")</f>
        <v>PEINETA CABO ANCHO</v>
      </c>
      <c r="E69" s="2">
        <v>6</v>
      </c>
    </row>
    <row r="70" spans="2:5" x14ac:dyDescent="0.25">
      <c r="B70" s="9">
        <v>43876</v>
      </c>
      <c r="C70" s="8" t="str">
        <f>PRODUCTOS!A71</f>
        <v>PE2</v>
      </c>
      <c r="D70" s="2" t="str">
        <f>IFERROR(VLOOKUP(ENTRADAS[[#This Row],[CODIGO DE BARRAS]],PRODUCTOS[],2,FALSE)," ")</f>
        <v>PEINETA CABO METALICO</v>
      </c>
      <c r="E70" s="2">
        <v>6</v>
      </c>
    </row>
    <row r="71" spans="2:5" x14ac:dyDescent="0.25">
      <c r="B71" s="9">
        <v>43876</v>
      </c>
      <c r="C71" s="8" t="str">
        <f>PRODUCTOS!A72</f>
        <v>PE3</v>
      </c>
      <c r="D71" s="2" t="str">
        <f>IFERROR(VLOOKUP(ENTRADAS[[#This Row],[CODIGO DE BARRAS]],PRODUCTOS[],2,FALSE)," ")</f>
        <v>PEINETA CABO DELGADO</v>
      </c>
      <c r="E71" s="2">
        <v>2</v>
      </c>
    </row>
    <row r="72" spans="2:5" x14ac:dyDescent="0.25">
      <c r="B72" s="9">
        <v>43876</v>
      </c>
      <c r="C72" s="8" t="str">
        <f>PRODUCTOS!A73</f>
        <v>BO1</v>
      </c>
      <c r="D72" s="2" t="str">
        <f>IFERROR(VLOOKUP(ENTRADAS[[#This Row],[CODIGO DE BARRAS]],PRODUCTOS[],2,FALSE)," ")</f>
        <v>BROCHA TINTE</v>
      </c>
      <c r="E72" s="2">
        <v>6</v>
      </c>
    </row>
    <row r="73" spans="2:5" x14ac:dyDescent="0.25">
      <c r="B73" s="9">
        <v>43876</v>
      </c>
      <c r="C73" s="8" t="str">
        <f>PRODUCTOS!A74</f>
        <v>PA1</v>
      </c>
      <c r="D73" s="2" t="str">
        <f>IFERROR(VLOOKUP(ENTRADAS[[#This Row],[CODIGO DE BARRAS]],PRODUCTOS[],2,FALSE)," ")</f>
        <v>PALOS DE NARANJO PQ(100PL)</v>
      </c>
      <c r="E73" s="2">
        <v>3</v>
      </c>
    </row>
    <row r="74" spans="2:5" x14ac:dyDescent="0.25">
      <c r="B74" s="9">
        <v>43876</v>
      </c>
      <c r="C74" s="8" t="str">
        <f>PRODUCTOS!A75</f>
        <v>CO1</v>
      </c>
      <c r="D74" s="2" t="str">
        <f>IFERROR(VLOOKUP(ENTRADAS[[#This Row],[CODIGO DE BARRAS]],PRODUCTOS[],2,FALSE)," ")</f>
        <v xml:space="preserve">CORTA UÑAS PEQUEÑO </v>
      </c>
      <c r="E74" s="2">
        <v>3</v>
      </c>
    </row>
    <row r="75" spans="2:5" x14ac:dyDescent="0.25">
      <c r="B75" s="9">
        <v>43876</v>
      </c>
      <c r="C75" s="8" t="str">
        <f>PRODUCTOS!A76</f>
        <v>CO2</v>
      </c>
      <c r="D75" s="2" t="str">
        <f>IFERROR(VLOOKUP(ENTRADAS[[#This Row],[CODIGO DE BARRAS]],PRODUCTOS[],2,FALSE)," ")</f>
        <v>CORTA UÑAS GRANDE</v>
      </c>
      <c r="E75" s="2">
        <v>3</v>
      </c>
    </row>
    <row r="76" spans="2:5" ht="30" x14ac:dyDescent="0.25">
      <c r="B76" s="9">
        <v>43876</v>
      </c>
      <c r="C76" s="8" t="str">
        <f>PRODUCTOS!A77</f>
        <v>GA1</v>
      </c>
      <c r="D76" s="2" t="str">
        <f>IFERROR(VLOOKUP(ENTRADAS[[#This Row],[CODIGO DE BARRAS]],PRODUCTOS[],2,FALSE)," ")</f>
        <v>GANCHOS NEGROS CAJA DAY COLORS</v>
      </c>
      <c r="E76" s="2">
        <v>6</v>
      </c>
    </row>
    <row r="77" spans="2:5" x14ac:dyDescent="0.25">
      <c r="B77" s="9">
        <v>43876</v>
      </c>
      <c r="C77" s="8">
        <f>PRODUCTOS!A78</f>
        <v>7709990951950</v>
      </c>
      <c r="D77" s="2" t="str">
        <f>IFERROR(VLOOKUP(ENTRADAS[[#This Row],[CODIGO DE BARRAS]],PRODUCTOS[],2,FALSE)," ")</f>
        <v>ACEITE NARANJA (70ml) QUEEN BELL</v>
      </c>
      <c r="E77" s="2">
        <v>3</v>
      </c>
    </row>
    <row r="78" spans="2:5" x14ac:dyDescent="0.25">
      <c r="B78" s="9">
        <v>43876</v>
      </c>
      <c r="C78" s="8" t="str">
        <f>PRODUCTOS!A79</f>
        <v>IL1</v>
      </c>
      <c r="D78" s="2" t="str">
        <f>IFERROR(VLOOKUP(ENTRADAS[[#This Row],[CODIGO DE BARRAS]],PRODUCTOS[],2,FALSE)," ")</f>
        <v>ILUMINADOR SURTIDO YABALIAN</v>
      </c>
      <c r="E78" s="2">
        <v>3</v>
      </c>
    </row>
    <row r="79" spans="2:5" x14ac:dyDescent="0.25">
      <c r="B79" s="9">
        <v>43876</v>
      </c>
      <c r="C79" s="8" t="str">
        <f>PRODUCTOS!A80</f>
        <v>IL2</v>
      </c>
      <c r="D79" s="2" t="str">
        <f>IFERROR(VLOOKUP(ENTRADAS[[#This Row],[CODIGO DE BARRAS]],PRODUCTOS[],2,FALSE)," ")</f>
        <v>ILUMINADOR DOLCE BELLA SURTIDO</v>
      </c>
      <c r="E79" s="2">
        <v>3</v>
      </c>
    </row>
    <row r="80" spans="2:5" x14ac:dyDescent="0.25">
      <c r="B80" s="9">
        <v>43876</v>
      </c>
      <c r="C80" s="8" t="str">
        <f>PRODUCTOS!A81</f>
        <v>LAB1</v>
      </c>
      <c r="D80" s="2" t="str">
        <f>IFERROR(VLOOKUP(ENTRADAS[[#This Row],[CODIGO DE BARRAS]],PRODUCTOS[],2,FALSE)," ")</f>
        <v>LABIAL SAMY SURTIDO</v>
      </c>
      <c r="E80" s="2">
        <v>12</v>
      </c>
    </row>
    <row r="81" spans="2:5" x14ac:dyDescent="0.25">
      <c r="B81" s="9">
        <v>43876</v>
      </c>
      <c r="C81" s="8" t="str">
        <f>PRODUCTOS!A82</f>
        <v>LAB2</v>
      </c>
      <c r="D81" s="2" t="str">
        <f>IFERROR(VLOOKUP(ENTRADAS[[#This Row],[CODIGO DE BARRAS]],PRODUCTOS[],2,FALSE)," ")</f>
        <v>LABIAL MAGICO ECO. (ENGOL)</v>
      </c>
      <c r="E81" s="2">
        <v>12</v>
      </c>
    </row>
    <row r="82" spans="2:5" x14ac:dyDescent="0.25">
      <c r="B82" s="9">
        <v>43876</v>
      </c>
      <c r="C82" s="8">
        <f>PRODUCTOS!A83</f>
        <v>7707369543010</v>
      </c>
      <c r="D82" s="2" t="str">
        <f>IFERROR(VLOOKUP(ENTRADAS[[#This Row],[CODIGO DE BARRAS]],PRODUCTOS[],2,FALSE)," ")</f>
        <v>REM. ESMALTE DELISS (60C.C)</v>
      </c>
      <c r="E82" s="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J5"/>
  <sheetViews>
    <sheetView workbookViewId="0">
      <selection activeCell="C4" sqref="C4"/>
    </sheetView>
  </sheetViews>
  <sheetFormatPr baseColWidth="10" defaultRowHeight="15" x14ac:dyDescent="0.25"/>
  <cols>
    <col min="2" max="2" width="12" customWidth="1"/>
    <col min="3" max="3" width="22.28515625" style="12" customWidth="1"/>
    <col min="4" max="4" width="33.85546875" customWidth="1"/>
    <col min="5" max="5" width="15" customWidth="1"/>
    <col min="6" max="6" width="12" style="11" customWidth="1"/>
    <col min="7" max="7" width="13" customWidth="1"/>
    <col min="8" max="8" width="12" customWidth="1"/>
    <col min="9" max="9" width="15.140625" customWidth="1"/>
  </cols>
  <sheetData>
    <row r="3" spans="2:10" ht="30" x14ac:dyDescent="0.25">
      <c r="B3" s="2" t="s">
        <v>54</v>
      </c>
      <c r="C3" s="8" t="s">
        <v>0</v>
      </c>
      <c r="D3" s="2" t="s">
        <v>1</v>
      </c>
      <c r="E3" s="2" t="s">
        <v>55</v>
      </c>
      <c r="F3" s="10" t="s">
        <v>56</v>
      </c>
      <c r="G3" s="2" t="s">
        <v>57</v>
      </c>
      <c r="H3" s="2" t="s">
        <v>58</v>
      </c>
      <c r="I3" s="2" t="s">
        <v>9</v>
      </c>
      <c r="J3" s="2" t="s">
        <v>78</v>
      </c>
    </row>
    <row r="4" spans="2:10" x14ac:dyDescent="0.25">
      <c r="B4" s="2"/>
      <c r="C4" s="8">
        <v>7703819053795</v>
      </c>
      <c r="D4" s="2" t="str">
        <f>IFERROR(VLOOKUP(SALIDAS[[#This Row],[CODIGO DE BARRAS]],PRODUCTOS[],2,FALSE)," ")</f>
        <v>TRA. KERATINA Y SILICONA (400ml)</v>
      </c>
      <c r="E4" s="2"/>
      <c r="F4" s="10">
        <f>IFERROR(VLOOKUP(SALIDAS[[#This Row],[CODIGO DE BARRAS]],PRODUCTOS[],10,FALSE)," ")</f>
        <v>18200</v>
      </c>
      <c r="G4" s="2">
        <f>IFERROR(VLOOKUP(SALIDAS[[#This Row],[CODIGO DE BARRAS]],PRODUCTOS[],8,FALSE)," ")</f>
        <v>14000</v>
      </c>
      <c r="H4" s="2">
        <f>IFERROR(SALIDAS[[#This Row],[CANTIDAD]]*SALIDAS[[#This Row],[PRECIO VENTA]]," ")</f>
        <v>0</v>
      </c>
      <c r="I4" s="2">
        <f>IFERROR(SALIDAS[[#This Row],[TOTAL VENTA]]-(SALIDAS[[#This Row],[CANTIDAD]]*SALIDAS[[#This Row],[PRECIO DE COMPRA]])," ")</f>
        <v>0</v>
      </c>
      <c r="J4" s="2" t="str">
        <f>IFERROR(VLOOKUP(SALIDAS[[#All],[CODIGO DE BARRAS]],PRODUCTOS[],12,FALSE)," ")</f>
        <v>DIS.BELLEZA</v>
      </c>
    </row>
    <row r="5" spans="2:10" x14ac:dyDescent="0.25">
      <c r="B5" s="2"/>
      <c r="C5" s="8"/>
      <c r="D5" s="2" t="str">
        <f>IFERROR(VLOOKUP(SALIDAS[[#This Row],[CODIGO DE BARRAS]],PRODUCTOS[],2,FALSE)," ")</f>
        <v xml:space="preserve"> </v>
      </c>
      <c r="E5" s="2"/>
      <c r="F5" s="10" t="str">
        <f>IFERROR(VLOOKUP(SALIDAS[[#This Row],[CODIGO DE BARRAS]],PRODUCTOS[],10,FALSE)," ")</f>
        <v xml:space="preserve"> </v>
      </c>
      <c r="G5" s="2" t="str">
        <f>IFERROR(VLOOKUP(SALIDAS[[#This Row],[CODIGO DE BARRAS]],PRODUCTOS[],8,FALSE)," ")</f>
        <v xml:space="preserve"> </v>
      </c>
      <c r="H5" s="2" t="str">
        <f>IFERROR(SALIDAS[[#This Row],[CANTIDAD]]*SALIDAS[[#This Row],[PRECIO VENTA]]," ")</f>
        <v xml:space="preserve"> </v>
      </c>
      <c r="I5" s="2" t="str">
        <f>IFERROR(SALIDAS[[#This Row],[TOTAL VENTA]]-(SALIDAS[[#This Row],[CANTIDAD]]*SALIDAS[[#This Row],[PRECIO DE COMPRA]])," ")</f>
        <v xml:space="preserve"> </v>
      </c>
      <c r="J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8"/>
  <sheetViews>
    <sheetView workbookViewId="0">
      <selection activeCell="A6" sqref="A6:E6"/>
    </sheetView>
  </sheetViews>
  <sheetFormatPr baseColWidth="10" defaultRowHeight="15" x14ac:dyDescent="0.25"/>
  <cols>
    <col min="1" max="1" width="23.42578125" customWidth="1"/>
    <col min="2" max="2" width="23.5703125" customWidth="1"/>
    <col min="4" max="4" width="31.85546875" customWidth="1"/>
  </cols>
  <sheetData>
    <row r="1" spans="1:8" x14ac:dyDescent="0.25">
      <c r="A1" s="13" t="s">
        <v>59</v>
      </c>
    </row>
    <row r="2" spans="1:8" ht="15.75" thickBot="1" x14ac:dyDescent="0.3">
      <c r="A2" s="13" t="s">
        <v>54</v>
      </c>
    </row>
    <row r="3" spans="1:8" ht="15.75" thickBot="1" x14ac:dyDescent="0.3">
      <c r="A3" s="30" t="s">
        <v>60</v>
      </c>
      <c r="B3" s="31"/>
      <c r="C3" s="31"/>
      <c r="D3" s="31"/>
      <c r="E3" s="32"/>
    </row>
    <row r="4" spans="1:8" ht="15.75" thickBot="1" x14ac:dyDescent="0.3">
      <c r="A4" s="26" t="s">
        <v>61</v>
      </c>
      <c r="B4" s="23"/>
      <c r="C4" s="26" t="s">
        <v>62</v>
      </c>
      <c r="D4" s="33" t="str">
        <f>IFERROR(VLOOKUP(B4,CLIENTES[],4,FALSE)," ")</f>
        <v xml:space="preserve"> </v>
      </c>
      <c r="E4" s="34"/>
    </row>
    <row r="5" spans="1:8" ht="15.75" thickBot="1" x14ac:dyDescent="0.3">
      <c r="A5" s="27" t="s">
        <v>63</v>
      </c>
      <c r="B5" s="15" t="str">
        <f>IFERROR(VLOOKUP(B4,CLIENTES[],3,FALSE)," ")</f>
        <v xml:space="preserve"> </v>
      </c>
      <c r="C5" s="27" t="s">
        <v>64</v>
      </c>
      <c r="D5" s="35" t="str">
        <f>IFERROR(VLOOKUP(B4,CLIENTES[],5,FALSE)," ")</f>
        <v xml:space="preserve"> </v>
      </c>
      <c r="E5" s="36"/>
    </row>
    <row r="6" spans="1:8" ht="15.75" thickBot="1" x14ac:dyDescent="0.3">
      <c r="A6" s="30" t="s">
        <v>65</v>
      </c>
      <c r="B6" s="31"/>
      <c r="C6" s="31"/>
      <c r="D6" s="31"/>
      <c r="E6" s="32"/>
      <c r="F6" s="14"/>
      <c r="G6" s="14"/>
      <c r="H6" s="14"/>
    </row>
    <row r="7" spans="1:8" ht="15.75" thickBot="1" x14ac:dyDescent="0.3">
      <c r="A7" s="37" t="s">
        <v>66</v>
      </c>
      <c r="B7" s="38"/>
      <c r="C7" s="38"/>
      <c r="D7" s="38"/>
      <c r="E7" s="39"/>
    </row>
    <row r="8" spans="1:8" ht="15.75" thickBot="1" x14ac:dyDescent="0.3">
      <c r="A8" s="26" t="s">
        <v>67</v>
      </c>
      <c r="B8" s="26" t="s">
        <v>1</v>
      </c>
      <c r="C8" s="26" t="s">
        <v>68</v>
      </c>
      <c r="D8" s="26" t="s">
        <v>69</v>
      </c>
      <c r="E8" s="26" t="s">
        <v>70</v>
      </c>
    </row>
    <row r="9" spans="1:8" x14ac:dyDescent="0.25">
      <c r="A9" s="24"/>
      <c r="B9" s="25"/>
      <c r="C9" s="24"/>
      <c r="D9" s="25"/>
      <c r="E9" s="24"/>
    </row>
    <row r="10" spans="1:8" x14ac:dyDescent="0.25">
      <c r="A10" s="19"/>
      <c r="B10" s="20"/>
      <c r="C10" s="19"/>
      <c r="D10" s="20"/>
      <c r="E10" s="19"/>
    </row>
    <row r="11" spans="1:8" x14ac:dyDescent="0.25">
      <c r="A11" s="19"/>
      <c r="B11" s="20"/>
      <c r="C11" s="19"/>
      <c r="D11" s="20"/>
      <c r="E11" s="19"/>
    </row>
    <row r="12" spans="1:8" x14ac:dyDescent="0.25">
      <c r="A12" s="19"/>
      <c r="B12" s="20"/>
      <c r="C12" s="19"/>
      <c r="D12" s="20"/>
      <c r="E12" s="19"/>
    </row>
    <row r="13" spans="1:8" x14ac:dyDescent="0.25">
      <c r="A13" s="19"/>
      <c r="B13" s="20"/>
      <c r="C13" s="19"/>
      <c r="D13" s="20"/>
      <c r="E13" s="19"/>
    </row>
    <row r="14" spans="1:8" x14ac:dyDescent="0.25">
      <c r="A14" s="19"/>
      <c r="B14" s="20"/>
      <c r="C14" s="19"/>
      <c r="D14" s="20"/>
      <c r="E14" s="19"/>
    </row>
    <row r="15" spans="1:8" ht="15.75" thickBot="1" x14ac:dyDescent="0.3">
      <c r="A15" s="21"/>
      <c r="B15" s="22"/>
      <c r="C15" s="21"/>
      <c r="D15" s="22"/>
      <c r="E15" s="21"/>
    </row>
    <row r="16" spans="1:8" ht="15.75" thickBot="1" x14ac:dyDescent="0.3">
      <c r="A16" s="28" t="s">
        <v>71</v>
      </c>
      <c r="B16" s="29"/>
      <c r="C16" s="23"/>
      <c r="D16" s="26" t="s">
        <v>72</v>
      </c>
      <c r="E16" s="23"/>
    </row>
    <row r="17" spans="1:5" ht="15.75" thickBot="1" x14ac:dyDescent="0.3">
      <c r="A17" s="16" t="s">
        <v>75</v>
      </c>
      <c r="B17" s="15"/>
      <c r="C17" s="15"/>
      <c r="D17" s="26" t="s">
        <v>73</v>
      </c>
      <c r="E17" s="23"/>
    </row>
    <row r="18" spans="1:5" ht="15.75" thickBot="1" x14ac:dyDescent="0.3">
      <c r="A18" s="17"/>
      <c r="B18" s="18"/>
      <c r="C18" s="18"/>
      <c r="D18" s="26" t="s">
        <v>74</v>
      </c>
      <c r="E18" s="23"/>
    </row>
  </sheetData>
  <mergeCells count="6">
    <mergeCell ref="A16:B16"/>
    <mergeCell ref="A3:E3"/>
    <mergeCell ref="D4:E4"/>
    <mergeCell ref="D5:E5"/>
    <mergeCell ref="A6:E6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E2"/>
  <sheetViews>
    <sheetView workbookViewId="0">
      <selection activeCell="C6" sqref="C6"/>
    </sheetView>
  </sheetViews>
  <sheetFormatPr baseColWidth="10" defaultRowHeight="15" x14ac:dyDescent="0.25"/>
  <cols>
    <col min="2" max="2" width="16.28515625" style="12" customWidth="1"/>
    <col min="3" max="3" width="35.140625" customWidth="1"/>
    <col min="4" max="4" width="21.28515625" customWidth="1"/>
    <col min="5" max="5" width="12" customWidth="1"/>
  </cols>
  <sheetData>
    <row r="2" spans="2:5" x14ac:dyDescent="0.25">
      <c r="B2" s="12" t="s">
        <v>76</v>
      </c>
      <c r="C2" t="s">
        <v>63</v>
      </c>
      <c r="D2" t="s">
        <v>77</v>
      </c>
      <c r="E2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B2:J4"/>
  <sheetViews>
    <sheetView workbookViewId="0">
      <selection activeCell="G3" sqref="G3"/>
    </sheetView>
  </sheetViews>
  <sheetFormatPr baseColWidth="10" defaultRowHeight="15" x14ac:dyDescent="0.25"/>
  <cols>
    <col min="2" max="2" width="19.7109375" style="12" customWidth="1"/>
    <col min="3" max="3" width="15.5703125" customWidth="1"/>
    <col min="4" max="4" width="20.140625" customWidth="1"/>
    <col min="5" max="6" width="12" customWidth="1"/>
    <col min="7" max="7" width="17.28515625" customWidth="1"/>
    <col min="8" max="8" width="16.28515625" customWidth="1"/>
    <col min="9" max="9" width="16.140625" customWidth="1"/>
    <col min="10" max="10" width="11.85546875" bestFit="1" customWidth="1"/>
  </cols>
  <sheetData>
    <row r="2" spans="2:10" x14ac:dyDescent="0.25">
      <c r="B2" s="12" t="s">
        <v>67</v>
      </c>
      <c r="C2" t="s">
        <v>1</v>
      </c>
      <c r="D2" t="s">
        <v>3</v>
      </c>
      <c r="E2" t="s">
        <v>4</v>
      </c>
      <c r="F2" t="s">
        <v>80</v>
      </c>
      <c r="G2" t="s">
        <v>6</v>
      </c>
      <c r="H2" t="s">
        <v>56</v>
      </c>
      <c r="I2" t="s">
        <v>9</v>
      </c>
      <c r="J2" t="s">
        <v>78</v>
      </c>
    </row>
    <row r="3" spans="2:10" x14ac:dyDescent="0.25">
      <c r="B3" s="3">
        <f ca="1">IFERROR(VLOOKUP(DISTRIBUIDORA[[#All],[CODIGO]],SALIDAS[],3,FALSE)," ")</f>
        <v>0</v>
      </c>
      <c r="C3" t="str">
        <f ca="1">IFERROR(VLOOKUP(DISTRIBUIDORA[[#All],[CODIGO]],PRODUCTOS[],2,FALSE)," ")</f>
        <v xml:space="preserve"> </v>
      </c>
      <c r="D3" t="str">
        <f ca="1">IFERROR(VLOOKUP(DISTRIBUIDORA[[#All],[CODIGO]],PRODUCTOS[],4,FALSE)," ")</f>
        <v xml:space="preserve"> </v>
      </c>
      <c r="E3">
        <f>SUMIF(ENTRADAS[[#All],[CODIGO DE BARRAS]],PRODUCTOS[[#All],[CODIGO DE BARRAS]],ENTRADAS[[#All],[CANTIDAD]])</f>
        <v>0</v>
      </c>
      <c r="F3">
        <f>SUMIF(SALIDAS[[#All],[CODIGO DE BARRAS]],PRODUCTOS[[#All],[CODIGO DE BARRAS]],SALIDAS[[#All],[CANTIDAD]])</f>
        <v>0</v>
      </c>
    </row>
    <row r="4" spans="2:10" x14ac:dyDescent="0.25">
      <c r="E4">
        <f>SUMIF(ENTRADAS[[#All],[CODIGO DE BARRAS]],PRODUCTOS[[#All],[CODIGO DE BARRAS]],ENTRADAS[[#All],[CANTIDAD]])</f>
        <v>0</v>
      </c>
      <c r="F4">
        <f>SUMIF(SALIDAS[[#All],[CODIGO DE BARRAS]],PRODUCTOS[[#All],[CODIGO DE BARRAS]],SALIDAS[[#All],[CANTIDAD]])</f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ENTRADAS</vt:lpstr>
      <vt:lpstr>SALIDAS</vt:lpstr>
      <vt:lpstr>FACTURA</vt:lpstr>
      <vt:lpstr>DATOS DEL CLIENTE</vt:lpstr>
      <vt:lpstr>P.DIS.BELLEZA</vt:lpstr>
      <vt:lpstr>P.PAÑALERA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Andrea Tabares Velez</dc:creator>
  <cp:lastModifiedBy>Monica Andrea Tabares Velez</cp:lastModifiedBy>
  <dcterms:created xsi:type="dcterms:W3CDTF">2020-02-13T15:28:15Z</dcterms:created>
  <dcterms:modified xsi:type="dcterms:W3CDTF">2020-02-17T04:02:36Z</dcterms:modified>
</cp:coreProperties>
</file>