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9"/>
  </bookViews>
  <sheets>
    <sheet name="2_1" sheetId="1" r:id="rId1"/>
    <sheet name="2_2" sheetId="2" r:id="rId2"/>
    <sheet name="2_3" sheetId="3" r:id="rId3"/>
    <sheet name="3_1" sheetId="4" r:id="rId4"/>
    <sheet name="3_2" sheetId="5" r:id="rId5"/>
    <sheet name="3_3" sheetId="6" r:id="rId6"/>
    <sheet name="4_1" sheetId="7" r:id="rId7"/>
    <sheet name="4_2" sheetId="8" r:id="rId8"/>
    <sheet name="4_3" sheetId="9" r:id="rId9"/>
    <sheet name="5_1" sheetId="10" r:id="rId10"/>
    <sheet name="5_2" sheetId="11" r:id="rId11"/>
    <sheet name="5_3" sheetId="12" r:id="rId12"/>
    <sheet name="5_4" sheetId="13" r:id="rId13"/>
    <sheet name="6_1" sheetId="14" r:id="rId14"/>
    <sheet name="6_2" sheetId="16" r:id="rId15"/>
    <sheet name="6_3" sheetId="17" r:id="rId16"/>
    <sheet name="7_1" sheetId="19" r:id="rId17"/>
    <sheet name="7_2" sheetId="20" r:id="rId18"/>
    <sheet name="7_3" sheetId="21" r:id="rId19"/>
    <sheet name="8" sheetId="23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23" l="1"/>
  <c r="C85" i="23"/>
  <c r="E84" i="23"/>
  <c r="C84" i="23"/>
  <c r="E83" i="23"/>
  <c r="C83" i="23"/>
  <c r="E82" i="23"/>
  <c r="C82" i="23"/>
  <c r="E81" i="23"/>
  <c r="C81" i="23"/>
  <c r="E80" i="23"/>
  <c r="C80" i="23"/>
  <c r="E79" i="23"/>
  <c r="C79" i="23"/>
  <c r="E78" i="23"/>
  <c r="C78" i="23"/>
  <c r="E77" i="23"/>
  <c r="C77" i="23"/>
  <c r="E76" i="23"/>
  <c r="C76" i="23"/>
  <c r="E75" i="23"/>
  <c r="C75" i="23"/>
  <c r="E74" i="23"/>
  <c r="C74" i="23"/>
  <c r="H4" i="21"/>
  <c r="F5" i="20"/>
  <c r="I30" i="19"/>
  <c r="I29" i="19"/>
  <c r="I28" i="19"/>
  <c r="I27" i="19"/>
  <c r="I26" i="19"/>
  <c r="I11" i="19"/>
  <c r="I10" i="19"/>
  <c r="I9" i="19"/>
  <c r="I8" i="19"/>
  <c r="I7" i="19"/>
  <c r="I11" i="9" l="1"/>
  <c r="I9" i="9"/>
  <c r="I4" i="9"/>
  <c r="I7" i="9"/>
  <c r="J7" i="9" s="1"/>
  <c r="K7" i="9" s="1"/>
  <c r="L7" i="9" s="1"/>
  <c r="M7" i="9" s="1"/>
  <c r="M9" i="9"/>
  <c r="L9" i="9"/>
  <c r="K9" i="9"/>
  <c r="J9" i="9"/>
  <c r="L9" i="8"/>
  <c r="P27" i="8"/>
  <c r="L29" i="8" s="1"/>
  <c r="O27" i="8"/>
  <c r="N27" i="8"/>
  <c r="M27" i="8"/>
  <c r="L27" i="8"/>
  <c r="L22" i="8"/>
  <c r="L25" i="8" s="1"/>
  <c r="M25" i="8" s="1"/>
  <c r="N25" i="8" s="1"/>
  <c r="O25" i="8" s="1"/>
  <c r="P25" i="8" s="1"/>
  <c r="P9" i="8"/>
  <c r="L11" i="8" s="1"/>
  <c r="O9" i="8"/>
  <c r="N9" i="8"/>
  <c r="M9" i="8"/>
  <c r="L4" i="8"/>
  <c r="L7" i="8" s="1"/>
  <c r="M7" i="8" s="1"/>
  <c r="N7" i="8" s="1"/>
  <c r="O7" i="8" s="1"/>
  <c r="P7" i="8" s="1"/>
  <c r="L9" i="7"/>
  <c r="P29" i="7"/>
  <c r="O29" i="7"/>
  <c r="N29" i="7"/>
  <c r="M29" i="7"/>
  <c r="L29" i="7"/>
  <c r="L24" i="7"/>
  <c r="L27" i="7" s="1"/>
  <c r="M27" i="7" s="1"/>
  <c r="N27" i="7" s="1"/>
  <c r="O27" i="7" s="1"/>
  <c r="P27" i="7" s="1"/>
  <c r="P9" i="7"/>
  <c r="O9" i="7"/>
  <c r="N9" i="7"/>
  <c r="M9" i="7"/>
  <c r="L4" i="7"/>
  <c r="L7" i="7" s="1"/>
  <c r="M7" i="7" s="1"/>
  <c r="N7" i="7" s="1"/>
  <c r="O7" i="7" s="1"/>
  <c r="P7" i="7" s="1"/>
  <c r="P22" i="6"/>
  <c r="O22" i="6"/>
  <c r="N22" i="6"/>
  <c r="M22" i="6"/>
  <c r="L22" i="6"/>
  <c r="K22" i="6"/>
  <c r="J22" i="6"/>
  <c r="L7" i="6"/>
  <c r="K7" i="6"/>
  <c r="J7" i="6"/>
  <c r="J19" i="6"/>
  <c r="L31" i="7" l="1"/>
  <c r="L11" i="7"/>
  <c r="C2" i="5" l="1"/>
  <c r="M10" i="5" s="1"/>
  <c r="J4" i="6"/>
  <c r="M7" i="6" s="1"/>
  <c r="N7" i="6" s="1"/>
  <c r="L21" i="5" l="1"/>
  <c r="K24" i="5" s="1"/>
  <c r="L24" i="5" s="1"/>
  <c r="T1" i="5"/>
  <c r="M6" i="5"/>
  <c r="M9" i="5" s="1"/>
  <c r="N9" i="5" s="1"/>
  <c r="N31" i="4"/>
  <c r="O31" i="4"/>
  <c r="O32" i="4" s="1"/>
  <c r="P31" i="4"/>
  <c r="P32" i="4" s="1"/>
  <c r="Q31" i="4"/>
  <c r="Q32" i="4" s="1"/>
  <c r="N32" i="4"/>
  <c r="M31" i="4"/>
  <c r="M32" i="4" s="1"/>
  <c r="L31" i="4"/>
  <c r="L32" i="4" s="1"/>
  <c r="K31" i="4"/>
  <c r="K32" i="4" s="1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L30" i="4"/>
  <c r="M30" i="4" s="1"/>
  <c r="N30" i="4" s="1"/>
  <c r="O30" i="4" s="1"/>
  <c r="P30" i="4" s="1"/>
  <c r="Q30" i="4" s="1"/>
  <c r="K30" i="4"/>
  <c r="C36" i="5" l="1"/>
  <c r="O9" i="5"/>
  <c r="P9" i="5" s="1"/>
  <c r="Q9" i="5" s="1"/>
  <c r="M24" i="5"/>
  <c r="D36" i="5"/>
  <c r="C26" i="5" l="1"/>
  <c r="C22" i="5"/>
  <c r="C44" i="5"/>
  <c r="C6" i="5"/>
  <c r="C19" i="5"/>
  <c r="C41" i="5"/>
  <c r="C59" i="5"/>
  <c r="C17" i="5"/>
  <c r="C33" i="5"/>
  <c r="C51" i="5"/>
  <c r="C5" i="5"/>
  <c r="C28" i="5"/>
  <c r="C46" i="5"/>
  <c r="N24" i="5"/>
  <c r="D34" i="5" s="1"/>
  <c r="D58" i="5"/>
  <c r="D52" i="5"/>
  <c r="D43" i="5"/>
  <c r="C9" i="5"/>
  <c r="C29" i="5"/>
  <c r="C47" i="5"/>
  <c r="C24" i="5"/>
  <c r="C39" i="5"/>
  <c r="C57" i="5"/>
  <c r="C12" i="5"/>
  <c r="C34" i="5"/>
  <c r="C52" i="5"/>
  <c r="C20" i="5"/>
  <c r="C54" i="5"/>
  <c r="C49" i="5"/>
  <c r="C7" i="5"/>
  <c r="C23" i="5"/>
  <c r="D51" i="5"/>
  <c r="D20" i="5"/>
  <c r="D6" i="5"/>
  <c r="C10" i="5"/>
  <c r="C32" i="5"/>
  <c r="C50" i="5"/>
  <c r="C8" i="5"/>
  <c r="C25" i="5"/>
  <c r="C42" i="5"/>
  <c r="C60" i="5"/>
  <c r="C15" i="5"/>
  <c r="C37" i="5"/>
  <c r="C55" i="5"/>
  <c r="C31" i="5"/>
  <c r="D35" i="5"/>
  <c r="C3" i="5"/>
  <c r="C13" i="5"/>
  <c r="C35" i="5"/>
  <c r="C53" i="5"/>
  <c r="C11" i="5"/>
  <c r="C27" i="5"/>
  <c r="C45" i="5"/>
  <c r="C18" i="5"/>
  <c r="C40" i="5"/>
  <c r="C58" i="5"/>
  <c r="D2" i="5"/>
  <c r="C16" i="5"/>
  <c r="C38" i="5"/>
  <c r="C56" i="5"/>
  <c r="C14" i="5"/>
  <c r="C30" i="5"/>
  <c r="C48" i="5"/>
  <c r="C4" i="5"/>
  <c r="C21" i="5"/>
  <c r="C43" i="5"/>
  <c r="C61" i="5"/>
  <c r="D33" i="5" l="1"/>
  <c r="D55" i="5"/>
  <c r="D23" i="5"/>
  <c r="Q10" i="5"/>
  <c r="Q11" i="5" s="1"/>
  <c r="P10" i="5"/>
  <c r="P11" i="5" s="1"/>
  <c r="O10" i="5"/>
  <c r="O11" i="5" s="1"/>
  <c r="N10" i="5"/>
  <c r="N11" i="5" s="1"/>
  <c r="M11" i="5"/>
  <c r="O24" i="5"/>
  <c r="P24" i="5" l="1"/>
  <c r="D4" i="5" s="1"/>
  <c r="D48" i="5"/>
  <c r="D37" i="5"/>
  <c r="D19" i="5"/>
  <c r="D17" i="5"/>
  <c r="D8" i="5"/>
  <c r="D32" i="5"/>
  <c r="D11" i="5"/>
  <c r="D24" i="5"/>
  <c r="D10" i="5"/>
  <c r="D3" i="5"/>
  <c r="D5" i="5"/>
  <c r="D30" i="5"/>
  <c r="D27" i="5"/>
  <c r="D56" i="5"/>
  <c r="D14" i="5"/>
  <c r="D53" i="5"/>
  <c r="D31" i="5"/>
  <c r="D39" i="5"/>
  <c r="D18" i="5"/>
  <c r="D12" i="5"/>
  <c r="D42" i="5"/>
  <c r="D29" i="5"/>
  <c r="D47" i="5"/>
  <c r="D9" i="5" l="1"/>
  <c r="D57" i="5"/>
  <c r="D16" i="5"/>
  <c r="D49" i="5"/>
  <c r="Q24" i="5"/>
  <c r="D59" i="5" s="1"/>
  <c r="D22" i="5"/>
  <c r="D25" i="5" l="1"/>
  <c r="D45" i="5"/>
  <c r="D60" i="5"/>
  <c r="D15" i="5"/>
  <c r="D21" i="5"/>
  <c r="D41" i="5"/>
  <c r="D46" i="5"/>
  <c r="D7" i="5"/>
  <c r="D44" i="5"/>
  <c r="D40" i="5"/>
  <c r="D54" i="5"/>
  <c r="D50" i="5"/>
  <c r="D61" i="5"/>
  <c r="D13" i="5"/>
  <c r="D28" i="5"/>
  <c r="D38" i="5"/>
  <c r="D26" i="5"/>
  <c r="K25" i="5" l="1"/>
  <c r="K26" i="5" s="1"/>
  <c r="L25" i="5"/>
  <c r="L26" i="5" s="1"/>
  <c r="O25" i="5"/>
  <c r="O26" i="5" s="1"/>
  <c r="P25" i="5"/>
  <c r="P26" i="5" s="1"/>
  <c r="N25" i="5"/>
  <c r="N26" i="5" s="1"/>
  <c r="Q25" i="5"/>
  <c r="Q26" i="5" s="1"/>
  <c r="M25" i="5"/>
  <c r="M26" i="5" s="1"/>
  <c r="C61" i="4" l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K27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O9" i="4"/>
  <c r="N9" i="4"/>
  <c r="M9" i="4"/>
  <c r="L9" i="4"/>
  <c r="K9" i="4"/>
  <c r="C9" i="4"/>
  <c r="O8" i="4"/>
  <c r="N8" i="4"/>
  <c r="M8" i="4"/>
  <c r="L8" i="4"/>
  <c r="K8" i="4"/>
  <c r="C8" i="4"/>
  <c r="O7" i="4"/>
  <c r="N7" i="4"/>
  <c r="M7" i="4"/>
  <c r="L7" i="4"/>
  <c r="K7" i="4"/>
  <c r="C7" i="4"/>
  <c r="C6" i="4"/>
  <c r="C5" i="4"/>
  <c r="K4" i="4"/>
  <c r="C4" i="4"/>
  <c r="C3" i="4"/>
  <c r="C2" i="4"/>
  <c r="H28" i="3"/>
  <c r="H26" i="3"/>
  <c r="H25" i="3"/>
  <c r="H24" i="3"/>
  <c r="H28" i="2"/>
  <c r="H26" i="2"/>
  <c r="H25" i="2"/>
  <c r="H24" i="2"/>
  <c r="H28" i="1"/>
  <c r="H26" i="1"/>
  <c r="H25" i="1"/>
  <c r="H24" i="1"/>
</calcChain>
</file>

<file path=xl/sharedStrings.xml><?xml version="1.0" encoding="utf-8"?>
<sst xmlns="http://schemas.openxmlformats.org/spreadsheetml/2006/main" count="2155" uniqueCount="305">
  <si>
    <t>№ пассажира</t>
  </si>
  <si>
    <t>Время ожидания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</si>
  <si>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</si>
  <si>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</si>
  <si>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</si>
  <si>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</si>
  <si>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</si>
  <si>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</si>
  <si>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</si>
  <si>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</si>
  <si>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</si>
  <si>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</si>
  <si>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</si>
  <si>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</si>
  <si>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</si>
  <si>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Описательная статистика</t>
  </si>
  <si>
    <t>Задание 1</t>
  </si>
  <si>
    <t>Хср</t>
  </si>
  <si>
    <t>Х(ср)-3*(Ст.откл)</t>
  </si>
  <si>
    <t>Х(ср)+3*(Ст.откл)</t>
  </si>
  <si>
    <t>Доверительный интервал</t>
  </si>
  <si>
    <t>Проверка</t>
  </si>
  <si>
    <t>2. Проверено "правило трех сигм" - ни одно число не выходит за пределы.</t>
  </si>
  <si>
    <t>1. Рассчитаны числовые характеристики для таблицы 7.1 и проверены "описательной статистикой".</t>
  </si>
  <si>
    <t>№</t>
  </si>
  <si>
    <t>Рост (см)</t>
  </si>
  <si>
    <t>1. Рассчитаны числовые характеристики для таблицы 8.1 и проверены "описательной статистикой".</t>
  </si>
  <si>
    <t>Футболист</t>
  </si>
  <si>
    <t>Стоимость, млн евро</t>
  </si>
  <si>
    <t>Килиан Мбаппе</t>
  </si>
  <si>
    <t xml:space="preserve">Рахим Стерлинг </t>
  </si>
  <si>
    <t xml:space="preserve">Джейдон Санчо </t>
  </si>
  <si>
    <t xml:space="preserve">Трент Александер-Арнольд </t>
  </si>
  <si>
    <t xml:space="preserve"> Маркус Рэшфорд</t>
  </si>
  <si>
    <t xml:space="preserve"> Мохамед Салах</t>
  </si>
  <si>
    <t xml:space="preserve"> Садио Мане</t>
  </si>
  <si>
    <t>Антуан Гризманн</t>
  </si>
  <si>
    <t xml:space="preserve">Альфонсо Дэвис </t>
  </si>
  <si>
    <t xml:space="preserve">Харри Кейн </t>
  </si>
  <si>
    <t xml:space="preserve">Роберто Фирмино </t>
  </si>
  <si>
    <t xml:space="preserve">Бернарду Силва </t>
  </si>
  <si>
    <t xml:space="preserve">Габриэл Жезус </t>
  </si>
  <si>
    <t xml:space="preserve">Жоау Фелиш </t>
  </si>
  <si>
    <t xml:space="preserve">Эрлинг Холанд </t>
  </si>
  <si>
    <t xml:space="preserve">Серж Гнабри </t>
  </si>
  <si>
    <t xml:space="preserve">Бруну Фернандеш </t>
  </si>
  <si>
    <t xml:space="preserve">Матийс де Лигт </t>
  </si>
  <si>
    <t xml:space="preserve">Мэйсон Маунт </t>
  </si>
  <si>
    <t xml:space="preserve">Фрэнки де Йонг </t>
  </si>
  <si>
    <t xml:space="preserve">Родри </t>
  </si>
  <si>
    <t xml:space="preserve">Лионель Месси </t>
  </si>
  <si>
    <t xml:space="preserve">Лаутаро Мартинес </t>
  </si>
  <si>
    <t xml:space="preserve">Вирджил ван Дейк </t>
  </si>
  <si>
    <t xml:space="preserve">Сауль Ньигес </t>
  </si>
  <si>
    <t>1. Рассчитаны числовые характеристики для своей таблицы и проверены "описательной статистикой".</t>
  </si>
  <si>
    <t>№ инт</t>
  </si>
  <si>
    <t>x left</t>
  </si>
  <si>
    <t>Частота</t>
  </si>
  <si>
    <t>d5</t>
  </si>
  <si>
    <t>Всех значений</t>
  </si>
  <si>
    <t>Отн. Част</t>
  </si>
  <si>
    <t>d7</t>
  </si>
  <si>
    <t>Карман</t>
  </si>
  <si>
    <t>Еще</t>
  </si>
  <si>
    <t>Автоматический выбор карманов</t>
  </si>
  <si>
    <t>Число карманов 5</t>
  </si>
  <si>
    <t>Число карманов 7</t>
  </si>
  <si>
    <t>Рассчитаны числовые характеристики вариационного ряда для данной таблицы, также построены вариационные ряды и гистограммы</t>
  </si>
  <si>
    <t>d5=</t>
  </si>
  <si>
    <t>x лев.</t>
  </si>
  <si>
    <t>частота</t>
  </si>
  <si>
    <t>Отн.част</t>
  </si>
  <si>
    <t>d7=</t>
  </si>
  <si>
    <t>№ покупателя</t>
  </si>
  <si>
    <t>Время его обслуживания</t>
  </si>
  <si>
    <t>Время ожидания пассажира</t>
  </si>
  <si>
    <t>№ интервала</t>
  </si>
  <si>
    <t>факт.част</t>
  </si>
  <si>
    <t>Теор.част</t>
  </si>
  <si>
    <t>хи2тест=</t>
  </si>
  <si>
    <t>Время обслуживания покупателя</t>
  </si>
  <si>
    <t>Время ожидания покупателя</t>
  </si>
  <si>
    <t>Xr</t>
  </si>
  <si>
    <t>факт. Част</t>
  </si>
  <si>
    <t>теор. Част</t>
  </si>
  <si>
    <t>теор. част</t>
  </si>
  <si>
    <t>факт. част</t>
  </si>
  <si>
    <t>теор.част</t>
  </si>
  <si>
    <t>Рассчитаны числовые характеристики вариацонных рядов, построены вариационные ряды и гистограммы, также проверена гипотеза о равномерности распределения времени ожидания</t>
  </si>
  <si>
    <t>№ поросенка</t>
  </si>
  <si>
    <t>Вес поросенка</t>
  </si>
  <si>
    <t>Пол</t>
  </si>
  <si>
    <t>ж</t>
  </si>
  <si>
    <t>Двухвыборочный F-тест для дисперсии</t>
  </si>
  <si>
    <t>Переменная 1</t>
  </si>
  <si>
    <t>Переменная 2</t>
  </si>
  <si>
    <t>Дисперсия</t>
  </si>
  <si>
    <t>Наблюдения</t>
  </si>
  <si>
    <t>df</t>
  </si>
  <si>
    <t>F</t>
  </si>
  <si>
    <t>P(F&lt;=f) одностороннее</t>
  </si>
  <si>
    <t>F критическое одностороннее</t>
  </si>
  <si>
    <t>м</t>
  </si>
  <si>
    <t>ОС для женщин</t>
  </si>
  <si>
    <t>ОС для мужчин</t>
  </si>
  <si>
    <t>Проверили гипотезу о равенстве дисперсий роста мужчин и женщин</t>
  </si>
  <si>
    <t>Рост</t>
  </si>
  <si>
    <t>Вес</t>
  </si>
  <si>
    <t>Гипотеза о равенстве дисперсий роста мужчин и женщин</t>
  </si>
  <si>
    <t>Двухвыборочный z-тест для средних</t>
  </si>
  <si>
    <t>Известная дисперсия</t>
  </si>
  <si>
    <t>Гипотетическая разность средних</t>
  </si>
  <si>
    <t>z</t>
  </si>
  <si>
    <t>P(Z&lt;=z) одностороннее</t>
  </si>
  <si>
    <t>z критическое одностороннее</t>
  </si>
  <si>
    <t>P(Z&lt;=z) двухстороннее</t>
  </si>
  <si>
    <t>z критическое двухстороннее</t>
  </si>
  <si>
    <t>Рост Ж</t>
  </si>
  <si>
    <t>Вес Ж</t>
  </si>
  <si>
    <t>Рост М</t>
  </si>
  <si>
    <t>Вес М</t>
  </si>
  <si>
    <t>Гипотеза о равенстве дисперсий веса мужчин и женщин</t>
  </si>
  <si>
    <t>Проверили гипотезу о равенстве дисперсий роста и дисперсий веса мужчин и женщин, также проверили гипотезу о равенстве среднего роста и среднего веса мужчин и женщин.</t>
  </si>
  <si>
    <t>Срок работы</t>
  </si>
  <si>
    <t>Изготовитель</t>
  </si>
  <si>
    <t>Гипотеза о равенстве дисперсий срока работы прибора  для разных изготовителей</t>
  </si>
  <si>
    <t>Гипотеза о равенстве среднегосрока работы прибора для разных производителей</t>
  </si>
  <si>
    <t>Двухвыборочный t-тест с одинаковыми дисперсиями</t>
  </si>
  <si>
    <t>Двухвыборочный t-тест с различными дисперсиями</t>
  </si>
  <si>
    <t>Объединенная дисперсия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</si>
  <si>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</si>
  <si>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</si>
  <si>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</si>
  <si>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</si>
  <si>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</si>
  <si>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Цена книги</t>
  </si>
  <si>
    <t>Категория книги</t>
  </si>
  <si>
    <t>Гипотеза о равенстве дисперсий цен книг  для разных категорий.</t>
  </si>
  <si>
    <t>Атлас</t>
  </si>
  <si>
    <t>Справочник</t>
  </si>
  <si>
    <t>Гипотеза о равенстве средней цены книги для разных категорий</t>
  </si>
  <si>
    <t>ФИО</t>
  </si>
  <si>
    <t>пульс ДО нагрузки</t>
  </si>
  <si>
    <t>пульс ПОСЛЕ нагрузки</t>
  </si>
  <si>
    <t>Иванов</t>
  </si>
  <si>
    <t>Парный двухвыборочный t-тест для средних</t>
  </si>
  <si>
    <t>Петрова</t>
  </si>
  <si>
    <t>Смирнова</t>
  </si>
  <si>
    <t>Колов</t>
  </si>
  <si>
    <t>Орлов</t>
  </si>
  <si>
    <t>Степанова</t>
  </si>
  <si>
    <t>Федорова</t>
  </si>
  <si>
    <t>Корреляция Пирсона</t>
  </si>
  <si>
    <t>Блинов</t>
  </si>
  <si>
    <t>Белов</t>
  </si>
  <si>
    <t>Озерова</t>
  </si>
  <si>
    <t>Срок работы (1 изг)</t>
  </si>
  <si>
    <t>Срок работы (2 изг)</t>
  </si>
  <si>
    <t>Цена книги (Атлас)</t>
  </si>
  <si>
    <t>Цена книги (Справочник)</t>
  </si>
  <si>
    <t>3. Пульс после нагрузки существенно больше пульса  до нагрузки</t>
  </si>
  <si>
    <t>1. Проверили гипотезу о равенстве дисперсий срока работы прибора  для разных изготовителей, а также проверили гипотезу о равенстве среднегосрока работы прибора для разных производителей</t>
  </si>
  <si>
    <t>2. Проверили гипотезу о равенстве дисперсий цен книг  для разных категорий, а также проверили гипотезу о равенстве среднейцены книги для разных категорий</t>
  </si>
  <si>
    <t>Стоимость, млн евро 2020</t>
  </si>
  <si>
    <t>Цена</t>
  </si>
  <si>
    <t>Стр.</t>
  </si>
  <si>
    <t>Год</t>
  </si>
  <si>
    <t>Катег.</t>
  </si>
  <si>
    <t>Рук-во</t>
  </si>
  <si>
    <t>Спр-к</t>
  </si>
  <si>
    <t>Уч. пос.</t>
  </si>
  <si>
    <t>Учебник</t>
  </si>
  <si>
    <t> </t>
  </si>
  <si>
    <t>1999 год</t>
  </si>
  <si>
    <t>2000 год</t>
  </si>
  <si>
    <t>2001 год</t>
  </si>
  <si>
    <t>2002 год</t>
  </si>
  <si>
    <t>2003 год</t>
  </si>
  <si>
    <t>2004 год</t>
  </si>
  <si>
    <t>Однофакторный дисперсионный анализ</t>
  </si>
  <si>
    <t>ИТОГИ</t>
  </si>
  <si>
    <t>Группы</t>
  </si>
  <si>
    <t>Дисперсионный анализ</t>
  </si>
  <si>
    <t>Источник вариации</t>
  </si>
  <si>
    <t>SS</t>
  </si>
  <si>
    <t>MS</t>
  </si>
  <si>
    <t>P-Значение</t>
  </si>
  <si>
    <t>F критическое</t>
  </si>
  <si>
    <t>Между группами</t>
  </si>
  <si>
    <t>Внутри групп</t>
  </si>
  <si>
    <t>Итого</t>
  </si>
  <si>
    <t>Модель</t>
  </si>
  <si>
    <t>Возраст</t>
  </si>
  <si>
    <t>ВАЗ 21083</t>
  </si>
  <si>
    <t>ВАЗ 21093</t>
  </si>
  <si>
    <t>ВАЗ 21099</t>
  </si>
  <si>
    <t>ВАЗ 2110</t>
  </si>
  <si>
    <t>1.1 Влияет ли фактор "Год" на цену книги?</t>
  </si>
  <si>
    <t>1.2 Влияет ли фактор "Год" на количество страниц?</t>
  </si>
  <si>
    <t>1.3 Влияет ли фактор "Категория" на цену книги?</t>
  </si>
  <si>
    <t>1.4 Влияет ли фактор "Категория" на количество страниц?</t>
  </si>
  <si>
    <t xml:space="preserve"> 2.1 Влияет ли фактор "Модель" на цену автомобиля?</t>
  </si>
  <si>
    <t>0-2</t>
  </si>
  <si>
    <t>3-5</t>
  </si>
  <si>
    <t>6-8</t>
  </si>
  <si>
    <t>9-11</t>
  </si>
  <si>
    <t>12-14</t>
  </si>
  <si>
    <t>15-17</t>
  </si>
  <si>
    <t>0-4</t>
  </si>
  <si>
    <t>5-9</t>
  </si>
  <si>
    <t>10-14</t>
  </si>
  <si>
    <t>0-7</t>
  </si>
  <si>
    <t>8-15</t>
  </si>
  <si>
    <t>16-17</t>
  </si>
  <si>
    <t>Не влияет</t>
  </si>
  <si>
    <t>Влияет</t>
  </si>
  <si>
    <t>2.2.1 Влияет ли фактор"Возраст" на цену автомобиля? Шаг УФ 3 года</t>
  </si>
  <si>
    <t>2.2.1 Влияет ли фактор"Возраст" на цену автомобиля? Шаг УФ 5 лет</t>
  </si>
  <si>
    <t>2.2.1 Влияет ли фактор"Возраст" на цену автомобиля? Шаг УФ 8 лет</t>
  </si>
  <si>
    <t>Дата рождения</t>
  </si>
  <si>
    <t>Возрастная группа</t>
  </si>
  <si>
    <t>Сем. Положение</t>
  </si>
  <si>
    <t>Арт. Давление</t>
  </si>
  <si>
    <t>Пульс покоя</t>
  </si>
  <si>
    <t>Пульс нагрузки</t>
  </si>
  <si>
    <t>младший</t>
  </si>
  <si>
    <t>одинокий</t>
  </si>
  <si>
    <t>Выявить факторы (возрастная группа, пол, семейное положение), влияющие на рост, вес, артериальное давление, пульс покоя, пульс нагрузки</t>
  </si>
  <si>
    <t>Фролов</t>
  </si>
  <si>
    <t>Козлов</t>
  </si>
  <si>
    <t>Двухфакторный дисперсионный анализ без повторений</t>
  </si>
  <si>
    <t>Выявить комбинации пары факторы (возрастная группа, пол, семейное положение), влияющие на рост, вес, артериальное давление, пульс покоя, пульс нагрузки</t>
  </si>
  <si>
    <t>семейный</t>
  </si>
  <si>
    <t>средний</t>
  </si>
  <si>
    <t>Двухфакторный дисперсионный анализ с повторениями</t>
  </si>
  <si>
    <t>Павлова</t>
  </si>
  <si>
    <t>старший</t>
  </si>
  <si>
    <t>Строки</t>
  </si>
  <si>
    <t>Столбцы</t>
  </si>
  <si>
    <t>Погрешность</t>
  </si>
  <si>
    <t>Выборка</t>
  </si>
  <si>
    <t>Взаимодействие</t>
  </si>
  <si>
    <t>Внутри</t>
  </si>
  <si>
    <t>1. На вес и рост влияет пол</t>
  </si>
  <si>
    <t>2. На артериальное давление и пульс после нагрузки влияет возрастная группа</t>
  </si>
  <si>
    <t>3. На пульск в покое данные факторы не влияют</t>
  </si>
  <si>
    <t>Страна</t>
  </si>
  <si>
    <t>Франция</t>
  </si>
  <si>
    <t>Англия</t>
  </si>
  <si>
    <t>Египет</t>
  </si>
  <si>
    <t>Сенегал</t>
  </si>
  <si>
    <t>Канада</t>
  </si>
  <si>
    <t>Португалия</t>
  </si>
  <si>
    <t>Нидерланды</t>
  </si>
  <si>
    <t>Бразилия</t>
  </si>
  <si>
    <t>Аргентина</t>
  </si>
  <si>
    <t>Испания</t>
  </si>
  <si>
    <t>Германия</t>
  </si>
  <si>
    <t>Норвегия</t>
  </si>
  <si>
    <t>Влияет ли фактор "Страна" на зарплату футболистов? (учитываются данные за 2020г)</t>
  </si>
  <si>
    <t>"Рост"</t>
  </si>
  <si>
    <t>"Вес"</t>
  </si>
  <si>
    <t>"Арт. Давл"</t>
  </si>
  <si>
    <t>"Пульс покоя"</t>
  </si>
  <si>
    <t>"Пульс нагрузки"</t>
  </si>
  <si>
    <t>Корреляционная матрица</t>
  </si>
  <si>
    <t>"Дата рождения"</t>
  </si>
  <si>
    <t>Коэффициент линейной корреляции между «Дата рождения» с переменными</t>
  </si>
  <si>
    <t>Коэффициент линейной корреляции между «Рост» с переменными</t>
  </si>
  <si>
    <t>Найдены коэффициенты линейной корреляции между данными параметрами, построены точечные диаграммы, также построена корреляционная матрица</t>
  </si>
  <si>
    <t>Количество пор</t>
  </si>
  <si>
    <t>Диаметр</t>
  </si>
  <si>
    <t>Коэффициент линейной корреляции между «Диаметром» и «Количеством пор»</t>
  </si>
  <si>
    <t>Коэф. корреляции =</t>
  </si>
  <si>
    <t>ВЫВОД ИТОГОВ</t>
  </si>
  <si>
    <t>Регрессионная статистика</t>
  </si>
  <si>
    <t>Множественный R</t>
  </si>
  <si>
    <t>R-квадрат</t>
  </si>
  <si>
    <t>Коэффициент детерминации</t>
  </si>
  <si>
    <t>Нормированный R-квадрат</t>
  </si>
  <si>
    <t>Значимость F</t>
  </si>
  <si>
    <t>Регрессия</t>
  </si>
  <si>
    <t>Остаток</t>
  </si>
  <si>
    <t>Уравнение прямой y=  a*x+b</t>
  </si>
  <si>
    <t>Коэффициенты</t>
  </si>
  <si>
    <t>Нижние 95%</t>
  </si>
  <si>
    <t>Верхние 95%</t>
  </si>
  <si>
    <t>Нижние 95,0%</t>
  </si>
  <si>
    <t>Верхние 95,0%</t>
  </si>
  <si>
    <t>b</t>
  </si>
  <si>
    <t>Y-пересечение</t>
  </si>
  <si>
    <t>a</t>
  </si>
  <si>
    <t>x-Количество пор</t>
  </si>
  <si>
    <t>Диаметр пыльцы напрямую зависит от количества пор</t>
  </si>
  <si>
    <t>Коэффициент линейной корреляции между стоимостью футболистов за 2019 и 2020г</t>
  </si>
  <si>
    <t>Коэф.корреляции =</t>
  </si>
  <si>
    <t>Точечная диаграмма стоимости футболистов</t>
  </si>
  <si>
    <t>Уравнение прямой y=a*x+b</t>
  </si>
  <si>
    <t>Найден коэффициент линейной корреляции между данными параметрами, построена точечная диаграмма, также построена корреляционная матрица</t>
  </si>
  <si>
    <t xml:space="preserve">Уравнение линейной множественной регрессии «Артериального давления» </t>
  </si>
  <si>
    <t xml:space="preserve">Уравнение нелинейной множественной регрессии «Артериального давления» </t>
  </si>
  <si>
    <t>Рост^2</t>
  </si>
  <si>
    <t>Пульс нагрузки^2</t>
  </si>
  <si>
    <t>Уравнение множественной регрессии по наиболее существенным переменным</t>
  </si>
  <si>
    <t>Учет нелинейности целесообразен, так как коэффициент детерминации в случае учета больше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</si>
</sst>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3" tint="-0.249977111117893"/>
      <name val="Calibri"/>
      <family val="2"/>
      <charset val="204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7" tint="-0.249977111117893"/>
      <name val="Calibri"/>
      <family val="2"/>
      <charset val="204"/>
      <scheme val="minor"/>
    </font>
    <font>
      <i/>
      <sz val="11"/>
      <name val="Calibri"/>
      <family val="2"/>
      <scheme val="minor"/>
    </font>
    <font>
      <sz val="10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i/>
      <sz val="11"/>
      <color theme="9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99"/>
        <bgColor auto="1"/>
      </patternFill>
    </fill>
    <fill>
      <patternFill patternType="solid">
        <fgColor rgb="FFCC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E0ECF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2" borderId="1" applyNumberFormat="0" applyAlignment="0" applyProtection="0"/>
    <xf numFmtId="0" fontId="10" fillId="8" borderId="12" applyNumberFormat="0" applyFont="0" applyAlignment="0" applyProtection="0"/>
    <xf numFmtId="0" fontId="1" fillId="0" borderId="0"/>
  </cellStyleXfs>
  <cellXfs count="271">
    <xf numFmtId="0" fontId="0" fillId="0" borderId="0" xfId="0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6" fillId="0" borderId="10" xfId="0" applyFont="1" applyFill="1" applyBorder="1" applyAlignment="1">
      <alignment horizontal="centerContinuous"/>
    </xf>
    <xf numFmtId="0" fontId="0" fillId="5" borderId="0" xfId="0" applyFill="1"/>
    <xf numFmtId="0" fontId="7" fillId="3" borderId="1" xfId="1" applyFont="1" applyFill="1" applyAlignment="1">
      <alignment horizontal="center"/>
    </xf>
    <xf numFmtId="2" fontId="7" fillId="3" borderId="1" xfId="1" applyNumberFormat="1" applyFont="1" applyFill="1" applyAlignment="1">
      <alignment horizontal="center"/>
    </xf>
    <xf numFmtId="0" fontId="7" fillId="3" borderId="2" xfId="1" applyFont="1" applyFill="1" applyBorder="1" applyAlignment="1">
      <alignment horizontal="center"/>
    </xf>
    <xf numFmtId="0" fontId="0" fillId="3" borderId="2" xfId="0" applyFill="1" applyBorder="1"/>
    <xf numFmtId="0" fontId="5" fillId="0" borderId="0" xfId="0" applyFont="1" applyBorder="1"/>
    <xf numFmtId="0" fontId="0" fillId="0" borderId="0" xfId="0" applyBorder="1"/>
    <xf numFmtId="0" fontId="3" fillId="4" borderId="6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6" fillId="6" borderId="10" xfId="0" applyFont="1" applyFill="1" applyBorder="1" applyAlignment="1">
      <alignment horizontal="centerContinuous"/>
    </xf>
    <xf numFmtId="0" fontId="0" fillId="6" borderId="0" xfId="0" applyFill="1" applyBorder="1" applyAlignment="1"/>
    <xf numFmtId="0" fontId="0" fillId="6" borderId="9" xfId="0" applyFill="1" applyBorder="1" applyAlignment="1"/>
    <xf numFmtId="0" fontId="0" fillId="7" borderId="2" xfId="0" applyFill="1" applyBorder="1"/>
    <xf numFmtId="0" fontId="4" fillId="2" borderId="1" xfId="1"/>
    <xf numFmtId="2" fontId="0" fillId="7" borderId="2" xfId="0" applyNumberFormat="1" applyFill="1" applyBorder="1"/>
    <xf numFmtId="0" fontId="6" fillId="0" borderId="10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5" fillId="0" borderId="0" xfId="0" applyFont="1" applyBorder="1" applyAlignment="1">
      <alignment horizontal="center" wrapText="1"/>
    </xf>
    <xf numFmtId="0" fontId="0" fillId="0" borderId="0" xfId="0" applyNumberFormat="1" applyBorder="1"/>
    <xf numFmtId="0" fontId="6" fillId="0" borderId="0" xfId="0" applyFont="1" applyFill="1" applyBorder="1" applyAlignment="1">
      <alignment horizontal="center"/>
    </xf>
    <xf numFmtId="0" fontId="0" fillId="0" borderId="0" xfId="0" applyNumberFormat="1"/>
    <xf numFmtId="0" fontId="9" fillId="0" borderId="0" xfId="0" applyFont="1"/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7" borderId="10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7" borderId="9" xfId="0" applyFill="1" applyBorder="1" applyAlignment="1"/>
    <xf numFmtId="0" fontId="0" fillId="7" borderId="2" xfId="0" applyNumberFormat="1" applyFill="1" applyBorder="1" applyAlignment="1"/>
    <xf numFmtId="0" fontId="0" fillId="7" borderId="2" xfId="0" applyFill="1" applyBorder="1" applyAlignment="1"/>
    <xf numFmtId="0" fontId="0" fillId="7" borderId="2" xfId="0" applyNumberFormat="1" applyFill="1" applyBorder="1" applyAlignment="1">
      <alignment horizontal="center"/>
    </xf>
    <xf numFmtId="0" fontId="0" fillId="0" borderId="0" xfId="0" applyAlignment="1"/>
    <xf numFmtId="0" fontId="0" fillId="0" borderId="11" xfId="0" applyNumberFormat="1" applyFill="1" applyBorder="1" applyAlignment="1"/>
    <xf numFmtId="2" fontId="0" fillId="0" borderId="11" xfId="0" applyNumberFormat="1" applyFill="1" applyBorder="1" applyAlignment="1"/>
    <xf numFmtId="0" fontId="0" fillId="0" borderId="0" xfId="0" applyBorder="1" applyAlignment="1"/>
    <xf numFmtId="0" fontId="5" fillId="0" borderId="0" xfId="0" applyFont="1" applyBorder="1" applyAlignment="1">
      <alignment horizontal="center"/>
    </xf>
    <xf numFmtId="0" fontId="13" fillId="9" borderId="0" xfId="0" applyFont="1" applyFill="1"/>
    <xf numFmtId="0" fontId="0" fillId="7" borderId="2" xfId="0" applyFont="1" applyFill="1" applyBorder="1"/>
    <xf numFmtId="0" fontId="0" fillId="0" borderId="0" xfId="0"/>
    <xf numFmtId="0" fontId="16" fillId="0" borderId="0" xfId="0" applyFont="1" applyAlignment="1"/>
    <xf numFmtId="0" fontId="11" fillId="0" borderId="0" xfId="0" applyFont="1"/>
    <xf numFmtId="0" fontId="17" fillId="0" borderId="0" xfId="0" applyFont="1"/>
    <xf numFmtId="0" fontId="4" fillId="7" borderId="1" xfId="1" applyFill="1" applyAlignment="1">
      <alignment horizontal="centerContinuous"/>
    </xf>
    <xf numFmtId="0" fontId="4" fillId="7" borderId="1" xfId="1" applyFill="1" applyAlignment="1"/>
    <xf numFmtId="0" fontId="12" fillId="0" borderId="0" xfId="0" applyFont="1"/>
    <xf numFmtId="0" fontId="13" fillId="0" borderId="0" xfId="0" applyFont="1"/>
    <xf numFmtId="0" fontId="0" fillId="6" borderId="12" xfId="2" applyFont="1" applyFill="1"/>
    <xf numFmtId="0" fontId="18" fillId="6" borderId="12" xfId="2" applyFont="1" applyFill="1" applyAlignment="1">
      <alignment horizontal="center"/>
    </xf>
    <xf numFmtId="0" fontId="0" fillId="6" borderId="12" xfId="2" applyFont="1" applyFill="1" applyAlignment="1"/>
    <xf numFmtId="0" fontId="12" fillId="6" borderId="12" xfId="2" applyFont="1" applyFill="1"/>
    <xf numFmtId="0" fontId="14" fillId="6" borderId="12" xfId="2" applyFont="1" applyFill="1"/>
    <xf numFmtId="0" fontId="20" fillId="6" borderId="12" xfId="2" applyFont="1" applyFill="1" applyAlignment="1">
      <alignment horizontal="center"/>
    </xf>
    <xf numFmtId="0" fontId="14" fillId="6" borderId="12" xfId="2" applyFont="1" applyFill="1" applyAlignment="1"/>
    <xf numFmtId="0" fontId="12" fillId="6" borderId="12" xfId="2" applyFont="1" applyFill="1" applyAlignment="1"/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0" fillId="6" borderId="0" xfId="0" applyFill="1"/>
    <xf numFmtId="0" fontId="6" fillId="6" borderId="10" xfId="0" applyFont="1" applyFill="1" applyBorder="1" applyAlignment="1">
      <alignment horizontal="center"/>
    </xf>
    <xf numFmtId="0" fontId="7" fillId="7" borderId="1" xfId="1" applyFont="1" applyFill="1" applyAlignment="1"/>
    <xf numFmtId="0" fontId="0" fillId="3" borderId="0" xfId="0" applyFill="1"/>
    <xf numFmtId="0" fontId="4" fillId="3" borderId="1" xfId="1" applyFill="1" applyAlignment="1">
      <alignment horizontal="centerContinuous"/>
    </xf>
    <xf numFmtId="0" fontId="4" fillId="3" borderId="1" xfId="1" applyFill="1" applyAlignment="1"/>
    <xf numFmtId="0" fontId="7" fillId="10" borderId="1" xfId="1" applyFont="1" applyFill="1"/>
    <xf numFmtId="0" fontId="7" fillId="10" borderId="1" xfId="1" applyFont="1" applyFill="1" applyAlignment="1">
      <alignment horizontal="center"/>
    </xf>
    <xf numFmtId="0" fontId="7" fillId="10" borderId="1" xfId="1" applyFont="1" applyFill="1" applyAlignment="1"/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0" xfId="0" applyFont="1"/>
    <xf numFmtId="0" fontId="19" fillId="0" borderId="0" xfId="2" applyFont="1" applyFill="1" applyBorder="1" applyAlignment="1"/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14" xfId="0" applyFont="1" applyFill="1" applyBorder="1" applyAlignment="1">
      <alignment horizontal="center" vertical="center"/>
    </xf>
    <xf numFmtId="0" fontId="7" fillId="7" borderId="1" xfId="1" applyFont="1" applyFill="1" applyAlignment="1">
      <alignment horizontal="centerContinuous"/>
    </xf>
    <xf numFmtId="0" fontId="14" fillId="3" borderId="12" xfId="2" applyFont="1" applyFill="1"/>
    <xf numFmtId="0" fontId="20" fillId="3" borderId="12" xfId="2" applyFont="1" applyFill="1" applyAlignment="1">
      <alignment horizontal="center"/>
    </xf>
    <xf numFmtId="0" fontId="14" fillId="3" borderId="12" xfId="2" applyFont="1" applyFill="1" applyAlignment="1"/>
    <xf numFmtId="0" fontId="7" fillId="11" borderId="1" xfId="1" applyFont="1" applyFill="1" applyAlignment="1">
      <alignment horizontal="centerContinuous"/>
    </xf>
    <xf numFmtId="0" fontId="7" fillId="11" borderId="1" xfId="1" applyFont="1" applyFill="1" applyAlignment="1"/>
    <xf numFmtId="0" fontId="14" fillId="12" borderId="12" xfId="2" applyFont="1" applyFill="1"/>
    <xf numFmtId="0" fontId="20" fillId="12" borderId="12" xfId="2" applyFont="1" applyFill="1" applyAlignment="1">
      <alignment horizontal="center"/>
    </xf>
    <xf numFmtId="0" fontId="14" fillId="12" borderId="12" xfId="2" applyFont="1" applyFill="1" applyAlignment="1"/>
    <xf numFmtId="0" fontId="7" fillId="0" borderId="0" xfId="1" applyFont="1" applyFill="1" applyBorder="1" applyAlignment="1"/>
    <xf numFmtId="0" fontId="14" fillId="13" borderId="12" xfId="2" applyFont="1" applyFill="1"/>
    <xf numFmtId="0" fontId="20" fillId="13" borderId="12" xfId="2" applyFont="1" applyFill="1" applyAlignment="1">
      <alignment horizontal="center"/>
    </xf>
    <xf numFmtId="0" fontId="14" fillId="13" borderId="12" xfId="2" applyFont="1" applyFill="1" applyAlignment="1"/>
    <xf numFmtId="0" fontId="14" fillId="14" borderId="12" xfId="2" applyFont="1" applyFill="1"/>
    <xf numFmtId="0" fontId="20" fillId="14" borderId="12" xfId="2" applyFont="1" applyFill="1" applyAlignment="1">
      <alignment horizontal="center"/>
    </xf>
    <xf numFmtId="0" fontId="14" fillId="14" borderId="12" xfId="2" applyFont="1" applyFill="1" applyAlignment="1"/>
    <xf numFmtId="11" fontId="14" fillId="14" borderId="12" xfId="2" applyNumberFormat="1" applyFont="1" applyFill="1" applyAlignment="1"/>
    <xf numFmtId="0" fontId="2" fillId="4" borderId="13" xfId="0" applyFont="1" applyFill="1" applyBorder="1"/>
    <xf numFmtId="0" fontId="0" fillId="4" borderId="4" xfId="0" applyFill="1" applyBorder="1"/>
    <xf numFmtId="0" fontId="3" fillId="4" borderId="2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6" fillId="3" borderId="10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9" xfId="0" applyFill="1" applyBorder="1" applyAlignment="1"/>
    <xf numFmtId="0" fontId="0" fillId="15" borderId="0" xfId="0" applyFill="1"/>
    <xf numFmtId="0" fontId="6" fillId="15" borderId="10" xfId="0" applyFont="1" applyFill="1" applyBorder="1" applyAlignment="1">
      <alignment horizontal="center"/>
    </xf>
    <xf numFmtId="0" fontId="0" fillId="15" borderId="0" xfId="0" applyFill="1" applyBorder="1" applyAlignment="1"/>
    <xf numFmtId="0" fontId="0" fillId="15" borderId="9" xfId="0" applyFill="1" applyBorder="1" applyAlignment="1"/>
    <xf numFmtId="0" fontId="5" fillId="0" borderId="17" xfId="0" applyFont="1" applyBorder="1" applyAlignment="1">
      <alignment horizontal="right" vertical="center"/>
    </xf>
    <xf numFmtId="0" fontId="5" fillId="0" borderId="18" xfId="0" applyFont="1" applyBorder="1" applyAlignment="1">
      <alignment horizontal="center" vertical="center"/>
    </xf>
    <xf numFmtId="3" fontId="5" fillId="0" borderId="17" xfId="0" applyNumberFormat="1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right" vertical="center"/>
    </xf>
    <xf numFmtId="0" fontId="22" fillId="0" borderId="0" xfId="0" applyFont="1" applyAlignment="1">
      <alignment horizontal="justify" vertical="center"/>
    </xf>
    <xf numFmtId="0" fontId="5" fillId="0" borderId="0" xfId="0" applyFont="1"/>
    <xf numFmtId="0" fontId="18" fillId="0" borderId="10" xfId="0" applyFont="1" applyFill="1" applyBorder="1" applyAlignment="1">
      <alignment horizontal="center"/>
    </xf>
    <xf numFmtId="0" fontId="24" fillId="0" borderId="17" xfId="0" applyFont="1" applyBorder="1" applyAlignment="1">
      <alignment horizontal="right" vertical="center"/>
    </xf>
    <xf numFmtId="0" fontId="24" fillId="0" borderId="18" xfId="0" applyFont="1" applyBorder="1" applyAlignment="1">
      <alignment horizontal="center" vertical="center"/>
    </xf>
    <xf numFmtId="0" fontId="24" fillId="0" borderId="15" xfId="0" applyFont="1" applyBorder="1" applyAlignment="1">
      <alignment horizontal="right" vertical="center"/>
    </xf>
    <xf numFmtId="0" fontId="21" fillId="4" borderId="3" xfId="0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right" vertical="center"/>
    </xf>
    <xf numFmtId="3" fontId="5" fillId="4" borderId="5" xfId="0" applyNumberFormat="1" applyFont="1" applyFill="1" applyBorder="1" applyAlignment="1">
      <alignment horizontal="right" vertical="center"/>
    </xf>
    <xf numFmtId="0" fontId="5" fillId="4" borderId="7" xfId="0" applyFont="1" applyFill="1" applyBorder="1" applyAlignment="1">
      <alignment horizontal="right" vertical="center"/>
    </xf>
    <xf numFmtId="0" fontId="24" fillId="4" borderId="2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4" fillId="4" borderId="13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horizontal="center" vertical="center"/>
    </xf>
    <xf numFmtId="0" fontId="24" fillId="4" borderId="5" xfId="0" applyFont="1" applyFill="1" applyBorder="1" applyAlignment="1">
      <alignment horizontal="right" vertical="center"/>
    </xf>
    <xf numFmtId="0" fontId="24" fillId="4" borderId="6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right"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5" fillId="0" borderId="0" xfId="0" applyFont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1" fontId="1" fillId="0" borderId="0" xfId="0" applyNumberFormat="1" applyFont="1" applyFill="1" applyBorder="1" applyAlignment="1"/>
    <xf numFmtId="49" fontId="21" fillId="0" borderId="15" xfId="0" applyNumberFormat="1" applyFont="1" applyBorder="1" applyAlignment="1">
      <alignment horizontal="center" vertical="center"/>
    </xf>
    <xf numFmtId="49" fontId="0" fillId="0" borderId="19" xfId="0" applyNumberFormat="1" applyBorder="1"/>
    <xf numFmtId="49" fontId="0" fillId="0" borderId="15" xfId="0" applyNumberFormat="1" applyBorder="1"/>
    <xf numFmtId="0" fontId="21" fillId="0" borderId="17" xfId="0" applyFont="1" applyBorder="1" applyAlignment="1">
      <alignment horizontal="right" vertical="center"/>
    </xf>
    <xf numFmtId="0" fontId="21" fillId="0" borderId="15" xfId="0" applyFont="1" applyBorder="1" applyAlignment="1">
      <alignment horizontal="right" vertical="center"/>
    </xf>
    <xf numFmtId="49" fontId="0" fillId="0" borderId="16" xfId="0" applyNumberFormat="1" applyBorder="1"/>
    <xf numFmtId="49" fontId="0" fillId="0" borderId="20" xfId="0" applyNumberFormat="1" applyBorder="1"/>
    <xf numFmtId="0" fontId="1" fillId="0" borderId="0" xfId="3"/>
    <xf numFmtId="0" fontId="26" fillId="0" borderId="0" xfId="3" applyFont="1"/>
    <xf numFmtId="0" fontId="1" fillId="0" borderId="9" xfId="3" applyFill="1" applyBorder="1" applyAlignment="1">
      <alignment horizontal="center"/>
    </xf>
    <xf numFmtId="0" fontId="1" fillId="0" borderId="0" xfId="3" applyFill="1" applyBorder="1" applyAlignment="1">
      <alignment horizontal="center"/>
    </xf>
    <xf numFmtId="0" fontId="18" fillId="0" borderId="10" xfId="3" applyFont="1" applyFill="1" applyBorder="1" applyAlignment="1">
      <alignment horizontal="center"/>
    </xf>
    <xf numFmtId="0" fontId="1" fillId="0" borderId="0" xfId="3" applyAlignment="1">
      <alignment horizontal="center"/>
    </xf>
    <xf numFmtId="0" fontId="1" fillId="0" borderId="0" xfId="3" applyFill="1" applyBorder="1" applyAlignment="1"/>
    <xf numFmtId="0" fontId="23" fillId="0" borderId="0" xfId="3" applyFont="1"/>
    <xf numFmtId="0" fontId="5" fillId="4" borderId="2" xfId="3" applyFont="1" applyFill="1" applyBorder="1" applyAlignment="1">
      <alignment horizontal="center" vertical="center" wrapText="1"/>
    </xf>
    <xf numFmtId="0" fontId="21" fillId="4" borderId="3" xfId="3" applyFont="1" applyFill="1" applyBorder="1" applyAlignment="1">
      <alignment horizontal="center" vertical="center" wrapText="1"/>
    </xf>
    <xf numFmtId="0" fontId="21" fillId="4" borderId="13" xfId="3" applyFont="1" applyFill="1" applyBorder="1" applyAlignment="1">
      <alignment horizontal="center" vertical="center" wrapText="1"/>
    </xf>
    <xf numFmtId="0" fontId="21" fillId="4" borderId="4" xfId="3" applyFont="1" applyFill="1" applyBorder="1" applyAlignment="1">
      <alignment horizontal="center" vertical="center" wrapText="1"/>
    </xf>
    <xf numFmtId="0" fontId="5" fillId="4" borderId="5" xfId="3" applyFont="1" applyFill="1" applyBorder="1" applyAlignment="1">
      <alignment vertical="center" wrapText="1"/>
    </xf>
    <xf numFmtId="0" fontId="5" fillId="4" borderId="6" xfId="3" applyFont="1" applyFill="1" applyBorder="1" applyAlignment="1">
      <alignment horizontal="center" vertical="center" wrapText="1"/>
    </xf>
    <xf numFmtId="0" fontId="5" fillId="4" borderId="7" xfId="3" applyFont="1" applyFill="1" applyBorder="1" applyAlignment="1">
      <alignment vertical="center" wrapText="1"/>
    </xf>
    <xf numFmtId="0" fontId="5" fillId="4" borderId="14" xfId="3" applyFont="1" applyFill="1" applyBorder="1" applyAlignment="1">
      <alignment horizontal="center" vertical="center" wrapText="1"/>
    </xf>
    <xf numFmtId="0" fontId="5" fillId="4" borderId="8" xfId="3" applyFont="1" applyFill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0" fontId="21" fillId="6" borderId="3" xfId="3" applyFont="1" applyFill="1" applyBorder="1" applyAlignment="1">
      <alignment horizontal="center" vertical="center" wrapText="1"/>
    </xf>
    <xf numFmtId="0" fontId="21" fillId="6" borderId="13" xfId="3" applyFont="1" applyFill="1" applyBorder="1" applyAlignment="1">
      <alignment horizontal="center" vertical="center" wrapText="1"/>
    </xf>
    <xf numFmtId="0" fontId="21" fillId="6" borderId="4" xfId="3" applyFont="1" applyFill="1" applyBorder="1" applyAlignment="1">
      <alignment horizontal="center" vertical="center" wrapText="1"/>
    </xf>
    <xf numFmtId="0" fontId="21" fillId="6" borderId="19" xfId="3" applyFont="1" applyFill="1" applyBorder="1" applyAlignment="1">
      <alignment horizontal="center" vertical="center" wrapText="1"/>
    </xf>
    <xf numFmtId="0" fontId="5" fillId="17" borderId="9" xfId="3" applyFont="1" applyFill="1" applyBorder="1" applyAlignment="1">
      <alignment horizontal="center" vertical="center" wrapText="1"/>
    </xf>
    <xf numFmtId="0" fontId="21" fillId="19" borderId="19" xfId="3" applyFont="1" applyFill="1" applyBorder="1" applyAlignment="1">
      <alignment horizontal="center" vertical="center" wrapText="1"/>
    </xf>
    <xf numFmtId="0" fontId="5" fillId="18" borderId="9" xfId="3" applyFont="1" applyFill="1" applyBorder="1" applyAlignment="1">
      <alignment horizontal="center" vertical="center" wrapText="1"/>
    </xf>
    <xf numFmtId="0" fontId="5" fillId="10" borderId="9" xfId="3" applyFont="1" applyFill="1" applyBorder="1" applyAlignment="1">
      <alignment horizontal="center" vertical="center" wrapText="1"/>
    </xf>
    <xf numFmtId="0" fontId="5" fillId="7" borderId="9" xfId="3" applyFont="1" applyFill="1" applyBorder="1" applyAlignment="1">
      <alignment horizontal="center" vertical="center" wrapText="1"/>
    </xf>
    <xf numFmtId="0" fontId="21" fillId="16" borderId="19" xfId="3" applyFont="1" applyFill="1" applyBorder="1" applyAlignment="1">
      <alignment horizontal="center" vertical="center" wrapText="1"/>
    </xf>
    <xf numFmtId="0" fontId="1" fillId="0" borderId="0" xfId="3" applyFont="1"/>
    <xf numFmtId="0" fontId="27" fillId="0" borderId="21" xfId="3" applyFont="1" applyFill="1" applyBorder="1" applyAlignment="1">
      <alignment horizontal="center"/>
    </xf>
    <xf numFmtId="0" fontId="1" fillId="0" borderId="10" xfId="3" applyFont="1" applyFill="1" applyBorder="1" applyAlignment="1">
      <alignment horizontal="center"/>
    </xf>
    <xf numFmtId="0" fontId="1" fillId="0" borderId="0" xfId="3" applyFont="1" applyFill="1" applyBorder="1" applyAlignment="1">
      <alignment horizontal="center"/>
    </xf>
    <xf numFmtId="0" fontId="25" fillId="0" borderId="0" xfId="3" applyFont="1"/>
    <xf numFmtId="0" fontId="1" fillId="0" borderId="21" xfId="3" applyBorder="1" applyAlignment="1">
      <alignment horizontal="center"/>
    </xf>
    <xf numFmtId="0" fontId="1" fillId="0" borderId="9" xfId="3" applyBorder="1"/>
    <xf numFmtId="0" fontId="3" fillId="4" borderId="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/>
    <xf numFmtId="0" fontId="0" fillId="4" borderId="6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1" fillId="0" borderId="2" xfId="3" applyBorder="1"/>
    <xf numFmtId="0" fontId="1" fillId="0" borderId="9" xfId="3" applyFill="1" applyBorder="1" applyAlignment="1"/>
    <xf numFmtId="0" fontId="29" fillId="0" borderId="0" xfId="3" applyFont="1"/>
    <xf numFmtId="0" fontId="30" fillId="0" borderId="0" xfId="3" applyFont="1"/>
    <xf numFmtId="0" fontId="5" fillId="0" borderId="0" xfId="3" applyFont="1" applyAlignment="1">
      <alignment vertical="center"/>
    </xf>
    <xf numFmtId="0" fontId="31" fillId="0" borderId="0" xfId="3" applyFont="1"/>
    <xf numFmtId="0" fontId="5" fillId="4" borderId="3" xfId="3" applyFont="1" applyFill="1" applyBorder="1" applyAlignment="1">
      <alignment horizontal="center" vertical="center" wrapText="1"/>
    </xf>
    <xf numFmtId="0" fontId="5" fillId="4" borderId="13" xfId="3" applyFont="1" applyFill="1" applyBorder="1" applyAlignment="1">
      <alignment horizontal="center" vertical="center" wrapText="1"/>
    </xf>
    <xf numFmtId="0" fontId="5" fillId="4" borderId="4" xfId="3" applyFont="1" applyFill="1" applyBorder="1" applyAlignment="1">
      <alignment horizontal="center" vertical="center" wrapText="1"/>
    </xf>
    <xf numFmtId="0" fontId="5" fillId="4" borderId="5" xfId="3" applyFont="1" applyFill="1" applyBorder="1" applyAlignment="1">
      <alignment horizontal="center" vertical="center" wrapText="1"/>
    </xf>
    <xf numFmtId="0" fontId="5" fillId="4" borderId="7" xfId="3" applyFont="1" applyFill="1" applyBorder="1" applyAlignment="1">
      <alignment horizontal="center" vertical="center" wrapText="1"/>
    </xf>
    <xf numFmtId="0" fontId="1" fillId="7" borderId="2" xfId="3" applyFill="1" applyBorder="1"/>
    <xf numFmtId="0" fontId="1" fillId="0" borderId="0" xfId="3" applyBorder="1"/>
    <xf numFmtId="0" fontId="18" fillId="0" borderId="10" xfId="3" applyFont="1" applyFill="1" applyBorder="1" applyAlignment="1">
      <alignment horizontal="centerContinuous"/>
    </xf>
    <xf numFmtId="0" fontId="18" fillId="0" borderId="0" xfId="3" applyFont="1" applyFill="1" applyBorder="1" applyAlignment="1">
      <alignment horizontal="center"/>
    </xf>
    <xf numFmtId="0" fontId="28" fillId="0" borderId="0" xfId="3" applyFont="1"/>
    <xf numFmtId="0" fontId="8" fillId="0" borderId="9" xfId="3" applyFont="1" applyFill="1" applyBorder="1" applyAlignment="1"/>
    <xf numFmtId="0" fontId="1" fillId="0" borderId="9" xfId="3" applyFont="1" applyFill="1" applyBorder="1" applyAlignment="1"/>
    <xf numFmtId="0" fontId="8" fillId="0" borderId="0" xfId="3" applyFont="1" applyFill="1" applyBorder="1" applyAlignment="1"/>
    <xf numFmtId="0" fontId="1" fillId="0" borderId="0" xfId="3" applyFont="1" applyFill="1" applyBorder="1" applyAlignment="1"/>
    <xf numFmtId="0" fontId="1" fillId="0" borderId="0" xfId="3" applyFont="1" applyBorder="1"/>
    <xf numFmtId="0" fontId="0" fillId="0" borderId="9" xfId="0" applyBorder="1"/>
    <xf numFmtId="0" fontId="32" fillId="0" borderId="10" xfId="0" applyFont="1" applyFill="1" applyBorder="1" applyAlignment="1">
      <alignment horizontal="center"/>
    </xf>
    <xf numFmtId="0" fontId="8" fillId="0" borderId="9" xfId="0" applyFont="1" applyFill="1" applyBorder="1" applyAlignment="1"/>
    <xf numFmtId="0" fontId="5" fillId="0" borderId="0" xfId="3" applyFont="1"/>
    <xf numFmtId="0" fontId="5" fillId="7" borderId="2" xfId="3" applyFont="1" applyFill="1" applyBorder="1" applyAlignment="1">
      <alignment horizontal="center" vertical="center" wrapText="1"/>
    </xf>
    <xf numFmtId="0" fontId="5" fillId="7" borderId="3" xfId="3" applyFont="1" applyFill="1" applyBorder="1" applyAlignment="1">
      <alignment horizontal="center" vertical="center" wrapText="1"/>
    </xf>
    <xf numFmtId="0" fontId="5" fillId="7" borderId="13" xfId="3" applyFont="1" applyFill="1" applyBorder="1" applyAlignment="1">
      <alignment horizontal="center" vertical="center" wrapText="1"/>
    </xf>
    <xf numFmtId="0" fontId="5" fillId="7" borderId="4" xfId="3" applyFont="1" applyFill="1" applyBorder="1" applyAlignment="1">
      <alignment horizontal="center" vertical="center" wrapText="1"/>
    </xf>
    <xf numFmtId="0" fontId="5" fillId="7" borderId="5" xfId="3" applyFont="1" applyFill="1" applyBorder="1" applyAlignment="1">
      <alignment horizontal="center" vertical="center" wrapText="1"/>
    </xf>
    <xf numFmtId="0" fontId="5" fillId="7" borderId="6" xfId="3" applyFont="1" applyFill="1" applyBorder="1" applyAlignment="1">
      <alignment horizontal="center" vertical="center" wrapText="1"/>
    </xf>
    <xf numFmtId="0" fontId="5" fillId="7" borderId="7" xfId="3" applyFont="1" applyFill="1" applyBorder="1" applyAlignment="1">
      <alignment horizontal="center" vertical="center" wrapText="1"/>
    </xf>
    <xf numFmtId="0" fontId="5" fillId="7" borderId="14" xfId="3" applyFont="1" applyFill="1" applyBorder="1" applyAlignment="1">
      <alignment horizontal="center" vertical="center" wrapText="1"/>
    </xf>
    <xf numFmtId="0" fontId="5" fillId="7" borderId="8" xfId="3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5" fillId="6" borderId="3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5" fillId="6" borderId="7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0" fillId="6" borderId="14" xfId="0" applyFill="1" applyBorder="1"/>
    <xf numFmtId="0" fontId="0" fillId="6" borderId="8" xfId="0" applyFill="1" applyBorder="1"/>
    <xf numFmtId="0" fontId="8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3" fillId="0" borderId="0" xfId="0" applyFont="1"/>
    <xf numFmtId="0" fontId="0" fillId="0" borderId="0" xfId="0"/>
  </cellXfs>
  <cellStyles count="4">
    <cellStyle name="Вывод" xfId="1" builtinId="21"/>
    <cellStyle name="Обычный" xfId="0" builtinId="0"/>
    <cellStyle name="Обычный 2" xfId="3"/>
    <cellStyle name="Примечание" xfId="2" builtinId="10"/>
  </cellStyles>
  <dxfs count="12">
    <dxf>
      <fill>
        <patternFill patternType="solid">
          <fgColor auto="1"/>
          <bgColor rgb="FFCCFF99"/>
        </patternFill>
      </fill>
    </dxf>
    <dxf>
      <fill>
        <patternFill patternType="solid">
          <fgColor auto="1"/>
          <bgColor rgb="FFCCFF99"/>
        </patternFill>
      </fill>
    </dxf>
    <dxf>
      <fill>
        <patternFill patternType="solid">
          <fgColor auto="1"/>
          <bgColor rgb="FFCCFF99"/>
        </patternFill>
      </fill>
    </dxf>
    <dxf>
      <fill>
        <patternFill patternType="solid">
          <fgColor auto="1"/>
          <bgColor rgb="FFCCFF99"/>
        </patternFill>
      </fill>
    </dxf>
    <dxf>
      <fill>
        <patternFill patternType="solid">
          <fgColor auto="1"/>
          <bgColor rgb="FFCCFF99"/>
        </patternFill>
      </fill>
    </dxf>
    <dxf>
      <fill>
        <patternFill patternType="solid">
          <fgColor auto="1"/>
          <bgColor rgb="FFCCFF99"/>
        </patternFill>
      </fill>
    </dxf>
    <dxf>
      <fill>
        <patternFill patternType="solid">
          <fgColor auto="1"/>
          <bgColor rgb="FFCCFF99"/>
        </patternFill>
      </fill>
    </dxf>
    <dxf>
      <fill>
        <patternFill patternType="solid">
          <fgColor auto="1"/>
          <bgColor rgb="FFCCFF99"/>
        </patternFill>
      </fill>
    </dxf>
    <dxf>
      <fill>
        <patternFill patternType="solid">
          <fgColor auto="1"/>
          <bgColor rgb="FFCCFF99"/>
        </patternFill>
      </fill>
    </dxf>
    <dxf>
      <fill>
        <patternFill patternType="solid">
          <fgColor auto="1"/>
          <bgColor rgb="FFCCFF99"/>
        </patternFill>
      </fill>
    </dxf>
    <dxf>
      <fill>
        <patternFill patternType="solid">
          <fgColor auto="1"/>
          <bgColor rgb="FFCCFF99"/>
        </patternFill>
      </fill>
    </dxf>
    <dxf>
      <fill>
        <patternFill patternType="solid">
          <fgColor auto="1"/>
          <bgColor rgb="FFCCFF99"/>
        </patternFill>
      </fill>
    </dxf>
  </dxfs>
  <tableStyles count="0" defaultTableStyle="TableStyleMedium2" defaultPivotStyle="PivotStyleLight16"/>
  <colors>
    <mruColors>
      <color rgb="FFCCFF99"/>
      <color rgb="FFCCFFFF"/>
      <color rgb="FFFFFF99"/>
      <color rgb="FFE0ECF2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10392737605047"/>
          <c:y val="0.17171293955228073"/>
          <c:w val="0.8439606299212598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'3_1'!$J$8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'3_1'!$K$7:$O$7</c:f>
              <c:numCache>
                <c:formatCode>General</c:formatCode>
                <c:ptCount val="5"/>
                <c:pt idx="0">
                  <c:v>-8.5</c:v>
                </c:pt>
                <c:pt idx="1">
                  <c:v>14.5</c:v>
                </c:pt>
                <c:pt idx="2">
                  <c:v>37.5</c:v>
                </c:pt>
                <c:pt idx="3">
                  <c:v>60.5</c:v>
                </c:pt>
                <c:pt idx="4">
                  <c:v>83.5</c:v>
                </c:pt>
              </c:numCache>
            </c:numRef>
          </c:cat>
          <c:val>
            <c:numRef>
              <c:f>'3_1'!$K$8:$O$8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9</c:v>
                </c:pt>
                <c:pt idx="3">
                  <c:v>21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F-4384-AE07-994F448A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436176"/>
        <c:axId val="824433680"/>
      </c:barChart>
      <c:catAx>
        <c:axId val="8244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433680"/>
        <c:crosses val="autoZero"/>
        <c:auto val="1"/>
        <c:lblAlgn val="ctr"/>
        <c:lblOffset val="100"/>
        <c:noMultiLvlLbl val="0"/>
      </c:catAx>
      <c:valAx>
        <c:axId val="8244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44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'3_2'!$J$68:$J$74</c:f>
              <c:strCache>
                <c:ptCount val="7"/>
                <c:pt idx="0">
                  <c:v>134,21</c:v>
                </c:pt>
                <c:pt idx="1">
                  <c:v>140,64</c:v>
                </c:pt>
                <c:pt idx="2">
                  <c:v>147,07</c:v>
                </c:pt>
                <c:pt idx="3">
                  <c:v>153,50</c:v>
                </c:pt>
                <c:pt idx="4">
                  <c:v>159,93</c:v>
                </c:pt>
                <c:pt idx="5">
                  <c:v>166,36</c:v>
                </c:pt>
                <c:pt idx="6">
                  <c:v>Еще</c:v>
                </c:pt>
              </c:strCache>
            </c:strRef>
          </c:cat>
          <c:val>
            <c:numRef>
              <c:f>'3_2'!$K$68:$K$74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17</c:v>
                </c:pt>
                <c:pt idx="4">
                  <c:v>12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3-47E1-9AD7-D9725591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887231"/>
        <c:axId val="483887647"/>
      </c:barChart>
      <c:catAx>
        <c:axId val="48388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887647"/>
        <c:crosses val="autoZero"/>
        <c:auto val="1"/>
        <c:lblAlgn val="ctr"/>
        <c:lblOffset val="100"/>
        <c:noMultiLvlLbl val="0"/>
      </c:catAx>
      <c:valAx>
        <c:axId val="4838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88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'3_3'!$M$11:$M$16</c:f>
              <c:strCache>
                <c:ptCount val="6"/>
                <c:pt idx="0">
                  <c:v>80,8</c:v>
                </c:pt>
                <c:pt idx="1">
                  <c:v>113,2</c:v>
                </c:pt>
                <c:pt idx="2">
                  <c:v>145,6</c:v>
                </c:pt>
                <c:pt idx="3">
                  <c:v>178</c:v>
                </c:pt>
                <c:pt idx="4">
                  <c:v>210,4</c:v>
                </c:pt>
                <c:pt idx="5">
                  <c:v>Еще</c:v>
                </c:pt>
              </c:strCache>
            </c:strRef>
          </c:cat>
          <c:val>
            <c:numRef>
              <c:f>'3_3'!$N$11:$N$16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D-4F4A-BE5C-23D43807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350288"/>
        <c:axId val="1209339472"/>
      </c:barChart>
      <c:catAx>
        <c:axId val="120935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9339472"/>
        <c:crosses val="autoZero"/>
        <c:auto val="1"/>
        <c:lblAlgn val="ctr"/>
        <c:lblOffset val="100"/>
        <c:noMultiLvlLbl val="0"/>
      </c:catAx>
      <c:valAx>
        <c:axId val="120933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935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'3_3'!$M$26:$M$33</c:f>
              <c:strCache>
                <c:ptCount val="8"/>
                <c:pt idx="0">
                  <c:v>85,43</c:v>
                </c:pt>
                <c:pt idx="1">
                  <c:v>108,57</c:v>
                </c:pt>
                <c:pt idx="2">
                  <c:v>131,71</c:v>
                </c:pt>
                <c:pt idx="3">
                  <c:v>154,86</c:v>
                </c:pt>
                <c:pt idx="4">
                  <c:v>178,00</c:v>
                </c:pt>
                <c:pt idx="5">
                  <c:v>201,14</c:v>
                </c:pt>
                <c:pt idx="6">
                  <c:v>224,29</c:v>
                </c:pt>
                <c:pt idx="7">
                  <c:v>Еще</c:v>
                </c:pt>
              </c:strCache>
            </c:strRef>
          </c:cat>
          <c:val>
            <c:numRef>
              <c:f>'3_3'!$N$26:$N$33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0-465C-98A4-739C395D3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604816"/>
        <c:axId val="1210605232"/>
      </c:barChart>
      <c:catAx>
        <c:axId val="121060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0605232"/>
        <c:crosses val="autoZero"/>
        <c:auto val="1"/>
        <c:lblAlgn val="ctr"/>
        <c:lblOffset val="100"/>
        <c:noMultiLvlLbl val="0"/>
      </c:catAx>
      <c:valAx>
        <c:axId val="121060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060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'4_1'!$O$14:$O$19</c:f>
              <c:strCache>
                <c:ptCount val="6"/>
                <c:pt idx="0">
                  <c:v>17,6</c:v>
                </c:pt>
                <c:pt idx="1">
                  <c:v>46,8</c:v>
                </c:pt>
                <c:pt idx="2">
                  <c:v>76</c:v>
                </c:pt>
                <c:pt idx="3">
                  <c:v>105,2</c:v>
                </c:pt>
                <c:pt idx="4">
                  <c:v>134,4</c:v>
                </c:pt>
                <c:pt idx="5">
                  <c:v>Еще</c:v>
                </c:pt>
              </c:strCache>
            </c:strRef>
          </c:cat>
          <c:val>
            <c:numRef>
              <c:f>'4_1'!$P$14:$P$19</c:f>
              <c:numCache>
                <c:formatCode>General</c:formatCode>
                <c:ptCount val="6"/>
                <c:pt idx="0">
                  <c:v>16</c:v>
                </c:pt>
                <c:pt idx="1">
                  <c:v>15</c:v>
                </c:pt>
                <c:pt idx="2">
                  <c:v>7</c:v>
                </c:pt>
                <c:pt idx="3">
                  <c:v>13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7-48EA-B82D-7A94750AF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284896"/>
        <c:axId val="1406280736"/>
      </c:barChart>
      <c:catAx>
        <c:axId val="14062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280736"/>
        <c:crosses val="autoZero"/>
        <c:auto val="1"/>
        <c:lblAlgn val="ctr"/>
        <c:lblOffset val="100"/>
        <c:noMultiLvlLbl val="0"/>
      </c:catAx>
      <c:valAx>
        <c:axId val="140628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28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'4_1'!$O$34:$O$39</c:f>
              <c:strCache>
                <c:ptCount val="6"/>
                <c:pt idx="0">
                  <c:v>3,7</c:v>
                </c:pt>
                <c:pt idx="1">
                  <c:v>6,3</c:v>
                </c:pt>
                <c:pt idx="2">
                  <c:v>8,9</c:v>
                </c:pt>
                <c:pt idx="3">
                  <c:v>11,5</c:v>
                </c:pt>
                <c:pt idx="4">
                  <c:v>14,1</c:v>
                </c:pt>
                <c:pt idx="5">
                  <c:v>Еще</c:v>
                </c:pt>
              </c:strCache>
            </c:strRef>
          </c:cat>
          <c:val>
            <c:numRef>
              <c:f>'4_1'!$P$34:$P$39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26</c:v>
                </c:pt>
                <c:pt idx="3">
                  <c:v>14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8-42BB-AD3A-C52BAA36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267008"/>
        <c:axId val="1406274496"/>
      </c:barChart>
      <c:catAx>
        <c:axId val="140626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274496"/>
        <c:crosses val="autoZero"/>
        <c:auto val="1"/>
        <c:lblAlgn val="ctr"/>
        <c:lblOffset val="100"/>
        <c:noMultiLvlLbl val="0"/>
      </c:catAx>
      <c:valAx>
        <c:axId val="140627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26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'4_2'!$O$32:$O$37</c:f>
              <c:strCache>
                <c:ptCount val="6"/>
                <c:pt idx="0">
                  <c:v>3,7</c:v>
                </c:pt>
                <c:pt idx="1">
                  <c:v>6,3</c:v>
                </c:pt>
                <c:pt idx="2">
                  <c:v>8,9</c:v>
                </c:pt>
                <c:pt idx="3">
                  <c:v>11,5</c:v>
                </c:pt>
                <c:pt idx="4">
                  <c:v>14,1</c:v>
                </c:pt>
                <c:pt idx="5">
                  <c:v>Еще</c:v>
                </c:pt>
              </c:strCache>
            </c:strRef>
          </c:cat>
          <c:val>
            <c:numRef>
              <c:f>'4_2'!$P$32:$P$37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26</c:v>
                </c:pt>
                <c:pt idx="3">
                  <c:v>14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C-455D-8651-10AD754A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283648"/>
        <c:axId val="1406274080"/>
      </c:barChart>
      <c:catAx>
        <c:axId val="140628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274080"/>
        <c:crosses val="autoZero"/>
        <c:auto val="1"/>
        <c:lblAlgn val="ctr"/>
        <c:lblOffset val="100"/>
        <c:noMultiLvlLbl val="0"/>
      </c:catAx>
      <c:valAx>
        <c:axId val="1406274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28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'4_2'!$O$14:$O$19</c:f>
              <c:strCache>
                <c:ptCount val="6"/>
                <c:pt idx="0">
                  <c:v>16,54</c:v>
                </c:pt>
                <c:pt idx="1">
                  <c:v>20,02</c:v>
                </c:pt>
                <c:pt idx="2">
                  <c:v>23,5</c:v>
                </c:pt>
                <c:pt idx="3">
                  <c:v>26,98</c:v>
                </c:pt>
                <c:pt idx="4">
                  <c:v>30,46</c:v>
                </c:pt>
                <c:pt idx="5">
                  <c:v>Еще</c:v>
                </c:pt>
              </c:strCache>
            </c:strRef>
          </c:cat>
          <c:val>
            <c:numRef>
              <c:f>'4_2'!$P$14:$P$19</c:f>
              <c:numCache>
                <c:formatCode>General</c:formatCode>
                <c:ptCount val="6"/>
                <c:pt idx="0">
                  <c:v>9</c:v>
                </c:pt>
                <c:pt idx="1">
                  <c:v>14</c:v>
                </c:pt>
                <c:pt idx="2">
                  <c:v>24</c:v>
                </c:pt>
                <c:pt idx="3">
                  <c:v>10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B-4A63-9CB7-964998730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281984"/>
        <c:axId val="1406278656"/>
      </c:barChart>
      <c:catAx>
        <c:axId val="140628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278656"/>
        <c:crosses val="autoZero"/>
        <c:auto val="1"/>
        <c:lblAlgn val="ctr"/>
        <c:lblOffset val="100"/>
        <c:noMultiLvlLbl val="0"/>
      </c:catAx>
      <c:valAx>
        <c:axId val="140627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28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'4_3'!$L$15:$L$20</c:f>
              <c:strCache>
                <c:ptCount val="6"/>
                <c:pt idx="0">
                  <c:v>113,2</c:v>
                </c:pt>
                <c:pt idx="1">
                  <c:v>145,6</c:v>
                </c:pt>
                <c:pt idx="2">
                  <c:v>178</c:v>
                </c:pt>
                <c:pt idx="3">
                  <c:v>210,4</c:v>
                </c:pt>
                <c:pt idx="4">
                  <c:v>242,8</c:v>
                </c:pt>
                <c:pt idx="5">
                  <c:v>Еще</c:v>
                </c:pt>
              </c:strCache>
            </c:strRef>
          </c:cat>
          <c:val>
            <c:numRef>
              <c:f>'4_3'!$M$15:$M$20</c:f>
              <c:numCache>
                <c:formatCode>General</c:formatCode>
                <c:ptCount val="6"/>
                <c:pt idx="0">
                  <c:v>13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2-4C0F-B861-2BA4437AF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291552"/>
        <c:axId val="1406291968"/>
      </c:barChart>
      <c:catAx>
        <c:axId val="140629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291968"/>
        <c:crosses val="autoZero"/>
        <c:auto val="1"/>
        <c:lblAlgn val="ctr"/>
        <c:lblOffset val="100"/>
        <c:noMultiLvlLbl val="0"/>
      </c:catAx>
      <c:valAx>
        <c:axId val="140629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29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strRef>
              <c:f>'7_1'!$H$7:$H$11</c:f>
              <c:strCache>
                <c:ptCount val="5"/>
                <c:pt idx="0">
                  <c:v>"Рост"</c:v>
                </c:pt>
                <c:pt idx="1">
                  <c:v>"Вес"</c:v>
                </c:pt>
                <c:pt idx="2">
                  <c:v>"Арт. Давл"</c:v>
                </c:pt>
                <c:pt idx="3">
                  <c:v>"Пульс покоя"</c:v>
                </c:pt>
                <c:pt idx="4">
                  <c:v>"Пульс нагрузки"</c:v>
                </c:pt>
              </c:strCache>
            </c:strRef>
          </c:xVal>
          <c:yVal>
            <c:numRef>
              <c:f>'7_1'!$I$7:$I$11</c:f>
              <c:numCache>
                <c:formatCode>General</c:formatCode>
                <c:ptCount val="5"/>
                <c:pt idx="0">
                  <c:v>0.34380982136491672</c:v>
                </c:pt>
                <c:pt idx="1">
                  <c:v>-0.19037875520837802</c:v>
                </c:pt>
                <c:pt idx="2">
                  <c:v>-0.83540533829445773</c:v>
                </c:pt>
                <c:pt idx="3">
                  <c:v>-0.48848964673570378</c:v>
                </c:pt>
                <c:pt idx="4">
                  <c:v>-0.76577574461192333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6-4E0D-92E1-9C807C37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68120"/>
        <c:axId val="504174784"/>
      </c:scatterChart>
      <c:valAx>
        <c:axId val="50416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174784"/>
        <c:crosses val="autoZero"/>
        <c:crossBetween val="midCat"/>
      </c:valAx>
      <c:valAx>
        <c:axId val="5041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16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strRef>
              <c:f>'7_1'!$H$26:$H$30</c:f>
              <c:strCache>
                <c:ptCount val="5"/>
                <c:pt idx="0">
                  <c:v>"Дата рождения"</c:v>
                </c:pt>
                <c:pt idx="1">
                  <c:v>"Вес"</c:v>
                </c:pt>
                <c:pt idx="2">
                  <c:v>"Арт. Давл"</c:v>
                </c:pt>
                <c:pt idx="3">
                  <c:v>"Пульс покоя"</c:v>
                </c:pt>
                <c:pt idx="4">
                  <c:v>"Пульс нагрузки"</c:v>
                </c:pt>
              </c:strCache>
            </c:strRef>
          </c:xVal>
          <c:yVal>
            <c:numRef>
              <c:f>'7_1'!$I$26:$I$30</c:f>
              <c:numCache>
                <c:formatCode>General</c:formatCode>
                <c:ptCount val="5"/>
                <c:pt idx="0">
                  <c:v>0.34380982136491672</c:v>
                </c:pt>
                <c:pt idx="1">
                  <c:v>0.67828090744498093</c:v>
                </c:pt>
                <c:pt idx="2">
                  <c:v>-0.35864933978395974</c:v>
                </c:pt>
                <c:pt idx="3">
                  <c:v>-0.66791725527614942</c:v>
                </c:pt>
                <c:pt idx="4">
                  <c:v>-0.32532221285733171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8-42F2-8287-D5D12C0C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75176"/>
        <c:axId val="504175568"/>
      </c:scatterChart>
      <c:valAx>
        <c:axId val="50417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175568"/>
        <c:crosses val="autoZero"/>
        <c:crossBetween val="midCat"/>
      </c:valAx>
      <c:valAx>
        <c:axId val="5041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17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'3_1'!$K$30:$Q$30</c:f>
              <c:numCache>
                <c:formatCode>0.00</c:formatCode>
                <c:ptCount val="7"/>
                <c:pt idx="0">
                  <c:v>-5.2142857142857135</c:v>
                </c:pt>
                <c:pt idx="1">
                  <c:v>11.214285714285714</c:v>
                </c:pt>
                <c:pt idx="2">
                  <c:v>27.642857142857139</c:v>
                </c:pt>
                <c:pt idx="3">
                  <c:v>44.071428571428569</c:v>
                </c:pt>
                <c:pt idx="4">
                  <c:v>60.5</c:v>
                </c:pt>
                <c:pt idx="5">
                  <c:v>76.928571428571431</c:v>
                </c:pt>
                <c:pt idx="6">
                  <c:v>93.357142857142861</c:v>
                </c:pt>
              </c:numCache>
            </c:numRef>
          </c:cat>
          <c:val>
            <c:numRef>
              <c:f>'3_1'!$K$31:$Q$31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9-426E-B84F-FFC920CF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072239"/>
        <c:axId val="814072655"/>
      </c:barChart>
      <c:catAx>
        <c:axId val="81407223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072655"/>
        <c:crosses val="autoZero"/>
        <c:auto val="1"/>
        <c:lblAlgn val="ctr"/>
        <c:lblOffset val="100"/>
        <c:noMultiLvlLbl val="0"/>
      </c:catAx>
      <c:valAx>
        <c:axId val="8140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07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effectLst/>
              </a:rPr>
              <a:t>Точечная диаграмма зависимости диаметра пыльцы от количества пор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'7_2'!$B$1</c:f>
              <c:strCache>
                <c:ptCount val="1"/>
                <c:pt idx="0">
                  <c:v>Диаметр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'7_2'!$A$2:$A$51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</c:numCache>
            </c:numRef>
          </c:xVal>
          <c:yVal>
            <c:numRef>
              <c:f>'7_2'!$B$2:$B$51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B-4107-9CDB-5017A1FC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78312"/>
        <c:axId val="504177920"/>
      </c:scatterChart>
      <c:valAx>
        <c:axId val="50417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пор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177920"/>
        <c:crosses val="autoZero"/>
        <c:crossBetween val="midCat"/>
      </c:valAx>
      <c:valAx>
        <c:axId val="5041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Диаметр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17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'7_3'!$B$1</c:f>
              <c:strCache>
                <c:ptCount val="1"/>
                <c:pt idx="0">
                  <c:v>Стоимость, млн евро 2020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'7_3'!$A$2:$A$26</c:f>
              <c:strCache>
                <c:ptCount val="25"/>
                <c:pt idx="0">
                  <c:v> Маркус Рэшфорд</c:v>
                </c:pt>
                <c:pt idx="1">
                  <c:v> Мохамед Салах</c:v>
                </c:pt>
                <c:pt idx="2">
                  <c:v> Садио Мане</c:v>
                </c:pt>
                <c:pt idx="3">
                  <c:v>Альфонсо Дэвис </c:v>
                </c:pt>
                <c:pt idx="4">
                  <c:v>Антуан Гризманн</c:v>
                </c:pt>
                <c:pt idx="5">
                  <c:v>Бернарду Силва </c:v>
                </c:pt>
                <c:pt idx="6">
                  <c:v>Бруну Фернандеш </c:v>
                </c:pt>
                <c:pt idx="7">
                  <c:v>Вирджил ван Дейк </c:v>
                </c:pt>
                <c:pt idx="8">
                  <c:v>Габриэл Жезус </c:v>
                </c:pt>
                <c:pt idx="9">
                  <c:v>Джейдон Санчо </c:v>
                </c:pt>
                <c:pt idx="10">
                  <c:v>Жоау Фелиш </c:v>
                </c:pt>
                <c:pt idx="11">
                  <c:v>Килиан Мбаппе</c:v>
                </c:pt>
                <c:pt idx="12">
                  <c:v>Лаутаро Мартинес </c:v>
                </c:pt>
                <c:pt idx="13">
                  <c:v>Лионель Месси </c:v>
                </c:pt>
                <c:pt idx="14">
                  <c:v>Матийс де Лигт </c:v>
                </c:pt>
                <c:pt idx="15">
                  <c:v>Мэйсон Маунт </c:v>
                </c:pt>
                <c:pt idx="16">
                  <c:v>Рахим Стерлинг </c:v>
                </c:pt>
                <c:pt idx="17">
                  <c:v>Роберто Фирмино </c:v>
                </c:pt>
                <c:pt idx="18">
                  <c:v>Родри </c:v>
                </c:pt>
                <c:pt idx="19">
                  <c:v>Сауль Ньигес </c:v>
                </c:pt>
                <c:pt idx="20">
                  <c:v>Серж Гнабри </c:v>
                </c:pt>
                <c:pt idx="21">
                  <c:v>Трент Александер-Арнольд </c:v>
                </c:pt>
                <c:pt idx="22">
                  <c:v>Фрэнки де Йонг </c:v>
                </c:pt>
                <c:pt idx="23">
                  <c:v>Харри Кейн </c:v>
                </c:pt>
                <c:pt idx="24">
                  <c:v>Эрлинг Холанд </c:v>
                </c:pt>
              </c:strCache>
            </c:strRef>
          </c:xVal>
          <c:yVal>
            <c:numRef>
              <c:f>'7_3'!$B$2:$B$26</c:f>
              <c:numCache>
                <c:formatCode>General</c:formatCode>
                <c:ptCount val="25"/>
                <c:pt idx="0">
                  <c:v>152</c:v>
                </c:pt>
                <c:pt idx="1">
                  <c:v>179</c:v>
                </c:pt>
                <c:pt idx="2">
                  <c:v>102</c:v>
                </c:pt>
                <c:pt idx="3">
                  <c:v>194</c:v>
                </c:pt>
                <c:pt idx="4">
                  <c:v>171</c:v>
                </c:pt>
                <c:pt idx="5">
                  <c:v>118</c:v>
                </c:pt>
                <c:pt idx="6">
                  <c:v>98</c:v>
                </c:pt>
                <c:pt idx="7">
                  <c:v>101</c:v>
                </c:pt>
                <c:pt idx="8">
                  <c:v>113</c:v>
                </c:pt>
                <c:pt idx="9">
                  <c:v>118</c:v>
                </c:pt>
                <c:pt idx="10">
                  <c:v>106</c:v>
                </c:pt>
                <c:pt idx="11">
                  <c:v>144</c:v>
                </c:pt>
                <c:pt idx="12">
                  <c:v>101</c:v>
                </c:pt>
                <c:pt idx="13">
                  <c:v>97</c:v>
                </c:pt>
                <c:pt idx="14">
                  <c:v>133</c:v>
                </c:pt>
                <c:pt idx="15">
                  <c:v>98</c:v>
                </c:pt>
                <c:pt idx="16">
                  <c:v>104</c:v>
                </c:pt>
                <c:pt idx="17">
                  <c:v>102</c:v>
                </c:pt>
                <c:pt idx="18">
                  <c:v>107</c:v>
                </c:pt>
                <c:pt idx="19">
                  <c:v>115</c:v>
                </c:pt>
                <c:pt idx="20">
                  <c:v>104</c:v>
                </c:pt>
                <c:pt idx="21">
                  <c:v>107</c:v>
                </c:pt>
                <c:pt idx="22">
                  <c:v>139</c:v>
                </c:pt>
                <c:pt idx="23">
                  <c:v>136</c:v>
                </c:pt>
                <c:pt idx="24">
                  <c:v>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B-4946-A37B-6F4510A00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72544"/>
        <c:axId val="1622788912"/>
      </c:scatterChart>
      <c:valAx>
        <c:axId val="13066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2788912"/>
        <c:crosses val="autoZero"/>
        <c:crossBetween val="midCat"/>
      </c:valAx>
      <c:valAx>
        <c:axId val="16227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67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'3_1'!$G$57:$G$64</c:f>
              <c:strCache>
                <c:ptCount val="8"/>
                <c:pt idx="0">
                  <c:v>3,00</c:v>
                </c:pt>
                <c:pt idx="1">
                  <c:v>19,43</c:v>
                </c:pt>
                <c:pt idx="2">
                  <c:v>35,86</c:v>
                </c:pt>
                <c:pt idx="3">
                  <c:v>52,29</c:v>
                </c:pt>
                <c:pt idx="4">
                  <c:v>68,71</c:v>
                </c:pt>
                <c:pt idx="5">
                  <c:v>85,14</c:v>
                </c:pt>
                <c:pt idx="6">
                  <c:v>101,57</c:v>
                </c:pt>
                <c:pt idx="7">
                  <c:v>Еще</c:v>
                </c:pt>
              </c:strCache>
            </c:strRef>
          </c:cat>
          <c:val>
            <c:numRef>
              <c:f>'3_1'!$H$57:$H$64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6</c:v>
                </c:pt>
                <c:pt idx="4">
                  <c:v>8</c:v>
                </c:pt>
                <c:pt idx="5">
                  <c:v>17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0-49CC-B375-52F10A937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824239"/>
        <c:axId val="820833807"/>
      </c:barChart>
      <c:catAx>
        <c:axId val="82082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833807"/>
        <c:crosses val="autoZero"/>
        <c:auto val="1"/>
        <c:lblAlgn val="ctr"/>
        <c:lblOffset val="100"/>
        <c:noMultiLvlLbl val="0"/>
      </c:catAx>
      <c:valAx>
        <c:axId val="8208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8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'3_1'!$G$76:$G$80</c:f>
              <c:strCache>
                <c:ptCount val="5"/>
                <c:pt idx="0">
                  <c:v>14,5</c:v>
                </c:pt>
                <c:pt idx="1">
                  <c:v>37,5</c:v>
                </c:pt>
                <c:pt idx="2">
                  <c:v>60,5</c:v>
                </c:pt>
                <c:pt idx="3">
                  <c:v>83,5</c:v>
                </c:pt>
                <c:pt idx="4">
                  <c:v>Еще</c:v>
                </c:pt>
              </c:strCache>
            </c:strRef>
          </c:cat>
          <c:val>
            <c:numRef>
              <c:f>'3_1'!$H$76:$H$80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9</c:v>
                </c:pt>
                <c:pt idx="3">
                  <c:v>21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DD1-9A85-97E177A3A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094703"/>
        <c:axId val="908093455"/>
      </c:barChart>
      <c:catAx>
        <c:axId val="90809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093455"/>
        <c:crosses val="autoZero"/>
        <c:auto val="1"/>
        <c:lblAlgn val="ctr"/>
        <c:lblOffset val="100"/>
        <c:noMultiLvlLbl val="0"/>
      </c:catAx>
      <c:valAx>
        <c:axId val="9080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0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'3_1'!$G$94:$G$100</c:f>
              <c:strCache>
                <c:ptCount val="7"/>
                <c:pt idx="0">
                  <c:v>11,21</c:v>
                </c:pt>
                <c:pt idx="1">
                  <c:v>27,64</c:v>
                </c:pt>
                <c:pt idx="2">
                  <c:v>44,07</c:v>
                </c:pt>
                <c:pt idx="3">
                  <c:v>60,50</c:v>
                </c:pt>
                <c:pt idx="4">
                  <c:v>76,93</c:v>
                </c:pt>
                <c:pt idx="5">
                  <c:v>93,36</c:v>
                </c:pt>
                <c:pt idx="6">
                  <c:v>Еще</c:v>
                </c:pt>
              </c:strCache>
            </c:strRef>
          </c:cat>
          <c:val>
            <c:numRef>
              <c:f>'3_1'!$H$94:$H$100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2-432B-BAA7-A224051D5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980159"/>
        <c:axId val="908981407"/>
      </c:barChart>
      <c:catAx>
        <c:axId val="908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981407"/>
        <c:crosses val="autoZero"/>
        <c:auto val="1"/>
        <c:lblAlgn val="ctr"/>
        <c:lblOffset val="100"/>
        <c:noMultiLvlLbl val="0"/>
      </c:catAx>
      <c:valAx>
        <c:axId val="9089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7.7294685990338161E-2"/>
          <c:w val="0.90286351706036749"/>
          <c:h val="0.834790977214804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'3_2'!$M$9:$Q$9</c:f>
              <c:numCache>
                <c:formatCode>General</c:formatCode>
                <c:ptCount val="5"/>
                <c:pt idx="0">
                  <c:v>126.5</c:v>
                </c:pt>
                <c:pt idx="1">
                  <c:v>135.5</c:v>
                </c:pt>
                <c:pt idx="2">
                  <c:v>144.5</c:v>
                </c:pt>
                <c:pt idx="3">
                  <c:v>153.5</c:v>
                </c:pt>
                <c:pt idx="4">
                  <c:v>162.5</c:v>
                </c:pt>
              </c:numCache>
            </c:numRef>
          </c:cat>
          <c:val>
            <c:numRef>
              <c:f>'3_2'!$M$10:$Q$10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25</c:v>
                </c:pt>
                <c:pt idx="3">
                  <c:v>19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A-45B8-96AB-937CF37E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814191"/>
        <c:axId val="907813359"/>
      </c:barChart>
      <c:catAx>
        <c:axId val="9078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7813359"/>
        <c:crosses val="autoZero"/>
        <c:auto val="1"/>
        <c:lblAlgn val="ctr"/>
        <c:lblOffset val="100"/>
        <c:noMultiLvlLbl val="0"/>
      </c:catAx>
      <c:valAx>
        <c:axId val="9078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781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'3_2'!$K$24:$Q$24</c:f>
              <c:numCache>
                <c:formatCode>0.00</c:formatCode>
                <c:ptCount val="7"/>
                <c:pt idx="0">
                  <c:v>127.78571428571429</c:v>
                </c:pt>
                <c:pt idx="1">
                  <c:v>134.21428571428572</c:v>
                </c:pt>
                <c:pt idx="2">
                  <c:v>140.64285714285714</c:v>
                </c:pt>
                <c:pt idx="3">
                  <c:v>147.07142857142856</c:v>
                </c:pt>
                <c:pt idx="4">
                  <c:v>153.49999999999997</c:v>
                </c:pt>
                <c:pt idx="5">
                  <c:v>159.92857142857139</c:v>
                </c:pt>
                <c:pt idx="6">
                  <c:v>166.3571428571428</c:v>
                </c:pt>
              </c:numCache>
            </c:numRef>
          </c:cat>
          <c:val>
            <c:numRef>
              <c:f>'3_2'!$K$25:$Q$25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17</c:v>
                </c:pt>
                <c:pt idx="4">
                  <c:v>12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4-48ED-9639-07CA1700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431487"/>
        <c:axId val="892432319"/>
      </c:barChart>
      <c:catAx>
        <c:axId val="89243148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432319"/>
        <c:crosses val="autoZero"/>
        <c:auto val="1"/>
        <c:lblAlgn val="ctr"/>
        <c:lblOffset val="100"/>
        <c:noMultiLvlLbl val="0"/>
      </c:catAx>
      <c:valAx>
        <c:axId val="8924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43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'3_2'!$J$38:$J$45</c:f>
              <c:strCache>
                <c:ptCount val="8"/>
                <c:pt idx="0">
                  <c:v>131,00</c:v>
                </c:pt>
                <c:pt idx="1">
                  <c:v>137,43</c:v>
                </c:pt>
                <c:pt idx="2">
                  <c:v>143,86</c:v>
                </c:pt>
                <c:pt idx="3">
                  <c:v>150,29</c:v>
                </c:pt>
                <c:pt idx="4">
                  <c:v>156,71</c:v>
                </c:pt>
                <c:pt idx="5">
                  <c:v>163,14</c:v>
                </c:pt>
                <c:pt idx="6">
                  <c:v>169,57</c:v>
                </c:pt>
                <c:pt idx="7">
                  <c:v>Еще</c:v>
                </c:pt>
              </c:strCache>
            </c:strRef>
          </c:cat>
          <c:val>
            <c:numRef>
              <c:f>'3_2'!$K$38:$K$45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24</c:v>
                </c:pt>
                <c:pt idx="5">
                  <c:v>11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7-4A5E-AEFA-B1683B8EF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626223"/>
        <c:axId val="887026111"/>
      </c:barChart>
      <c:catAx>
        <c:axId val="87462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7026111"/>
        <c:crosses val="autoZero"/>
        <c:auto val="1"/>
        <c:lblAlgn val="ctr"/>
        <c:lblOffset val="100"/>
        <c:noMultiLvlLbl val="0"/>
      </c:catAx>
      <c:valAx>
        <c:axId val="8870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62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'3_2'!$J$53:$J$57</c:f>
              <c:strCache>
                <c:ptCount val="5"/>
                <c:pt idx="0">
                  <c:v>135,5</c:v>
                </c:pt>
                <c:pt idx="1">
                  <c:v>144,5</c:v>
                </c:pt>
                <c:pt idx="2">
                  <c:v>153,5</c:v>
                </c:pt>
                <c:pt idx="3">
                  <c:v>162,5</c:v>
                </c:pt>
                <c:pt idx="4">
                  <c:v>Еще</c:v>
                </c:pt>
              </c:strCache>
            </c:strRef>
          </c:cat>
          <c:val>
            <c:numRef>
              <c:f>'3_2'!$K$53:$K$57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25</c:v>
                </c:pt>
                <c:pt idx="3">
                  <c:v>19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9-4D81-BC17-D75E8A47D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536799"/>
        <c:axId val="713145663"/>
      </c:barChart>
      <c:catAx>
        <c:axId val="47153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145663"/>
        <c:crosses val="autoZero"/>
        <c:auto val="1"/>
        <c:lblAlgn val="ctr"/>
        <c:lblOffset val="100"/>
        <c:noMultiLvlLbl val="0"/>
      </c:catAx>
      <c:valAx>
        <c:axId val="7131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53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11</xdr:row>
      <xdr:rowOff>0</xdr:rowOff>
    </xdr:from>
    <xdr:to>
      <xdr:col>15</xdr:col>
      <xdr:colOff>485775</xdr:colOff>
      <xdr:row>24</xdr:row>
      <xdr:rowOff>5715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34</xdr:row>
      <xdr:rowOff>0</xdr:rowOff>
    </xdr:from>
    <xdr:to>
      <xdr:col>16</xdr:col>
      <xdr:colOff>314325</xdr:colOff>
      <xdr:row>48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55</xdr:row>
      <xdr:rowOff>9525</xdr:rowOff>
    </xdr:from>
    <xdr:to>
      <xdr:col>16</xdr:col>
      <xdr:colOff>304800</xdr:colOff>
      <xdr:row>69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74</xdr:row>
      <xdr:rowOff>0</xdr:rowOff>
    </xdr:from>
    <xdr:to>
      <xdr:col>16</xdr:col>
      <xdr:colOff>295275</xdr:colOff>
      <xdr:row>88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92</xdr:row>
      <xdr:rowOff>9525</xdr:rowOff>
    </xdr:from>
    <xdr:to>
      <xdr:col>16</xdr:col>
      <xdr:colOff>304800</xdr:colOff>
      <xdr:row>106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3</xdr:row>
      <xdr:rowOff>0</xdr:rowOff>
    </xdr:from>
    <xdr:to>
      <xdr:col>24</xdr:col>
      <xdr:colOff>552450</xdr:colOff>
      <xdr:row>16</xdr:row>
      <xdr:rowOff>19050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24</xdr:col>
      <xdr:colOff>542925</xdr:colOff>
      <xdr:row>31</xdr:row>
      <xdr:rowOff>133350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33</xdr:row>
      <xdr:rowOff>9525</xdr:rowOff>
    </xdr:from>
    <xdr:to>
      <xdr:col>20</xdr:col>
      <xdr:colOff>533400</xdr:colOff>
      <xdr:row>46</xdr:row>
      <xdr:rowOff>133350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49</xdr:row>
      <xdr:rowOff>9525</xdr:rowOff>
    </xdr:from>
    <xdr:to>
      <xdr:col>20</xdr:col>
      <xdr:colOff>542925</xdr:colOff>
      <xdr:row>62</xdr:row>
      <xdr:rowOff>142875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600075</xdr:colOff>
      <xdr:row>65</xdr:row>
      <xdr:rowOff>0</xdr:rowOff>
    </xdr:from>
    <xdr:to>
      <xdr:col>20</xdr:col>
      <xdr:colOff>533400</xdr:colOff>
      <xdr:row>79</xdr:row>
      <xdr:rowOff>57150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180975</xdr:rowOff>
    </xdr:from>
    <xdr:to>
      <xdr:col>21</xdr:col>
      <xdr:colOff>0</xdr:colOff>
      <xdr:row>13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23</xdr:row>
      <xdr:rowOff>9525</xdr:rowOff>
    </xdr:from>
    <xdr:to>
      <xdr:col>20</xdr:col>
      <xdr:colOff>600075</xdr:colOff>
      <xdr:row>33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2</xdr:row>
      <xdr:rowOff>0</xdr:rowOff>
    </xdr:from>
    <xdr:to>
      <xdr:col>23</xdr:col>
      <xdr:colOff>9525</xdr:colOff>
      <xdr:row>12</xdr:row>
      <xdr:rowOff>19050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23</xdr:row>
      <xdr:rowOff>0</xdr:rowOff>
    </xdr:from>
    <xdr:to>
      <xdr:col>23</xdr:col>
      <xdr:colOff>9525</xdr:colOff>
      <xdr:row>33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20</xdr:row>
      <xdr:rowOff>190500</xdr:rowOff>
    </xdr:from>
    <xdr:to>
      <xdr:col>23</xdr:col>
      <xdr:colOff>0</xdr:colOff>
      <xdr:row>31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23</xdr:col>
      <xdr:colOff>0</xdr:colOff>
      <xdr:row>13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20</xdr:col>
      <xdr:colOff>0</xdr:colOff>
      <xdr:row>12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</xdr:colOff>
      <xdr:row>3</xdr:row>
      <xdr:rowOff>3811</xdr:rowOff>
    </xdr:from>
    <xdr:to>
      <xdr:col>17</xdr:col>
      <xdr:colOff>305249</xdr:colOff>
      <xdr:row>16</xdr:row>
      <xdr:rowOff>121696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16136</xdr:colOff>
      <xdr:row>21</xdr:row>
      <xdr:rowOff>187586</xdr:rowOff>
    </xdr:from>
    <xdr:to>
      <xdr:col>17</xdr:col>
      <xdr:colOff>316453</xdr:colOff>
      <xdr:row>36</xdr:row>
      <xdr:rowOff>187586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5988</xdr:colOff>
      <xdr:row>2</xdr:row>
      <xdr:rowOff>3811</xdr:rowOff>
    </xdr:from>
    <xdr:to>
      <xdr:col>16</xdr:col>
      <xdr:colOff>259080</xdr:colOff>
      <xdr:row>15</xdr:row>
      <xdr:rowOff>72391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14</xdr:col>
      <xdr:colOff>439270</xdr:colOff>
      <xdr:row>19</xdr:row>
      <xdr:rowOff>57150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Таблица3" displayName="Таблица3" ref="G6:H19" headerRowCount="0" totalsRowShown="0" headerRowDxfId="11" dataDxfId="10">
  <tableColumns count="2">
    <tableColumn id="1" name="Столбец1" dataDxfId="9"/>
    <tableColumn id="2" name="Столбец2" dataDxfId="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4" name="Таблица35" displayName="Таблица35" ref="G6:H19" headerRowCount="0" totalsRowShown="0" headerRowDxfId="7" dataDxfId="6">
  <tableColumns count="2">
    <tableColumn id="1" name="Столбец1" dataDxfId="5"/>
    <tableColumn id="2" name="Столбец2" dataDxfId="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5" name="Таблица356" displayName="Таблица356" ref="G6:H19" headerRowCount="0" totalsRowShown="0" headerRowDxfId="3" dataDxfId="2">
  <tableColumns count="2">
    <tableColumn id="1" name="Столбец1" dataDxfId="1"/>
    <tableColumn id="2" name="Столбец2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="55" zoomScaleNormal="55" workbookViewId="0">
      <selection activeCell="M14" sqref="M14"/>
    </sheetView>
  </sheetViews>
  <sheetFormatPr defaultRowHeight="15" x14ac:dyDescent="0.25"/>
  <cols>
    <col min="1" max="1" width="17.28515625" customWidth="1"/>
    <col min="2" max="2" width="16.140625" customWidth="1"/>
    <col min="7" max="7" width="25.7109375" customWidth="1"/>
    <col min="8" max="8" width="11.85546875" customWidth="1"/>
    <col min="10" max="10" width="26.28515625" customWidth="1"/>
    <col min="12" max="12" width="25.85546875" customWidth="1"/>
  </cols>
  <sheetData>
    <row r="1" spans="1:11" ht="30.75" customHeight="1" x14ac:dyDescent="0.25">
      <c r="A1" s="1" t="s">
        <v>0</v>
      </c>
      <c r="B1" s="2" t="s">
        <v>1</v>
      </c>
    </row>
    <row r="2" spans="1:11" x14ac:dyDescent="0.25">
      <c r="A2" s="3">
        <v>1</v>
      </c>
      <c r="B2" s="4">
        <v>55</v>
      </c>
    </row>
    <row r="3" spans="1:11" x14ac:dyDescent="0.25">
      <c r="A3" s="3">
        <v>2</v>
      </c>
      <c r="B3" s="4">
        <v>232</v>
      </c>
    </row>
    <row r="4" spans="1:11" ht="15.75" thickBot="1" x14ac:dyDescent="0.3">
      <c r="A4" s="3">
        <v>3</v>
      </c>
      <c r="B4" s="4">
        <v>233</v>
      </c>
    </row>
    <row r="5" spans="1:11" x14ac:dyDescent="0.25">
      <c r="A5" s="3">
        <v>4</v>
      </c>
      <c r="B5" s="4">
        <v>144</v>
      </c>
      <c r="J5" s="9" t="s">
        <v>15</v>
      </c>
      <c r="K5" s="9"/>
    </row>
    <row r="6" spans="1:11" x14ac:dyDescent="0.25">
      <c r="A6" s="3">
        <v>5</v>
      </c>
      <c r="B6" s="4">
        <v>205</v>
      </c>
      <c r="G6" s="10" t="s">
        <v>16</v>
      </c>
      <c r="H6" s="10"/>
      <c r="J6" s="7"/>
      <c r="K6" s="7"/>
    </row>
    <row r="7" spans="1:11" x14ac:dyDescent="0.25">
      <c r="A7" s="3">
        <v>6</v>
      </c>
      <c r="B7" s="4">
        <v>79</v>
      </c>
      <c r="G7" s="10" t="s">
        <v>2</v>
      </c>
      <c r="H7" s="10">
        <v>133.26666666666668</v>
      </c>
      <c r="J7" s="7" t="s">
        <v>2</v>
      </c>
      <c r="K7" s="7">
        <v>133.26666666666668</v>
      </c>
    </row>
    <row r="8" spans="1:11" x14ac:dyDescent="0.25">
      <c r="A8" s="3">
        <v>7</v>
      </c>
      <c r="B8" s="4">
        <v>14</v>
      </c>
      <c r="G8" s="10" t="s">
        <v>3</v>
      </c>
      <c r="H8" s="10">
        <v>11.172602351936675</v>
      </c>
      <c r="J8" s="7" t="s">
        <v>3</v>
      </c>
      <c r="K8" s="7">
        <v>11.172602351936675</v>
      </c>
    </row>
    <row r="9" spans="1:11" x14ac:dyDescent="0.25">
      <c r="A9" s="3">
        <v>8</v>
      </c>
      <c r="B9" s="4">
        <v>110</v>
      </c>
      <c r="G9" s="10" t="s">
        <v>4</v>
      </c>
      <c r="H9" s="10">
        <v>133</v>
      </c>
      <c r="J9" s="7" t="s">
        <v>4</v>
      </c>
      <c r="K9" s="7">
        <v>133</v>
      </c>
    </row>
    <row r="10" spans="1:11" x14ac:dyDescent="0.25">
      <c r="A10" s="3">
        <v>9</v>
      </c>
      <c r="B10" s="4">
        <v>65</v>
      </c>
      <c r="G10" s="10" t="s">
        <v>5</v>
      </c>
      <c r="H10" s="10">
        <v>233</v>
      </c>
      <c r="J10" s="7" t="s">
        <v>5</v>
      </c>
      <c r="K10" s="7">
        <v>233</v>
      </c>
    </row>
    <row r="11" spans="1:11" x14ac:dyDescent="0.25">
      <c r="A11" s="3">
        <v>10</v>
      </c>
      <c r="B11" s="4">
        <v>81</v>
      </c>
      <c r="G11" s="10" t="s">
        <v>6</v>
      </c>
      <c r="H11" s="10">
        <v>86.542605685697126</v>
      </c>
      <c r="J11" s="7" t="s">
        <v>6</v>
      </c>
      <c r="K11" s="7">
        <v>86.542605685697126</v>
      </c>
    </row>
    <row r="12" spans="1:11" x14ac:dyDescent="0.25">
      <c r="A12" s="3">
        <v>11</v>
      </c>
      <c r="B12" s="4">
        <v>210</v>
      </c>
      <c r="G12" s="10" t="s">
        <v>7</v>
      </c>
      <c r="H12" s="10">
        <v>7489.6225988700571</v>
      </c>
      <c r="J12" s="7" t="s">
        <v>7</v>
      </c>
      <c r="K12" s="7">
        <v>7489.6225988700571</v>
      </c>
    </row>
    <row r="13" spans="1:11" x14ac:dyDescent="0.25">
      <c r="A13" s="3">
        <v>12</v>
      </c>
      <c r="B13" s="4">
        <v>281</v>
      </c>
      <c r="G13" s="10" t="s">
        <v>8</v>
      </c>
      <c r="H13" s="10">
        <v>-1.1842924042212832</v>
      </c>
      <c r="J13" s="7" t="s">
        <v>8</v>
      </c>
      <c r="K13" s="7">
        <v>-1.1842924042212832</v>
      </c>
    </row>
    <row r="14" spans="1:11" x14ac:dyDescent="0.25">
      <c r="A14" s="3">
        <v>13</v>
      </c>
      <c r="B14" s="4">
        <v>60</v>
      </c>
      <c r="G14" s="10" t="s">
        <v>9</v>
      </c>
      <c r="H14" s="10">
        <v>0.13733915842893138</v>
      </c>
      <c r="J14" s="7" t="s">
        <v>9</v>
      </c>
      <c r="K14" s="7">
        <v>0.13733915842893138</v>
      </c>
    </row>
    <row r="15" spans="1:11" x14ac:dyDescent="0.25">
      <c r="A15" s="3">
        <v>14</v>
      </c>
      <c r="B15" s="4">
        <v>96</v>
      </c>
      <c r="G15" s="10" t="s">
        <v>10</v>
      </c>
      <c r="H15" s="10">
        <v>293</v>
      </c>
      <c r="J15" s="7" t="s">
        <v>10</v>
      </c>
      <c r="K15" s="7">
        <v>293</v>
      </c>
    </row>
    <row r="16" spans="1:11" x14ac:dyDescent="0.25">
      <c r="A16" s="3">
        <v>15</v>
      </c>
      <c r="B16" s="4">
        <v>88</v>
      </c>
      <c r="G16" s="10" t="s">
        <v>11</v>
      </c>
      <c r="H16" s="10">
        <v>3</v>
      </c>
      <c r="J16" s="7" t="s">
        <v>11</v>
      </c>
      <c r="K16" s="7">
        <v>3</v>
      </c>
    </row>
    <row r="17" spans="1:12" x14ac:dyDescent="0.25">
      <c r="A17" s="3">
        <v>16</v>
      </c>
      <c r="B17" s="4">
        <v>188</v>
      </c>
      <c r="G17" s="10" t="s">
        <v>12</v>
      </c>
      <c r="H17" s="10">
        <v>296</v>
      </c>
      <c r="J17" s="7" t="s">
        <v>12</v>
      </c>
      <c r="K17" s="7">
        <v>296</v>
      </c>
    </row>
    <row r="18" spans="1:12" x14ac:dyDescent="0.25">
      <c r="A18" s="3">
        <v>17</v>
      </c>
      <c r="B18" s="4">
        <v>167</v>
      </c>
      <c r="G18" s="10" t="s">
        <v>13</v>
      </c>
      <c r="H18" s="10">
        <v>7996</v>
      </c>
      <c r="J18" s="7" t="s">
        <v>13</v>
      </c>
      <c r="K18" s="7">
        <v>7996</v>
      </c>
    </row>
    <row r="19" spans="1:12" ht="15.75" thickBot="1" x14ac:dyDescent="0.3">
      <c r="A19" s="3">
        <v>18</v>
      </c>
      <c r="B19" s="4">
        <v>136</v>
      </c>
      <c r="G19" s="10" t="s">
        <v>14</v>
      </c>
      <c r="H19" s="10">
        <v>60</v>
      </c>
      <c r="J19" s="8" t="s">
        <v>14</v>
      </c>
      <c r="K19" s="8">
        <v>60</v>
      </c>
    </row>
    <row r="20" spans="1:12" x14ac:dyDescent="0.25">
      <c r="A20" s="3">
        <v>19</v>
      </c>
      <c r="B20" s="4">
        <v>252</v>
      </c>
    </row>
    <row r="21" spans="1:12" x14ac:dyDescent="0.25">
      <c r="A21" s="3">
        <v>20</v>
      </c>
      <c r="B21" s="4">
        <v>165</v>
      </c>
    </row>
    <row r="22" spans="1:12" x14ac:dyDescent="0.25">
      <c r="A22" s="3">
        <v>21</v>
      </c>
      <c r="B22" s="4">
        <v>291</v>
      </c>
    </row>
    <row r="23" spans="1:12" x14ac:dyDescent="0.25">
      <c r="A23" s="3">
        <v>22</v>
      </c>
      <c r="B23" s="4">
        <v>9</v>
      </c>
      <c r="G23" s="11" t="s">
        <v>20</v>
      </c>
      <c r="H23" s="11"/>
    </row>
    <row r="24" spans="1:12" x14ac:dyDescent="0.25">
      <c r="A24" s="3">
        <v>23</v>
      </c>
      <c r="B24" s="4">
        <v>134</v>
      </c>
      <c r="G24" s="11" t="s">
        <v>18</v>
      </c>
      <c r="H24" s="12">
        <f>K7-3*K11</f>
        <v>-126.36115039042468</v>
      </c>
    </row>
    <row r="25" spans="1:12" x14ac:dyDescent="0.25">
      <c r="A25" s="3">
        <v>24</v>
      </c>
      <c r="B25" s="4">
        <v>70</v>
      </c>
      <c r="G25" s="11" t="s">
        <v>17</v>
      </c>
      <c r="H25" s="12">
        <f>K7</f>
        <v>133.26666666666668</v>
      </c>
    </row>
    <row r="26" spans="1:12" x14ac:dyDescent="0.25">
      <c r="A26" s="3">
        <v>25</v>
      </c>
      <c r="B26" s="4">
        <v>242</v>
      </c>
      <c r="G26" s="11" t="s">
        <v>19</v>
      </c>
      <c r="H26" s="12">
        <f>K7+3*K11</f>
        <v>392.89448372375807</v>
      </c>
    </row>
    <row r="27" spans="1:12" x14ac:dyDescent="0.25">
      <c r="A27" s="3">
        <v>26</v>
      </c>
      <c r="B27" s="4">
        <v>200</v>
      </c>
    </row>
    <row r="28" spans="1:12" x14ac:dyDescent="0.25">
      <c r="A28" s="3">
        <v>27</v>
      </c>
      <c r="B28" s="4">
        <v>219</v>
      </c>
      <c r="G28" s="13" t="s">
        <v>21</v>
      </c>
      <c r="H28" s="14">
        <f>COUNTIFS(B2:B61,"&lt;="&amp;H24, B2:B61,"&gt;="&amp;H26)</f>
        <v>0</v>
      </c>
    </row>
    <row r="29" spans="1:12" x14ac:dyDescent="0.25">
      <c r="A29" s="3">
        <v>28</v>
      </c>
      <c r="B29" s="4">
        <v>3</v>
      </c>
    </row>
    <row r="30" spans="1:12" x14ac:dyDescent="0.25">
      <c r="A30" s="3">
        <v>29</v>
      </c>
      <c r="B30" s="4">
        <v>14</v>
      </c>
    </row>
    <row r="31" spans="1:12" ht="15.75" x14ac:dyDescent="0.25">
      <c r="A31" s="3">
        <v>30</v>
      </c>
      <c r="B31" s="4">
        <v>290</v>
      </c>
      <c r="G31" s="15" t="s">
        <v>23</v>
      </c>
      <c r="H31" s="16"/>
      <c r="I31" s="16"/>
      <c r="J31" s="16"/>
      <c r="K31" s="16"/>
      <c r="L31" s="16"/>
    </row>
    <row r="32" spans="1:12" ht="15.75" x14ac:dyDescent="0.25">
      <c r="A32" s="3">
        <v>31</v>
      </c>
      <c r="B32" s="4">
        <v>198</v>
      </c>
      <c r="G32" s="15" t="s">
        <v>22</v>
      </c>
      <c r="H32" s="16"/>
      <c r="I32" s="16"/>
      <c r="J32" s="16"/>
      <c r="K32" s="16"/>
      <c r="L32" s="16"/>
    </row>
    <row r="33" spans="1:2" x14ac:dyDescent="0.25">
      <c r="A33" s="3">
        <v>32</v>
      </c>
      <c r="B33" s="4">
        <v>23</v>
      </c>
    </row>
    <row r="34" spans="1:2" x14ac:dyDescent="0.25">
      <c r="A34" s="3">
        <v>33</v>
      </c>
      <c r="B34" s="4">
        <v>65</v>
      </c>
    </row>
    <row r="35" spans="1:2" x14ac:dyDescent="0.25">
      <c r="A35" s="3">
        <v>34</v>
      </c>
      <c r="B35" s="4">
        <v>128</v>
      </c>
    </row>
    <row r="36" spans="1:2" x14ac:dyDescent="0.25">
      <c r="A36" s="3">
        <v>35</v>
      </c>
      <c r="B36" s="4">
        <v>4</v>
      </c>
    </row>
    <row r="37" spans="1:2" x14ac:dyDescent="0.25">
      <c r="A37" s="3">
        <v>36</v>
      </c>
      <c r="B37" s="4">
        <v>242</v>
      </c>
    </row>
    <row r="38" spans="1:2" x14ac:dyDescent="0.25">
      <c r="A38" s="3">
        <v>37</v>
      </c>
      <c r="B38" s="4">
        <v>197</v>
      </c>
    </row>
    <row r="39" spans="1:2" x14ac:dyDescent="0.25">
      <c r="A39" s="3">
        <v>38</v>
      </c>
      <c r="B39" s="4">
        <v>74</v>
      </c>
    </row>
    <row r="40" spans="1:2" x14ac:dyDescent="0.25">
      <c r="A40" s="3">
        <v>39</v>
      </c>
      <c r="B40" s="4">
        <v>21</v>
      </c>
    </row>
    <row r="41" spans="1:2" x14ac:dyDescent="0.25">
      <c r="A41" s="3">
        <v>40</v>
      </c>
      <c r="B41" s="4">
        <v>73</v>
      </c>
    </row>
    <row r="42" spans="1:2" x14ac:dyDescent="0.25">
      <c r="A42" s="3">
        <v>41</v>
      </c>
      <c r="B42" s="4">
        <v>16</v>
      </c>
    </row>
    <row r="43" spans="1:2" x14ac:dyDescent="0.25">
      <c r="A43" s="3">
        <v>42</v>
      </c>
      <c r="B43" s="4">
        <v>100</v>
      </c>
    </row>
    <row r="44" spans="1:2" x14ac:dyDescent="0.25">
      <c r="A44" s="3">
        <v>43</v>
      </c>
      <c r="B44" s="4">
        <v>213</v>
      </c>
    </row>
    <row r="45" spans="1:2" x14ac:dyDescent="0.25">
      <c r="A45" s="3">
        <v>44</v>
      </c>
      <c r="B45" s="4">
        <v>132</v>
      </c>
    </row>
    <row r="46" spans="1:2" x14ac:dyDescent="0.25">
      <c r="A46" s="3">
        <v>45</v>
      </c>
      <c r="B46" s="4">
        <v>198</v>
      </c>
    </row>
    <row r="47" spans="1:2" x14ac:dyDescent="0.25">
      <c r="A47" s="3">
        <v>46</v>
      </c>
      <c r="B47" s="4">
        <v>82</v>
      </c>
    </row>
    <row r="48" spans="1:2" x14ac:dyDescent="0.25">
      <c r="A48" s="3">
        <v>47</v>
      </c>
      <c r="B48" s="4">
        <v>183</v>
      </c>
    </row>
    <row r="49" spans="1:2" x14ac:dyDescent="0.25">
      <c r="A49" s="3">
        <v>48</v>
      </c>
      <c r="B49" s="4">
        <v>160</v>
      </c>
    </row>
    <row r="50" spans="1:2" x14ac:dyDescent="0.25">
      <c r="A50" s="3">
        <v>49</v>
      </c>
      <c r="B50" s="4">
        <v>26</v>
      </c>
    </row>
    <row r="51" spans="1:2" x14ac:dyDescent="0.25">
      <c r="A51" s="3">
        <v>50</v>
      </c>
      <c r="B51" s="4">
        <v>181</v>
      </c>
    </row>
    <row r="52" spans="1:2" x14ac:dyDescent="0.25">
      <c r="A52" s="3">
        <v>51</v>
      </c>
      <c r="B52" s="4">
        <v>182</v>
      </c>
    </row>
    <row r="53" spans="1:2" x14ac:dyDescent="0.25">
      <c r="A53" s="3">
        <v>52</v>
      </c>
      <c r="B53" s="4">
        <v>68</v>
      </c>
    </row>
    <row r="54" spans="1:2" x14ac:dyDescent="0.25">
      <c r="A54" s="3">
        <v>53</v>
      </c>
      <c r="B54" s="4">
        <v>23</v>
      </c>
    </row>
    <row r="55" spans="1:2" x14ac:dyDescent="0.25">
      <c r="A55" s="3">
        <v>54</v>
      </c>
      <c r="B55" s="4">
        <v>19</v>
      </c>
    </row>
    <row r="56" spans="1:2" x14ac:dyDescent="0.25">
      <c r="A56" s="3">
        <v>55</v>
      </c>
      <c r="B56" s="4">
        <v>296</v>
      </c>
    </row>
    <row r="57" spans="1:2" x14ac:dyDescent="0.25">
      <c r="A57" s="3">
        <v>56</v>
      </c>
      <c r="B57" s="4">
        <v>174</v>
      </c>
    </row>
    <row r="58" spans="1:2" x14ac:dyDescent="0.25">
      <c r="A58" s="3">
        <v>57</v>
      </c>
      <c r="B58" s="4">
        <v>58</v>
      </c>
    </row>
    <row r="59" spans="1:2" x14ac:dyDescent="0.25">
      <c r="A59" s="3">
        <v>58</v>
      </c>
      <c r="B59" s="4">
        <v>70</v>
      </c>
    </row>
    <row r="60" spans="1:2" x14ac:dyDescent="0.25">
      <c r="A60" s="3">
        <v>59</v>
      </c>
      <c r="B60" s="4">
        <v>233</v>
      </c>
    </row>
    <row r="61" spans="1:2" ht="15.75" thickBot="1" x14ac:dyDescent="0.3">
      <c r="A61" s="5">
        <v>60</v>
      </c>
      <c r="B61" s="6">
        <v>224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zoomScale="55" zoomScaleNormal="55" workbookViewId="0">
      <selection activeCell="K17" sqref="K17"/>
    </sheetView>
  </sheetViews>
  <sheetFormatPr defaultRowHeight="15" x14ac:dyDescent="0.25"/>
  <cols>
    <col min="5" max="5" width="24.42578125" customWidth="1"/>
    <col min="6" max="6" width="18" customWidth="1"/>
    <col min="7" max="7" width="15.28515625" customWidth="1"/>
    <col min="8" max="8" width="27.42578125" customWidth="1"/>
    <col min="9" max="9" width="13.140625" customWidth="1"/>
    <col min="10" max="10" width="24" customWidth="1"/>
    <col min="11" max="11" width="13.85546875" customWidth="1"/>
    <col min="12" max="13" width="8.85546875" customWidth="1"/>
  </cols>
  <sheetData>
    <row r="1" spans="1:10" ht="31.5" x14ac:dyDescent="0.25">
      <c r="A1" s="70" t="s">
        <v>25</v>
      </c>
      <c r="B1" s="71" t="s">
        <v>91</v>
      </c>
    </row>
    <row r="2" spans="1:10" ht="15.75" x14ac:dyDescent="0.25">
      <c r="A2" s="72">
        <v>141</v>
      </c>
      <c r="B2" s="82" t="s">
        <v>92</v>
      </c>
      <c r="E2" s="56"/>
      <c r="J2" s="57"/>
    </row>
    <row r="3" spans="1:10" ht="16.5" thickBot="1" x14ac:dyDescent="0.3">
      <c r="A3" s="72">
        <v>147</v>
      </c>
      <c r="B3" s="82" t="s">
        <v>92</v>
      </c>
    </row>
    <row r="4" spans="1:10" ht="15.75" x14ac:dyDescent="0.25">
      <c r="A4" s="72">
        <v>149</v>
      </c>
      <c r="B4" s="82" t="s">
        <v>92</v>
      </c>
      <c r="E4" s="41" t="s">
        <v>103</v>
      </c>
      <c r="F4" s="41"/>
      <c r="H4" s="41" t="s">
        <v>104</v>
      </c>
      <c r="I4" s="41"/>
    </row>
    <row r="5" spans="1:10" ht="15.75" x14ac:dyDescent="0.25">
      <c r="A5" s="72">
        <v>150</v>
      </c>
      <c r="B5" s="82" t="s">
        <v>92</v>
      </c>
      <c r="E5" s="42"/>
      <c r="F5" s="42"/>
      <c r="H5" s="42"/>
      <c r="I5" s="42"/>
    </row>
    <row r="6" spans="1:10" ht="15.75" x14ac:dyDescent="0.25">
      <c r="A6" s="72">
        <v>153</v>
      </c>
      <c r="B6" s="82" t="s">
        <v>92</v>
      </c>
      <c r="E6" s="42" t="s">
        <v>2</v>
      </c>
      <c r="F6" s="42">
        <v>166.84615384615384</v>
      </c>
      <c r="H6" s="42" t="s">
        <v>2</v>
      </c>
      <c r="I6" s="42">
        <v>176.72916666666666</v>
      </c>
    </row>
    <row r="7" spans="1:10" ht="15.75" x14ac:dyDescent="0.25">
      <c r="A7" s="72">
        <v>154</v>
      </c>
      <c r="B7" s="82" t="s">
        <v>92</v>
      </c>
      <c r="E7" s="42" t="s">
        <v>3</v>
      </c>
      <c r="F7" s="42">
        <v>1.5745392716880535</v>
      </c>
      <c r="H7" s="42" t="s">
        <v>3</v>
      </c>
      <c r="I7" s="42">
        <v>1.2148386575788532</v>
      </c>
    </row>
    <row r="8" spans="1:10" ht="15.75" x14ac:dyDescent="0.25">
      <c r="A8" s="72">
        <v>155</v>
      </c>
      <c r="B8" s="82" t="s">
        <v>92</v>
      </c>
      <c r="E8" s="42" t="s">
        <v>4</v>
      </c>
      <c r="F8" s="42">
        <v>166</v>
      </c>
      <c r="H8" s="42" t="s">
        <v>4</v>
      </c>
      <c r="I8" s="42">
        <v>177</v>
      </c>
    </row>
    <row r="9" spans="1:10" ht="15.75" x14ac:dyDescent="0.25">
      <c r="A9" s="72">
        <v>155</v>
      </c>
      <c r="B9" s="82" t="s">
        <v>92</v>
      </c>
      <c r="E9" s="42" t="s">
        <v>5</v>
      </c>
      <c r="F9" s="42">
        <v>162</v>
      </c>
      <c r="H9" s="42" t="s">
        <v>5</v>
      </c>
      <c r="I9" s="42">
        <v>174</v>
      </c>
    </row>
    <row r="10" spans="1:10" ht="15.75" x14ac:dyDescent="0.25">
      <c r="A10" s="72">
        <v>156</v>
      </c>
      <c r="B10" s="82" t="s">
        <v>92</v>
      </c>
      <c r="E10" s="42" t="s">
        <v>6</v>
      </c>
      <c r="F10" s="42">
        <v>11.354164158606004</v>
      </c>
      <c r="H10" s="42" t="s">
        <v>6</v>
      </c>
      <c r="I10" s="42">
        <v>8.4166491117013731</v>
      </c>
    </row>
    <row r="11" spans="1:10" ht="15.75" x14ac:dyDescent="0.25">
      <c r="A11" s="72">
        <v>157</v>
      </c>
      <c r="B11" s="82" t="s">
        <v>92</v>
      </c>
      <c r="E11" s="42" t="s">
        <v>7</v>
      </c>
      <c r="F11" s="42">
        <v>128.91704374057318</v>
      </c>
      <c r="H11" s="42" t="s">
        <v>7</v>
      </c>
      <c r="I11" s="42">
        <v>70.839982269503508</v>
      </c>
    </row>
    <row r="12" spans="1:10" ht="15.75" x14ac:dyDescent="0.25">
      <c r="A12" s="72">
        <v>157</v>
      </c>
      <c r="B12" s="82" t="s">
        <v>92</v>
      </c>
      <c r="E12" s="42" t="s">
        <v>8</v>
      </c>
      <c r="F12" s="42">
        <v>-0.27189681189295722</v>
      </c>
      <c r="H12" s="42" t="s">
        <v>8</v>
      </c>
      <c r="I12" s="42">
        <v>-0.47761480705374959</v>
      </c>
    </row>
    <row r="13" spans="1:10" ht="15.75" x14ac:dyDescent="0.25">
      <c r="A13" s="72">
        <v>158</v>
      </c>
      <c r="B13" s="82" t="s">
        <v>92</v>
      </c>
      <c r="E13" s="42" t="s">
        <v>9</v>
      </c>
      <c r="F13" s="42">
        <v>0.19496703821358502</v>
      </c>
      <c r="H13" s="42" t="s">
        <v>9</v>
      </c>
      <c r="I13" s="42">
        <v>-0.17429788083839715</v>
      </c>
    </row>
    <row r="14" spans="1:10" ht="15.75" x14ac:dyDescent="0.25">
      <c r="A14" s="72">
        <v>159</v>
      </c>
      <c r="B14" s="82" t="s">
        <v>92</v>
      </c>
      <c r="E14" s="42" t="s">
        <v>10</v>
      </c>
      <c r="F14" s="42">
        <v>50</v>
      </c>
      <c r="H14" s="42" t="s">
        <v>10</v>
      </c>
      <c r="I14" s="42">
        <v>36</v>
      </c>
    </row>
    <row r="15" spans="1:10" ht="15.75" x14ac:dyDescent="0.25">
      <c r="A15" s="72">
        <v>160</v>
      </c>
      <c r="B15" s="82" t="s">
        <v>92</v>
      </c>
      <c r="E15" s="42" t="s">
        <v>11</v>
      </c>
      <c r="F15" s="42">
        <v>141</v>
      </c>
      <c r="H15" s="42" t="s">
        <v>11</v>
      </c>
      <c r="I15" s="42">
        <v>158</v>
      </c>
    </row>
    <row r="16" spans="1:10" ht="15.75" x14ac:dyDescent="0.25">
      <c r="A16" s="72">
        <v>160</v>
      </c>
      <c r="B16" s="82" t="s">
        <v>92</v>
      </c>
      <c r="E16" s="42" t="s">
        <v>12</v>
      </c>
      <c r="F16" s="42">
        <v>191</v>
      </c>
      <c r="H16" s="42" t="s">
        <v>12</v>
      </c>
      <c r="I16" s="42">
        <v>194</v>
      </c>
    </row>
    <row r="17" spans="1:9" ht="15.75" x14ac:dyDescent="0.25">
      <c r="A17" s="72">
        <v>161</v>
      </c>
      <c r="B17" s="82" t="s">
        <v>92</v>
      </c>
      <c r="E17" s="42" t="s">
        <v>13</v>
      </c>
      <c r="F17" s="42">
        <v>8676</v>
      </c>
      <c r="H17" s="42" t="s">
        <v>13</v>
      </c>
      <c r="I17" s="42">
        <v>8483</v>
      </c>
    </row>
    <row r="18" spans="1:9" ht="16.5" thickBot="1" x14ac:dyDescent="0.3">
      <c r="A18" s="72">
        <v>161</v>
      </c>
      <c r="B18" s="82" t="s">
        <v>92</v>
      </c>
      <c r="E18" s="43" t="s">
        <v>14</v>
      </c>
      <c r="F18" s="43">
        <v>52</v>
      </c>
      <c r="H18" s="43" t="s">
        <v>14</v>
      </c>
      <c r="I18" s="43">
        <v>48</v>
      </c>
    </row>
    <row r="19" spans="1:9" ht="15.75" x14ac:dyDescent="0.25">
      <c r="A19" s="72">
        <v>162</v>
      </c>
      <c r="B19" s="82" t="s">
        <v>92</v>
      </c>
    </row>
    <row r="20" spans="1:9" ht="15.75" x14ac:dyDescent="0.25">
      <c r="A20" s="72">
        <v>162</v>
      </c>
      <c r="B20" s="82" t="s">
        <v>92</v>
      </c>
    </row>
    <row r="21" spans="1:9" ht="15.75" x14ac:dyDescent="0.25">
      <c r="A21" s="72">
        <v>162</v>
      </c>
      <c r="B21" s="82" t="s">
        <v>92</v>
      </c>
    </row>
    <row r="22" spans="1:9" ht="15.75" x14ac:dyDescent="0.25">
      <c r="A22" s="72">
        <v>162</v>
      </c>
      <c r="B22" s="82" t="s">
        <v>92</v>
      </c>
      <c r="G22" s="86" t="s">
        <v>93</v>
      </c>
      <c r="H22" s="86"/>
      <c r="I22" s="86"/>
    </row>
    <row r="23" spans="1:9" ht="16.5" thickBot="1" x14ac:dyDescent="0.3">
      <c r="A23" s="72">
        <v>163</v>
      </c>
      <c r="B23" s="82" t="s">
        <v>92</v>
      </c>
      <c r="G23" s="86"/>
      <c r="H23" s="86"/>
      <c r="I23" s="86"/>
    </row>
    <row r="24" spans="1:9" ht="15.75" x14ac:dyDescent="0.25">
      <c r="A24" s="72">
        <v>164</v>
      </c>
      <c r="B24" s="82" t="s">
        <v>92</v>
      </c>
      <c r="G24" s="87"/>
      <c r="H24" s="87" t="s">
        <v>94</v>
      </c>
      <c r="I24" s="87" t="s">
        <v>95</v>
      </c>
    </row>
    <row r="25" spans="1:9" ht="15.75" x14ac:dyDescent="0.25">
      <c r="A25" s="72">
        <v>164</v>
      </c>
      <c r="B25" s="82" t="s">
        <v>92</v>
      </c>
      <c r="G25" s="24" t="s">
        <v>2</v>
      </c>
      <c r="H25" s="24">
        <v>166.84615384615384</v>
      </c>
      <c r="I25" s="24">
        <v>176.72916666666666</v>
      </c>
    </row>
    <row r="26" spans="1:9" ht="15.75" x14ac:dyDescent="0.25">
      <c r="A26" s="72">
        <v>166</v>
      </c>
      <c r="B26" s="82" t="s">
        <v>92</v>
      </c>
      <c r="G26" s="24" t="s">
        <v>96</v>
      </c>
      <c r="H26" s="24">
        <v>128.91704374057318</v>
      </c>
      <c r="I26" s="24">
        <v>70.839982269503508</v>
      </c>
    </row>
    <row r="27" spans="1:9" ht="15.75" x14ac:dyDescent="0.25">
      <c r="A27" s="72">
        <v>166</v>
      </c>
      <c r="B27" s="82" t="s">
        <v>92</v>
      </c>
      <c r="G27" s="24" t="s">
        <v>97</v>
      </c>
      <c r="H27" s="24">
        <v>52</v>
      </c>
      <c r="I27" s="24">
        <v>48</v>
      </c>
    </row>
    <row r="28" spans="1:9" ht="15.75" x14ac:dyDescent="0.25">
      <c r="A28" s="72">
        <v>166</v>
      </c>
      <c r="B28" s="82" t="s">
        <v>92</v>
      </c>
      <c r="G28" s="24" t="s">
        <v>98</v>
      </c>
      <c r="H28" s="24">
        <v>51</v>
      </c>
      <c r="I28" s="24">
        <v>47</v>
      </c>
    </row>
    <row r="29" spans="1:9" ht="15.75" x14ac:dyDescent="0.25">
      <c r="A29" s="72">
        <v>167</v>
      </c>
      <c r="B29" s="82" t="s">
        <v>92</v>
      </c>
      <c r="G29" s="24" t="s">
        <v>99</v>
      </c>
      <c r="H29" s="24">
        <v>1.8198345003831509</v>
      </c>
      <c r="I29" s="24"/>
    </row>
    <row r="30" spans="1:9" ht="15.75" x14ac:dyDescent="0.25">
      <c r="A30" s="72">
        <v>167</v>
      </c>
      <c r="B30" s="82" t="s">
        <v>92</v>
      </c>
      <c r="G30" s="24" t="s">
        <v>100</v>
      </c>
      <c r="H30" s="24">
        <v>1.9893854760538961E-2</v>
      </c>
      <c r="I30" s="24"/>
    </row>
    <row r="31" spans="1:9" ht="16.5" thickBot="1" x14ac:dyDescent="0.3">
      <c r="A31" s="72">
        <v>168</v>
      </c>
      <c r="B31" s="82" t="s">
        <v>92</v>
      </c>
      <c r="G31" s="25" t="s">
        <v>101</v>
      </c>
      <c r="H31" s="25">
        <v>1.6122353047432205</v>
      </c>
      <c r="I31" s="25"/>
    </row>
    <row r="32" spans="1:9" ht="15.75" x14ac:dyDescent="0.25">
      <c r="A32" s="72">
        <v>168</v>
      </c>
      <c r="B32" s="82" t="s">
        <v>92</v>
      </c>
    </row>
    <row r="33" spans="1:5" ht="15.75" x14ac:dyDescent="0.25">
      <c r="A33" s="72">
        <v>169</v>
      </c>
      <c r="B33" s="82" t="s">
        <v>92</v>
      </c>
    </row>
    <row r="34" spans="1:5" ht="15.75" x14ac:dyDescent="0.25">
      <c r="A34" s="72">
        <v>170</v>
      </c>
      <c r="B34" s="82" t="s">
        <v>92</v>
      </c>
      <c r="E34" s="60" t="s">
        <v>105</v>
      </c>
    </row>
    <row r="35" spans="1:5" ht="15.75" x14ac:dyDescent="0.25">
      <c r="A35" s="72">
        <v>171</v>
      </c>
      <c r="B35" s="82" t="s">
        <v>92</v>
      </c>
    </row>
    <row r="36" spans="1:5" ht="15.75" x14ac:dyDescent="0.25">
      <c r="A36" s="72">
        <v>171</v>
      </c>
      <c r="B36" s="82" t="s">
        <v>92</v>
      </c>
    </row>
    <row r="37" spans="1:5" ht="15.75" x14ac:dyDescent="0.25">
      <c r="A37" s="72">
        <v>171</v>
      </c>
      <c r="B37" s="82" t="s">
        <v>92</v>
      </c>
    </row>
    <row r="38" spans="1:5" ht="15.75" x14ac:dyDescent="0.25">
      <c r="A38" s="72">
        <v>171</v>
      </c>
      <c r="B38" s="82" t="s">
        <v>92</v>
      </c>
    </row>
    <row r="39" spans="1:5" ht="15.75" x14ac:dyDescent="0.25">
      <c r="A39" s="72">
        <v>173</v>
      </c>
      <c r="B39" s="82" t="s">
        <v>92</v>
      </c>
    </row>
    <row r="40" spans="1:5" ht="15.75" x14ac:dyDescent="0.25">
      <c r="A40" s="72">
        <v>174</v>
      </c>
      <c r="B40" s="82" t="s">
        <v>92</v>
      </c>
    </row>
    <row r="41" spans="1:5" ht="15.75" x14ac:dyDescent="0.25">
      <c r="A41" s="72">
        <v>174</v>
      </c>
      <c r="B41" s="82" t="s">
        <v>92</v>
      </c>
    </row>
    <row r="42" spans="1:5" ht="15.75" x14ac:dyDescent="0.25">
      <c r="A42" s="72">
        <v>176</v>
      </c>
      <c r="B42" s="82" t="s">
        <v>92</v>
      </c>
    </row>
    <row r="43" spans="1:5" ht="15.75" x14ac:dyDescent="0.25">
      <c r="A43" s="72">
        <v>176</v>
      </c>
      <c r="B43" s="82" t="s">
        <v>92</v>
      </c>
    </row>
    <row r="44" spans="1:5" ht="15.75" x14ac:dyDescent="0.25">
      <c r="A44" s="72">
        <v>177</v>
      </c>
      <c r="B44" s="82" t="s">
        <v>92</v>
      </c>
    </row>
    <row r="45" spans="1:5" ht="15.75" x14ac:dyDescent="0.25">
      <c r="A45" s="72">
        <v>179</v>
      </c>
      <c r="B45" s="82" t="s">
        <v>92</v>
      </c>
    </row>
    <row r="46" spans="1:5" ht="15.75" x14ac:dyDescent="0.25">
      <c r="A46" s="72">
        <v>181</v>
      </c>
      <c r="B46" s="82" t="s">
        <v>92</v>
      </c>
    </row>
    <row r="47" spans="1:5" ht="15.75" x14ac:dyDescent="0.25">
      <c r="A47" s="72">
        <v>182</v>
      </c>
      <c r="B47" s="82" t="s">
        <v>92</v>
      </c>
    </row>
    <row r="48" spans="1:5" ht="15.75" x14ac:dyDescent="0.25">
      <c r="A48" s="72">
        <v>183</v>
      </c>
      <c r="B48" s="82" t="s">
        <v>92</v>
      </c>
    </row>
    <row r="49" spans="1:2" ht="15.75" x14ac:dyDescent="0.25">
      <c r="A49" s="72">
        <v>184</v>
      </c>
      <c r="B49" s="82" t="s">
        <v>92</v>
      </c>
    </row>
    <row r="50" spans="1:2" ht="15.75" x14ac:dyDescent="0.25">
      <c r="A50" s="72">
        <v>185</v>
      </c>
      <c r="B50" s="82" t="s">
        <v>92</v>
      </c>
    </row>
    <row r="51" spans="1:2" ht="15.75" x14ac:dyDescent="0.25">
      <c r="A51" s="72">
        <v>187</v>
      </c>
      <c r="B51" s="82" t="s">
        <v>92</v>
      </c>
    </row>
    <row r="52" spans="1:2" ht="15.75" x14ac:dyDescent="0.25">
      <c r="A52" s="72">
        <v>191</v>
      </c>
      <c r="B52" s="82" t="s">
        <v>92</v>
      </c>
    </row>
    <row r="53" spans="1:2" ht="15.75" x14ac:dyDescent="0.25">
      <c r="A53" s="72">
        <v>191</v>
      </c>
      <c r="B53" s="82" t="s">
        <v>92</v>
      </c>
    </row>
    <row r="54" spans="1:2" ht="15.75" x14ac:dyDescent="0.25">
      <c r="A54" s="72">
        <v>158</v>
      </c>
      <c r="B54" s="82" t="s">
        <v>102</v>
      </c>
    </row>
    <row r="55" spans="1:2" ht="15.75" x14ac:dyDescent="0.25">
      <c r="A55" s="72">
        <v>161</v>
      </c>
      <c r="B55" s="82" t="s">
        <v>102</v>
      </c>
    </row>
    <row r="56" spans="1:2" ht="15.75" x14ac:dyDescent="0.25">
      <c r="A56" s="72">
        <v>162</v>
      </c>
      <c r="B56" s="82" t="s">
        <v>102</v>
      </c>
    </row>
    <row r="57" spans="1:2" ht="15.75" x14ac:dyDescent="0.25">
      <c r="A57" s="72">
        <v>163</v>
      </c>
      <c r="B57" s="82" t="s">
        <v>102</v>
      </c>
    </row>
    <row r="58" spans="1:2" ht="15.75" x14ac:dyDescent="0.25">
      <c r="A58" s="72">
        <v>166</v>
      </c>
      <c r="B58" s="82" t="s">
        <v>102</v>
      </c>
    </row>
    <row r="59" spans="1:2" ht="15.75" x14ac:dyDescent="0.25">
      <c r="A59" s="72">
        <v>166</v>
      </c>
      <c r="B59" s="82" t="s">
        <v>102</v>
      </c>
    </row>
    <row r="60" spans="1:2" ht="15.75" x14ac:dyDescent="0.25">
      <c r="A60" s="72">
        <v>166</v>
      </c>
      <c r="B60" s="82" t="s">
        <v>102</v>
      </c>
    </row>
    <row r="61" spans="1:2" ht="15.75" x14ac:dyDescent="0.25">
      <c r="A61" s="72">
        <v>167</v>
      </c>
      <c r="B61" s="82" t="s">
        <v>102</v>
      </c>
    </row>
    <row r="62" spans="1:2" ht="15.75" x14ac:dyDescent="0.25">
      <c r="A62" s="72">
        <v>169</v>
      </c>
      <c r="B62" s="82" t="s">
        <v>102</v>
      </c>
    </row>
    <row r="63" spans="1:2" ht="15.75" x14ac:dyDescent="0.25">
      <c r="A63" s="72">
        <v>169</v>
      </c>
      <c r="B63" s="82" t="s">
        <v>102</v>
      </c>
    </row>
    <row r="64" spans="1:2" ht="15.75" x14ac:dyDescent="0.25">
      <c r="A64" s="72">
        <v>169</v>
      </c>
      <c r="B64" s="82" t="s">
        <v>102</v>
      </c>
    </row>
    <row r="65" spans="1:2" ht="15.75" x14ac:dyDescent="0.25">
      <c r="A65" s="72">
        <v>170</v>
      </c>
      <c r="B65" s="82" t="s">
        <v>102</v>
      </c>
    </row>
    <row r="66" spans="1:2" ht="15.75" x14ac:dyDescent="0.25">
      <c r="A66" s="72">
        <v>171</v>
      </c>
      <c r="B66" s="82" t="s">
        <v>102</v>
      </c>
    </row>
    <row r="67" spans="1:2" ht="15.75" x14ac:dyDescent="0.25">
      <c r="A67" s="72">
        <v>173</v>
      </c>
      <c r="B67" s="82" t="s">
        <v>102</v>
      </c>
    </row>
    <row r="68" spans="1:2" ht="15.75" x14ac:dyDescent="0.25">
      <c r="A68" s="72">
        <v>174</v>
      </c>
      <c r="B68" s="82" t="s">
        <v>102</v>
      </c>
    </row>
    <row r="69" spans="1:2" ht="15.75" x14ac:dyDescent="0.25">
      <c r="A69" s="72">
        <v>174</v>
      </c>
      <c r="B69" s="82" t="s">
        <v>102</v>
      </c>
    </row>
    <row r="70" spans="1:2" ht="15.75" x14ac:dyDescent="0.25">
      <c r="A70" s="72">
        <v>174</v>
      </c>
      <c r="B70" s="82" t="s">
        <v>102</v>
      </c>
    </row>
    <row r="71" spans="1:2" ht="15.75" x14ac:dyDescent="0.25">
      <c r="A71" s="72">
        <v>174</v>
      </c>
      <c r="B71" s="82" t="s">
        <v>102</v>
      </c>
    </row>
    <row r="72" spans="1:2" ht="15.75" x14ac:dyDescent="0.25">
      <c r="A72" s="72">
        <v>174</v>
      </c>
      <c r="B72" s="82" t="s">
        <v>102</v>
      </c>
    </row>
    <row r="73" spans="1:2" ht="15.75" x14ac:dyDescent="0.25">
      <c r="A73" s="72">
        <v>175</v>
      </c>
      <c r="B73" s="82" t="s">
        <v>102</v>
      </c>
    </row>
    <row r="74" spans="1:2" ht="15.75" x14ac:dyDescent="0.25">
      <c r="A74" s="72">
        <v>175</v>
      </c>
      <c r="B74" s="82" t="s">
        <v>102</v>
      </c>
    </row>
    <row r="75" spans="1:2" ht="15.75" x14ac:dyDescent="0.25">
      <c r="A75" s="72">
        <v>177</v>
      </c>
      <c r="B75" s="82" t="s">
        <v>102</v>
      </c>
    </row>
    <row r="76" spans="1:2" ht="15.75" x14ac:dyDescent="0.25">
      <c r="A76" s="72">
        <v>177</v>
      </c>
      <c r="B76" s="82" t="s">
        <v>102</v>
      </c>
    </row>
    <row r="77" spans="1:2" ht="15.75" x14ac:dyDescent="0.25">
      <c r="A77" s="72">
        <v>177</v>
      </c>
      <c r="B77" s="82" t="s">
        <v>102</v>
      </c>
    </row>
    <row r="78" spans="1:2" ht="15.75" x14ac:dyDescent="0.25">
      <c r="A78" s="72">
        <v>177</v>
      </c>
      <c r="B78" s="82" t="s">
        <v>102</v>
      </c>
    </row>
    <row r="79" spans="1:2" ht="15.75" x14ac:dyDescent="0.25">
      <c r="A79" s="72">
        <v>177</v>
      </c>
      <c r="B79" s="82" t="s">
        <v>102</v>
      </c>
    </row>
    <row r="80" spans="1:2" ht="15.75" x14ac:dyDescent="0.25">
      <c r="A80" s="72">
        <v>178</v>
      </c>
      <c r="B80" s="82" t="s">
        <v>102</v>
      </c>
    </row>
    <row r="81" spans="1:2" ht="15.75" x14ac:dyDescent="0.25">
      <c r="A81" s="72">
        <v>178</v>
      </c>
      <c r="B81" s="82" t="s">
        <v>102</v>
      </c>
    </row>
    <row r="82" spans="1:2" ht="15.75" x14ac:dyDescent="0.25">
      <c r="A82" s="72">
        <v>179</v>
      </c>
      <c r="B82" s="82" t="s">
        <v>102</v>
      </c>
    </row>
    <row r="83" spans="1:2" ht="15.75" x14ac:dyDescent="0.25">
      <c r="A83" s="72">
        <v>179</v>
      </c>
      <c r="B83" s="82" t="s">
        <v>102</v>
      </c>
    </row>
    <row r="84" spans="1:2" ht="15.75" x14ac:dyDescent="0.25">
      <c r="A84" s="72">
        <v>179</v>
      </c>
      <c r="B84" s="82" t="s">
        <v>102</v>
      </c>
    </row>
    <row r="85" spans="1:2" ht="15.75" x14ac:dyDescent="0.25">
      <c r="A85" s="72">
        <v>181</v>
      </c>
      <c r="B85" s="82" t="s">
        <v>102</v>
      </c>
    </row>
    <row r="86" spans="1:2" ht="15.75" x14ac:dyDescent="0.25">
      <c r="A86" s="72">
        <v>181</v>
      </c>
      <c r="B86" s="82" t="s">
        <v>102</v>
      </c>
    </row>
    <row r="87" spans="1:2" ht="15.75" x14ac:dyDescent="0.25">
      <c r="A87" s="72">
        <v>182</v>
      </c>
      <c r="B87" s="82" t="s">
        <v>102</v>
      </c>
    </row>
    <row r="88" spans="1:2" ht="15.75" x14ac:dyDescent="0.25">
      <c r="A88" s="72">
        <v>183</v>
      </c>
      <c r="B88" s="82" t="s">
        <v>102</v>
      </c>
    </row>
    <row r="89" spans="1:2" ht="15.75" x14ac:dyDescent="0.25">
      <c r="A89" s="72">
        <v>183</v>
      </c>
      <c r="B89" s="82" t="s">
        <v>102</v>
      </c>
    </row>
    <row r="90" spans="1:2" ht="15.75" x14ac:dyDescent="0.25">
      <c r="A90" s="72">
        <v>183</v>
      </c>
      <c r="B90" s="82" t="s">
        <v>102</v>
      </c>
    </row>
    <row r="91" spans="1:2" ht="15.75" x14ac:dyDescent="0.25">
      <c r="A91" s="72">
        <v>183</v>
      </c>
      <c r="B91" s="82" t="s">
        <v>102</v>
      </c>
    </row>
    <row r="92" spans="1:2" ht="15.75" x14ac:dyDescent="0.25">
      <c r="A92" s="72">
        <v>185</v>
      </c>
      <c r="B92" s="82" t="s">
        <v>102</v>
      </c>
    </row>
    <row r="93" spans="1:2" ht="15.75" x14ac:dyDescent="0.25">
      <c r="A93" s="72">
        <v>185</v>
      </c>
      <c r="B93" s="82" t="s">
        <v>102</v>
      </c>
    </row>
    <row r="94" spans="1:2" ht="15.75" x14ac:dyDescent="0.25">
      <c r="A94" s="72">
        <v>185</v>
      </c>
      <c r="B94" s="82" t="s">
        <v>102</v>
      </c>
    </row>
    <row r="95" spans="1:2" ht="15.75" x14ac:dyDescent="0.25">
      <c r="A95" s="72">
        <v>186</v>
      </c>
      <c r="B95" s="82" t="s">
        <v>102</v>
      </c>
    </row>
    <row r="96" spans="1:2" ht="15.75" x14ac:dyDescent="0.25">
      <c r="A96" s="72">
        <v>187</v>
      </c>
      <c r="B96" s="82" t="s">
        <v>102</v>
      </c>
    </row>
    <row r="97" spans="1:2" ht="15.75" x14ac:dyDescent="0.25">
      <c r="A97" s="72">
        <v>187</v>
      </c>
      <c r="B97" s="82" t="s">
        <v>102</v>
      </c>
    </row>
    <row r="98" spans="1:2" ht="15.75" x14ac:dyDescent="0.25">
      <c r="A98" s="72">
        <v>189</v>
      </c>
      <c r="B98" s="82" t="s">
        <v>102</v>
      </c>
    </row>
    <row r="99" spans="1:2" ht="15.75" x14ac:dyDescent="0.25">
      <c r="A99" s="72">
        <v>190</v>
      </c>
      <c r="B99" s="82" t="s">
        <v>102</v>
      </c>
    </row>
    <row r="100" spans="1:2" ht="15.75" x14ac:dyDescent="0.25">
      <c r="A100" s="72">
        <v>191</v>
      </c>
      <c r="B100" s="82" t="s">
        <v>102</v>
      </c>
    </row>
    <row r="101" spans="1:2" ht="16.5" thickBot="1" x14ac:dyDescent="0.3">
      <c r="A101" s="74">
        <v>194</v>
      </c>
      <c r="B101" s="83" t="s">
        <v>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zoomScale="55" zoomScaleNormal="55" workbookViewId="0">
      <selection activeCell="N36" sqref="N36"/>
    </sheetView>
  </sheetViews>
  <sheetFormatPr defaultRowHeight="15" x14ac:dyDescent="0.25"/>
  <cols>
    <col min="5" max="5" width="30.28515625" customWidth="1"/>
    <col min="6" max="6" width="14.5703125" customWidth="1"/>
    <col min="7" max="7" width="13.7109375" customWidth="1"/>
    <col min="8" max="8" width="4.7109375" customWidth="1"/>
    <col min="9" max="9" width="23.28515625" customWidth="1"/>
    <col min="10" max="10" width="31.42578125" customWidth="1"/>
    <col min="11" max="11" width="18.7109375" customWidth="1"/>
    <col min="12" max="12" width="22.7109375" customWidth="1"/>
    <col min="13" max="13" width="13.7109375" customWidth="1"/>
    <col min="14" max="14" width="5.28515625" customWidth="1"/>
    <col min="15" max="15" width="22.5703125" customWidth="1"/>
    <col min="16" max="16" width="12.28515625" customWidth="1"/>
  </cols>
  <sheetData>
    <row r="1" spans="1:16" ht="15.75" x14ac:dyDescent="0.25">
      <c r="A1" s="70" t="s">
        <v>106</v>
      </c>
      <c r="B1" s="84" t="s">
        <v>107</v>
      </c>
      <c r="C1" s="71" t="s">
        <v>91</v>
      </c>
    </row>
    <row r="2" spans="1:16" ht="15.75" x14ac:dyDescent="0.25">
      <c r="A2" s="72">
        <v>157.6</v>
      </c>
      <c r="B2" s="37">
        <v>59</v>
      </c>
      <c r="C2" s="82" t="s">
        <v>92</v>
      </c>
      <c r="E2" s="61"/>
      <c r="I2" s="61"/>
      <c r="L2" s="61"/>
      <c r="O2" s="61"/>
    </row>
    <row r="3" spans="1:16" ht="15.75" x14ac:dyDescent="0.25">
      <c r="A3" s="72">
        <v>157</v>
      </c>
      <c r="B3" s="37">
        <v>59.6</v>
      </c>
      <c r="C3" s="82" t="s">
        <v>92</v>
      </c>
      <c r="E3" s="58" t="s">
        <v>117</v>
      </c>
      <c r="F3" s="58"/>
      <c r="I3" s="58" t="s">
        <v>118</v>
      </c>
      <c r="J3" s="58"/>
      <c r="L3" s="90" t="s">
        <v>119</v>
      </c>
      <c r="M3" s="90"/>
      <c r="O3" s="90" t="s">
        <v>120</v>
      </c>
      <c r="P3" s="90"/>
    </row>
    <row r="4" spans="1:16" ht="15.75" x14ac:dyDescent="0.25">
      <c r="A4" s="72">
        <v>167.9</v>
      </c>
      <c r="B4" s="37">
        <v>60.1</v>
      </c>
      <c r="C4" s="82" t="s">
        <v>92</v>
      </c>
      <c r="E4" s="59"/>
      <c r="F4" s="59"/>
      <c r="I4" s="59"/>
      <c r="J4" s="59"/>
      <c r="L4" s="91"/>
      <c r="M4" s="91"/>
      <c r="O4" s="91"/>
      <c r="P4" s="91"/>
    </row>
    <row r="5" spans="1:16" ht="15.75" x14ac:dyDescent="0.25">
      <c r="A5" s="72">
        <v>154.4</v>
      </c>
      <c r="B5" s="37">
        <v>60.1</v>
      </c>
      <c r="C5" s="82" t="s">
        <v>92</v>
      </c>
      <c r="E5" s="59" t="s">
        <v>2</v>
      </c>
      <c r="F5" s="59">
        <v>156.51600000000002</v>
      </c>
      <c r="I5" s="59" t="s">
        <v>2</v>
      </c>
      <c r="J5" s="59">
        <v>68.992000000000019</v>
      </c>
      <c r="L5" s="91" t="s">
        <v>2</v>
      </c>
      <c r="M5" s="91">
        <v>180.19833333333327</v>
      </c>
      <c r="O5" s="91" t="s">
        <v>2</v>
      </c>
      <c r="P5" s="91">
        <v>86.135000000000005</v>
      </c>
    </row>
    <row r="6" spans="1:16" ht="15.75" x14ac:dyDescent="0.25">
      <c r="A6" s="72">
        <v>155.80000000000001</v>
      </c>
      <c r="B6" s="37">
        <v>61.3</v>
      </c>
      <c r="C6" s="82" t="s">
        <v>92</v>
      </c>
      <c r="E6" s="59" t="s">
        <v>3</v>
      </c>
      <c r="F6" s="59">
        <v>1.2203591308148867</v>
      </c>
      <c r="I6" s="59" t="s">
        <v>3</v>
      </c>
      <c r="J6" s="59">
        <v>0.8641657059539789</v>
      </c>
      <c r="L6" s="91" t="s">
        <v>3</v>
      </c>
      <c r="M6" s="91">
        <v>0.69463029904694573</v>
      </c>
      <c r="O6" s="91" t="s">
        <v>3</v>
      </c>
      <c r="P6" s="91">
        <v>0.85257279292248023</v>
      </c>
    </row>
    <row r="7" spans="1:16" ht="15.75" x14ac:dyDescent="0.25">
      <c r="A7" s="72">
        <v>137.80000000000001</v>
      </c>
      <c r="B7" s="37">
        <v>61.4</v>
      </c>
      <c r="C7" s="82" t="s">
        <v>92</v>
      </c>
      <c r="E7" s="59" t="s">
        <v>4</v>
      </c>
      <c r="F7" s="59">
        <v>158.30000000000001</v>
      </c>
      <c r="I7" s="59" t="s">
        <v>4</v>
      </c>
      <c r="J7" s="59">
        <v>68.75</v>
      </c>
      <c r="L7" s="91" t="s">
        <v>4</v>
      </c>
      <c r="M7" s="91">
        <v>180.8</v>
      </c>
      <c r="O7" s="91" t="s">
        <v>4</v>
      </c>
      <c r="P7" s="91">
        <v>85.85</v>
      </c>
    </row>
    <row r="8" spans="1:16" ht="15.75" x14ac:dyDescent="0.25">
      <c r="A8" s="72">
        <v>156</v>
      </c>
      <c r="B8" s="37">
        <v>62.1</v>
      </c>
      <c r="C8" s="82" t="s">
        <v>92</v>
      </c>
      <c r="E8" s="59" t="s">
        <v>5</v>
      </c>
      <c r="F8" s="59">
        <v>157.6</v>
      </c>
      <c r="I8" s="59" t="s">
        <v>5</v>
      </c>
      <c r="J8" s="59">
        <v>64.7</v>
      </c>
      <c r="L8" s="91" t="s">
        <v>5</v>
      </c>
      <c r="M8" s="91">
        <v>183.9</v>
      </c>
      <c r="O8" s="91" t="s">
        <v>5</v>
      </c>
      <c r="P8" s="91">
        <v>88.6</v>
      </c>
    </row>
    <row r="9" spans="1:16" ht="15.75" x14ac:dyDescent="0.25">
      <c r="A9" s="72">
        <v>162.19999999999999</v>
      </c>
      <c r="B9" s="37">
        <v>62.7</v>
      </c>
      <c r="C9" s="82" t="s">
        <v>92</v>
      </c>
      <c r="E9" s="59" t="s">
        <v>6</v>
      </c>
      <c r="F9" s="59">
        <v>8.6292421688212748</v>
      </c>
      <c r="I9" s="59" t="s">
        <v>6</v>
      </c>
      <c r="J9" s="59">
        <v>6.1105743074891858</v>
      </c>
      <c r="L9" s="91" t="s">
        <v>6</v>
      </c>
      <c r="M9" s="91">
        <v>5.3805831599597971</v>
      </c>
      <c r="O9" s="91" t="s">
        <v>6</v>
      </c>
      <c r="P9" s="91">
        <v>6.6040004568366211</v>
      </c>
    </row>
    <row r="10" spans="1:16" ht="15.75" x14ac:dyDescent="0.25">
      <c r="A10" s="72">
        <v>168.9</v>
      </c>
      <c r="B10" s="37">
        <v>63.2</v>
      </c>
      <c r="C10" s="82" t="s">
        <v>92</v>
      </c>
      <c r="E10" s="59" t="s">
        <v>7</v>
      </c>
      <c r="F10" s="59">
        <v>74.463820408163286</v>
      </c>
      <c r="I10" s="59" t="s">
        <v>7</v>
      </c>
      <c r="J10" s="59">
        <v>37.339118367346941</v>
      </c>
      <c r="L10" s="91" t="s">
        <v>7</v>
      </c>
      <c r="M10" s="91">
        <v>28.950675141242954</v>
      </c>
      <c r="O10" s="91" t="s">
        <v>7</v>
      </c>
      <c r="P10" s="91">
        <v>43.612822033898304</v>
      </c>
    </row>
    <row r="11" spans="1:16" ht="15.75" x14ac:dyDescent="0.25">
      <c r="A11" s="72">
        <v>153.4</v>
      </c>
      <c r="B11" s="37">
        <v>63.8</v>
      </c>
      <c r="C11" s="82" t="s">
        <v>92</v>
      </c>
      <c r="E11" s="59" t="s">
        <v>8</v>
      </c>
      <c r="F11" s="59">
        <v>-0.81450201213909823</v>
      </c>
      <c r="I11" s="59" t="s">
        <v>8</v>
      </c>
      <c r="J11" s="59">
        <v>-0.29138562636338294</v>
      </c>
      <c r="L11" s="91" t="s">
        <v>8</v>
      </c>
      <c r="M11" s="91">
        <v>0.36333849313044952</v>
      </c>
      <c r="O11" s="91" t="s">
        <v>8</v>
      </c>
      <c r="P11" s="91">
        <v>-0.58813541472851005</v>
      </c>
    </row>
    <row r="12" spans="1:16" ht="15.75" x14ac:dyDescent="0.25">
      <c r="A12" s="72">
        <v>157.6</v>
      </c>
      <c r="B12" s="37">
        <v>64.099999999999994</v>
      </c>
      <c r="C12" s="82" t="s">
        <v>92</v>
      </c>
      <c r="E12" s="59" t="s">
        <v>9</v>
      </c>
      <c r="F12" s="59">
        <v>-0.45165361985774527</v>
      </c>
      <c r="I12" s="59" t="s">
        <v>9</v>
      </c>
      <c r="J12" s="59">
        <v>0.50245642232272991</v>
      </c>
      <c r="L12" s="91" t="s">
        <v>9</v>
      </c>
      <c r="M12" s="91">
        <v>-0.31979767962807354</v>
      </c>
      <c r="O12" s="91" t="s">
        <v>9</v>
      </c>
      <c r="P12" s="91">
        <v>-9.7229148912585828E-2</v>
      </c>
    </row>
    <row r="13" spans="1:16" ht="15.75" x14ac:dyDescent="0.25">
      <c r="A13" s="72">
        <v>145.6</v>
      </c>
      <c r="B13" s="37">
        <v>64.400000000000006</v>
      </c>
      <c r="C13" s="82" t="s">
        <v>92</v>
      </c>
      <c r="E13" s="59" t="s">
        <v>10</v>
      </c>
      <c r="F13" s="59">
        <v>31.099999999999994</v>
      </c>
      <c r="I13" s="59" t="s">
        <v>10</v>
      </c>
      <c r="J13" s="59">
        <v>24.400000000000006</v>
      </c>
      <c r="L13" s="91" t="s">
        <v>10</v>
      </c>
      <c r="M13" s="91">
        <v>25.800000000000011</v>
      </c>
      <c r="O13" s="91" t="s">
        <v>10</v>
      </c>
      <c r="P13" s="91">
        <v>25.700000000000003</v>
      </c>
    </row>
    <row r="14" spans="1:16" ht="15.75" x14ac:dyDescent="0.25">
      <c r="A14" s="72">
        <v>163.80000000000001</v>
      </c>
      <c r="B14" s="37">
        <v>64.5</v>
      </c>
      <c r="C14" s="82" t="s">
        <v>92</v>
      </c>
      <c r="E14" s="59" t="s">
        <v>11</v>
      </c>
      <c r="F14" s="59">
        <v>137.80000000000001</v>
      </c>
      <c r="I14" s="59" t="s">
        <v>11</v>
      </c>
      <c r="J14" s="59">
        <v>59</v>
      </c>
      <c r="L14" s="91" t="s">
        <v>11</v>
      </c>
      <c r="M14" s="91">
        <v>165.6</v>
      </c>
      <c r="O14" s="91" t="s">
        <v>11</v>
      </c>
      <c r="P14" s="91">
        <v>72</v>
      </c>
    </row>
    <row r="15" spans="1:16" ht="15.75" x14ac:dyDescent="0.25">
      <c r="A15" s="72">
        <v>161.5</v>
      </c>
      <c r="B15" s="37">
        <v>64.5</v>
      </c>
      <c r="C15" s="82" t="s">
        <v>92</v>
      </c>
      <c r="E15" s="59" t="s">
        <v>12</v>
      </c>
      <c r="F15" s="59">
        <v>168.9</v>
      </c>
      <c r="I15" s="59" t="s">
        <v>12</v>
      </c>
      <c r="J15" s="59">
        <v>83.4</v>
      </c>
      <c r="L15" s="91" t="s">
        <v>12</v>
      </c>
      <c r="M15" s="91">
        <v>191.4</v>
      </c>
      <c r="O15" s="91" t="s">
        <v>12</v>
      </c>
      <c r="P15" s="91">
        <v>97.7</v>
      </c>
    </row>
    <row r="16" spans="1:16" ht="15.75" x14ac:dyDescent="0.25">
      <c r="A16" s="72">
        <v>153.4</v>
      </c>
      <c r="B16" s="37">
        <v>64.7</v>
      </c>
      <c r="C16" s="82" t="s">
        <v>92</v>
      </c>
      <c r="E16" s="59" t="s">
        <v>13</v>
      </c>
      <c r="F16" s="59">
        <v>7825.8000000000011</v>
      </c>
      <c r="I16" s="59" t="s">
        <v>13</v>
      </c>
      <c r="J16" s="59">
        <v>3449.6000000000008</v>
      </c>
      <c r="L16" s="91" t="s">
        <v>13</v>
      </c>
      <c r="M16" s="91">
        <v>10811.899999999996</v>
      </c>
      <c r="O16" s="91" t="s">
        <v>13</v>
      </c>
      <c r="P16" s="91">
        <v>5168.1000000000004</v>
      </c>
    </row>
    <row r="17" spans="1:16" ht="15.75" x14ac:dyDescent="0.25">
      <c r="A17" s="72">
        <v>163.9</v>
      </c>
      <c r="B17" s="37">
        <v>64.7</v>
      </c>
      <c r="C17" s="82" t="s">
        <v>92</v>
      </c>
      <c r="E17" s="59" t="s">
        <v>14</v>
      </c>
      <c r="F17" s="59">
        <v>50</v>
      </c>
      <c r="I17" s="59" t="s">
        <v>14</v>
      </c>
      <c r="J17" s="59">
        <v>50</v>
      </c>
      <c r="L17" s="91" t="s">
        <v>14</v>
      </c>
      <c r="M17" s="91">
        <v>60</v>
      </c>
      <c r="O17" s="91" t="s">
        <v>14</v>
      </c>
      <c r="P17" s="91">
        <v>60</v>
      </c>
    </row>
    <row r="18" spans="1:16" ht="15.75" x14ac:dyDescent="0.25">
      <c r="A18" s="72">
        <v>168.3</v>
      </c>
      <c r="B18" s="37">
        <v>64.7</v>
      </c>
      <c r="C18" s="82" t="s">
        <v>92</v>
      </c>
    </row>
    <row r="19" spans="1:16" ht="15.75" x14ac:dyDescent="0.25">
      <c r="A19" s="72">
        <v>143.6</v>
      </c>
      <c r="B19" s="37">
        <v>65.099999999999994</v>
      </c>
      <c r="C19" s="82" t="s">
        <v>92</v>
      </c>
    </row>
    <row r="20" spans="1:16" ht="15.75" x14ac:dyDescent="0.25">
      <c r="A20" s="72">
        <v>159.6</v>
      </c>
      <c r="B20" s="37">
        <v>66.599999999999994</v>
      </c>
      <c r="C20" s="82" t="s">
        <v>92</v>
      </c>
    </row>
    <row r="21" spans="1:16" ht="15.75" x14ac:dyDescent="0.25">
      <c r="A21" s="72">
        <v>147.19999999999999</v>
      </c>
      <c r="B21" s="37">
        <v>66.599999999999994</v>
      </c>
      <c r="C21" s="82" t="s">
        <v>92</v>
      </c>
      <c r="E21" s="65" t="s">
        <v>108</v>
      </c>
      <c r="F21" s="62"/>
      <c r="G21" s="62"/>
      <c r="J21" s="66" t="s">
        <v>121</v>
      </c>
      <c r="K21" s="66"/>
      <c r="L21" s="66"/>
    </row>
    <row r="22" spans="1:16" ht="15.75" x14ac:dyDescent="0.25">
      <c r="A22" s="72">
        <v>142.19999999999999</v>
      </c>
      <c r="B22" s="37">
        <v>67.900000000000006</v>
      </c>
      <c r="C22" s="82" t="s">
        <v>92</v>
      </c>
      <c r="E22" s="62" t="s">
        <v>93</v>
      </c>
      <c r="F22" s="62"/>
      <c r="G22" s="62"/>
      <c r="J22" s="66" t="s">
        <v>93</v>
      </c>
      <c r="K22" s="66"/>
      <c r="L22" s="66"/>
    </row>
    <row r="23" spans="1:16" ht="15.75" x14ac:dyDescent="0.25">
      <c r="A23" s="72">
        <v>147.5</v>
      </c>
      <c r="B23" s="37">
        <v>68</v>
      </c>
      <c r="C23" s="82" t="s">
        <v>92</v>
      </c>
      <c r="E23" s="62"/>
      <c r="F23" s="62"/>
      <c r="G23" s="62"/>
      <c r="J23" s="66"/>
      <c r="K23" s="66"/>
      <c r="L23" s="66"/>
    </row>
    <row r="24" spans="1:16" ht="15.75" x14ac:dyDescent="0.25">
      <c r="A24" s="72">
        <v>147.6</v>
      </c>
      <c r="B24" s="37">
        <v>68.400000000000006</v>
      </c>
      <c r="C24" s="82" t="s">
        <v>92</v>
      </c>
      <c r="E24" s="63"/>
      <c r="F24" s="63" t="s">
        <v>94</v>
      </c>
      <c r="G24" s="63" t="s">
        <v>95</v>
      </c>
      <c r="J24" s="67"/>
      <c r="K24" s="67" t="s">
        <v>94</v>
      </c>
      <c r="L24" s="67" t="s">
        <v>95</v>
      </c>
    </row>
    <row r="25" spans="1:16" ht="15.75" x14ac:dyDescent="0.25">
      <c r="A25" s="72">
        <v>164.9</v>
      </c>
      <c r="B25" s="37">
        <v>68.599999999999994</v>
      </c>
      <c r="C25" s="82" t="s">
        <v>92</v>
      </c>
      <c r="E25" s="64" t="s">
        <v>2</v>
      </c>
      <c r="F25" s="64">
        <v>156.51600000000002</v>
      </c>
      <c r="G25" s="64">
        <v>180.19833333333327</v>
      </c>
      <c r="J25" s="68" t="s">
        <v>2</v>
      </c>
      <c r="K25" s="68">
        <v>86.135000000000005</v>
      </c>
      <c r="L25" s="68">
        <v>68.992000000000019</v>
      </c>
    </row>
    <row r="26" spans="1:16" ht="15.75" x14ac:dyDescent="0.25">
      <c r="A26" s="72">
        <v>142.19999999999999</v>
      </c>
      <c r="B26" s="37">
        <v>68.7</v>
      </c>
      <c r="C26" s="82" t="s">
        <v>92</v>
      </c>
      <c r="E26" s="64" t="s">
        <v>96</v>
      </c>
      <c r="F26" s="64">
        <v>74.463820408163286</v>
      </c>
      <c r="G26" s="64">
        <v>28.950675141242954</v>
      </c>
      <c r="J26" s="68" t="s">
        <v>96</v>
      </c>
      <c r="K26" s="68">
        <v>43.612822033898304</v>
      </c>
      <c r="L26" s="68">
        <v>37.339118367346941</v>
      </c>
    </row>
    <row r="27" spans="1:16" ht="15.75" x14ac:dyDescent="0.25">
      <c r="A27" s="72">
        <v>150.69999999999999</v>
      </c>
      <c r="B27" s="37">
        <v>68.8</v>
      </c>
      <c r="C27" s="82" t="s">
        <v>92</v>
      </c>
      <c r="E27" s="64" t="s">
        <v>97</v>
      </c>
      <c r="F27" s="64">
        <v>50</v>
      </c>
      <c r="G27" s="64">
        <v>60</v>
      </c>
      <c r="J27" s="68" t="s">
        <v>97</v>
      </c>
      <c r="K27" s="68">
        <v>60</v>
      </c>
      <c r="L27" s="68">
        <v>50</v>
      </c>
    </row>
    <row r="28" spans="1:16" ht="15.75" x14ac:dyDescent="0.25">
      <c r="A28" s="72">
        <v>143.9</v>
      </c>
      <c r="B28" s="37">
        <v>68.900000000000006</v>
      </c>
      <c r="C28" s="82" t="s">
        <v>92</v>
      </c>
      <c r="E28" s="64" t="s">
        <v>98</v>
      </c>
      <c r="F28" s="64">
        <v>49</v>
      </c>
      <c r="G28" s="64">
        <v>59</v>
      </c>
      <c r="J28" s="68" t="s">
        <v>98</v>
      </c>
      <c r="K28" s="68">
        <v>59</v>
      </c>
      <c r="L28" s="68">
        <v>49</v>
      </c>
    </row>
    <row r="29" spans="1:16" ht="15.75" x14ac:dyDescent="0.25">
      <c r="A29" s="72">
        <v>150.6</v>
      </c>
      <c r="B29" s="37">
        <v>69.5</v>
      </c>
      <c r="C29" s="82" t="s">
        <v>92</v>
      </c>
      <c r="E29" s="64" t="s">
        <v>99</v>
      </c>
      <c r="F29" s="64">
        <v>2.5720927075058979</v>
      </c>
      <c r="G29" s="64"/>
      <c r="J29" s="68" t="s">
        <v>99</v>
      </c>
      <c r="K29" s="68">
        <v>1.1680195982355523</v>
      </c>
      <c r="L29" s="68"/>
    </row>
    <row r="30" spans="1:16" ht="15.75" x14ac:dyDescent="0.25">
      <c r="A30" s="72">
        <v>159.1</v>
      </c>
      <c r="B30" s="37">
        <v>69.5</v>
      </c>
      <c r="C30" s="82" t="s">
        <v>92</v>
      </c>
      <c r="E30" s="64" t="s">
        <v>100</v>
      </c>
      <c r="F30" s="69">
        <v>2.9524675166876622E-4</v>
      </c>
      <c r="G30" s="64"/>
      <c r="J30" s="68" t="s">
        <v>100</v>
      </c>
      <c r="K30" s="68">
        <v>0.28928598292542501</v>
      </c>
      <c r="L30" s="68"/>
    </row>
    <row r="31" spans="1:16" ht="15.75" x14ac:dyDescent="0.25">
      <c r="A31" s="72">
        <v>158.30000000000001</v>
      </c>
      <c r="B31" s="37">
        <v>69.7</v>
      </c>
      <c r="C31" s="82" t="s">
        <v>92</v>
      </c>
      <c r="E31" s="64" t="s">
        <v>101</v>
      </c>
      <c r="F31" s="64">
        <v>1.5653954734084008</v>
      </c>
      <c r="G31" s="64"/>
      <c r="J31" s="68" t="s">
        <v>101</v>
      </c>
      <c r="K31" s="68">
        <v>1.5827449921249352</v>
      </c>
      <c r="L31" s="68"/>
    </row>
    <row r="32" spans="1:16" ht="15.75" x14ac:dyDescent="0.25">
      <c r="A32" s="72">
        <v>159.1</v>
      </c>
      <c r="B32" s="37">
        <v>70.2</v>
      </c>
      <c r="C32" s="82" t="s">
        <v>92</v>
      </c>
    </row>
    <row r="33" spans="1:12" ht="15.75" x14ac:dyDescent="0.25">
      <c r="A33" s="72">
        <v>166.7</v>
      </c>
      <c r="B33" s="37">
        <v>70.3</v>
      </c>
      <c r="C33" s="82" t="s">
        <v>92</v>
      </c>
    </row>
    <row r="34" spans="1:12" ht="15.75" x14ac:dyDescent="0.25">
      <c r="A34" s="72">
        <v>168.8</v>
      </c>
      <c r="B34" s="37">
        <v>70.400000000000006</v>
      </c>
      <c r="C34" s="82" t="s">
        <v>92</v>
      </c>
      <c r="E34" s="56"/>
      <c r="I34" s="56"/>
    </row>
    <row r="35" spans="1:12" ht="15.75" x14ac:dyDescent="0.25">
      <c r="A35" s="72">
        <v>165.7</v>
      </c>
      <c r="B35" s="37">
        <v>70.7</v>
      </c>
      <c r="C35" s="82" t="s">
        <v>92</v>
      </c>
      <c r="E35" s="92" t="s">
        <v>108</v>
      </c>
      <c r="F35" s="92"/>
      <c r="G35" s="92"/>
      <c r="J35" s="94" t="s">
        <v>108</v>
      </c>
      <c r="K35" s="92"/>
      <c r="L35" s="92"/>
    </row>
    <row r="36" spans="1:12" ht="15.75" x14ac:dyDescent="0.25">
      <c r="A36" s="72">
        <v>158.6</v>
      </c>
      <c r="B36" s="37">
        <v>70.8</v>
      </c>
      <c r="C36" s="82" t="s">
        <v>92</v>
      </c>
      <c r="E36" s="92" t="s">
        <v>109</v>
      </c>
      <c r="F36" s="92"/>
      <c r="G36" s="92"/>
      <c r="J36" s="92" t="s">
        <v>109</v>
      </c>
      <c r="K36" s="92"/>
      <c r="L36" s="92"/>
    </row>
    <row r="37" spans="1:12" ht="15.75" x14ac:dyDescent="0.25">
      <c r="A37" s="72">
        <v>159.9</v>
      </c>
      <c r="B37" s="37">
        <v>71.400000000000006</v>
      </c>
      <c r="C37" s="82" t="s">
        <v>92</v>
      </c>
      <c r="E37" s="92"/>
      <c r="F37" s="92"/>
      <c r="G37" s="92"/>
      <c r="J37" s="92"/>
      <c r="K37" s="92"/>
      <c r="L37" s="92"/>
    </row>
    <row r="38" spans="1:12" ht="15.75" x14ac:dyDescent="0.25">
      <c r="A38" s="72">
        <v>159.6</v>
      </c>
      <c r="B38" s="37">
        <v>72.3</v>
      </c>
      <c r="C38" s="82" t="s">
        <v>92</v>
      </c>
      <c r="E38" s="93"/>
      <c r="F38" s="93" t="s">
        <v>94</v>
      </c>
      <c r="G38" s="93" t="s">
        <v>95</v>
      </c>
      <c r="J38" s="93"/>
      <c r="K38" s="93" t="s">
        <v>94</v>
      </c>
      <c r="L38" s="93" t="s">
        <v>95</v>
      </c>
    </row>
    <row r="39" spans="1:12" ht="15.75" x14ac:dyDescent="0.25">
      <c r="A39" s="72">
        <v>166.2</v>
      </c>
      <c r="B39" s="37">
        <v>72.400000000000006</v>
      </c>
      <c r="C39" s="82" t="s">
        <v>92</v>
      </c>
      <c r="E39" s="94" t="s">
        <v>2</v>
      </c>
      <c r="F39" s="94">
        <v>156.51600000000002</v>
      </c>
      <c r="G39" s="94">
        <v>180.19833333333327</v>
      </c>
      <c r="J39" s="94" t="s">
        <v>2</v>
      </c>
      <c r="K39" s="94">
        <v>86.135000000000005</v>
      </c>
      <c r="L39" s="94">
        <v>68.992000000000019</v>
      </c>
    </row>
    <row r="40" spans="1:12" ht="15.75" x14ac:dyDescent="0.25">
      <c r="A40" s="72">
        <v>164.9</v>
      </c>
      <c r="B40" s="37">
        <v>72.599999999999994</v>
      </c>
      <c r="C40" s="82" t="s">
        <v>92</v>
      </c>
      <c r="E40" s="94" t="s">
        <v>110</v>
      </c>
      <c r="F40" s="94">
        <v>74.463820409999997</v>
      </c>
      <c r="G40" s="94">
        <v>28.950675140000001</v>
      </c>
      <c r="J40" s="94" t="s">
        <v>110</v>
      </c>
      <c r="K40" s="94">
        <v>43.612822029999997</v>
      </c>
      <c r="L40" s="94">
        <v>37.339118370000001</v>
      </c>
    </row>
    <row r="41" spans="1:12" ht="15.75" x14ac:dyDescent="0.25">
      <c r="A41" s="72">
        <v>143.4</v>
      </c>
      <c r="B41" s="37">
        <v>73.2</v>
      </c>
      <c r="C41" s="82" t="s">
        <v>92</v>
      </c>
      <c r="E41" s="94" t="s">
        <v>97</v>
      </c>
      <c r="F41" s="94">
        <v>50</v>
      </c>
      <c r="G41" s="94">
        <v>60</v>
      </c>
      <c r="J41" s="94" t="s">
        <v>97</v>
      </c>
      <c r="K41" s="94">
        <v>60</v>
      </c>
      <c r="L41" s="94">
        <v>50</v>
      </c>
    </row>
    <row r="42" spans="1:12" ht="15.75" x14ac:dyDescent="0.25">
      <c r="A42" s="72">
        <v>158.69999999999999</v>
      </c>
      <c r="B42" s="37">
        <v>73.8</v>
      </c>
      <c r="C42" s="82" t="s">
        <v>92</v>
      </c>
      <c r="E42" s="94" t="s">
        <v>111</v>
      </c>
      <c r="F42" s="94">
        <v>0</v>
      </c>
      <c r="G42" s="94"/>
      <c r="J42" s="94" t="s">
        <v>111</v>
      </c>
      <c r="K42" s="94">
        <v>0</v>
      </c>
      <c r="L42" s="94"/>
    </row>
    <row r="43" spans="1:12" ht="15.75" x14ac:dyDescent="0.25">
      <c r="A43" s="72">
        <v>167.1</v>
      </c>
      <c r="B43" s="37">
        <v>74.599999999999994</v>
      </c>
      <c r="C43" s="82" t="s">
        <v>92</v>
      </c>
      <c r="E43" s="94" t="s">
        <v>112</v>
      </c>
      <c r="F43" s="94">
        <v>-16.865313457482998</v>
      </c>
      <c r="G43" s="94"/>
      <c r="J43" s="94" t="s">
        <v>112</v>
      </c>
      <c r="K43" s="94">
        <v>14.121725795310939</v>
      </c>
      <c r="L43" s="94"/>
    </row>
    <row r="44" spans="1:12" ht="15.75" x14ac:dyDescent="0.25">
      <c r="A44" s="72">
        <v>161.6</v>
      </c>
      <c r="B44" s="37">
        <v>75.8</v>
      </c>
      <c r="C44" s="82" t="s">
        <v>92</v>
      </c>
      <c r="E44" s="94" t="s">
        <v>113</v>
      </c>
      <c r="F44" s="94">
        <v>0</v>
      </c>
      <c r="G44" s="94"/>
      <c r="J44" s="94" t="s">
        <v>113</v>
      </c>
      <c r="K44" s="94">
        <v>0</v>
      </c>
      <c r="L44" s="94"/>
    </row>
    <row r="45" spans="1:12" ht="15.75" x14ac:dyDescent="0.25">
      <c r="A45" s="72">
        <v>158.30000000000001</v>
      </c>
      <c r="B45" s="37">
        <v>77</v>
      </c>
      <c r="C45" s="82" t="s">
        <v>92</v>
      </c>
      <c r="E45" s="94" t="s">
        <v>114</v>
      </c>
      <c r="F45" s="94">
        <v>1.6448536269514715</v>
      </c>
      <c r="G45" s="94"/>
      <c r="J45" s="94" t="s">
        <v>114</v>
      </c>
      <c r="K45" s="94">
        <v>1.6448536269514715</v>
      </c>
      <c r="L45" s="94"/>
    </row>
    <row r="46" spans="1:12" ht="15.75" x14ac:dyDescent="0.25">
      <c r="A46" s="72">
        <v>162.5</v>
      </c>
      <c r="B46" s="37">
        <v>77.7</v>
      </c>
      <c r="C46" s="82" t="s">
        <v>92</v>
      </c>
      <c r="E46" s="94" t="s">
        <v>115</v>
      </c>
      <c r="F46" s="94">
        <v>0</v>
      </c>
      <c r="G46" s="94"/>
      <c r="J46" s="94" t="s">
        <v>115</v>
      </c>
      <c r="K46" s="94">
        <v>0</v>
      </c>
      <c r="L46" s="94"/>
    </row>
    <row r="47" spans="1:12" ht="15.75" x14ac:dyDescent="0.25">
      <c r="A47" s="72">
        <v>148.1</v>
      </c>
      <c r="B47" s="37">
        <v>79</v>
      </c>
      <c r="C47" s="82" t="s">
        <v>92</v>
      </c>
      <c r="E47" s="94" t="s">
        <v>116</v>
      </c>
      <c r="F47" s="94">
        <v>1.9599639845400536</v>
      </c>
      <c r="G47" s="94"/>
      <c r="J47" s="94" t="s">
        <v>116</v>
      </c>
      <c r="K47" s="94">
        <v>1.9599639845400536</v>
      </c>
      <c r="L47" s="94"/>
    </row>
    <row r="48" spans="1:12" ht="15.75" x14ac:dyDescent="0.25">
      <c r="A48" s="72">
        <v>167.7</v>
      </c>
      <c r="B48" s="37">
        <v>80.400000000000006</v>
      </c>
      <c r="C48" s="82" t="s">
        <v>92</v>
      </c>
    </row>
    <row r="49" spans="1:5" ht="15.75" x14ac:dyDescent="0.25">
      <c r="A49" s="72">
        <v>157.6</v>
      </c>
      <c r="B49" s="37">
        <v>80.599999999999994</v>
      </c>
      <c r="C49" s="82" t="s">
        <v>92</v>
      </c>
    </row>
    <row r="50" spans="1:5" ht="15.75" x14ac:dyDescent="0.25">
      <c r="A50" s="72">
        <v>139.69999999999999</v>
      </c>
      <c r="B50" s="37">
        <v>81.8</v>
      </c>
      <c r="C50" s="82" t="s">
        <v>92</v>
      </c>
    </row>
    <row r="51" spans="1:5" ht="15.75" x14ac:dyDescent="0.25">
      <c r="A51" s="72">
        <v>149.1</v>
      </c>
      <c r="B51" s="37">
        <v>83.4</v>
      </c>
      <c r="C51" s="82" t="s">
        <v>92</v>
      </c>
      <c r="E51" s="60" t="s">
        <v>122</v>
      </c>
    </row>
    <row r="52" spans="1:5" ht="15.75" x14ac:dyDescent="0.25">
      <c r="A52" s="72">
        <v>175.9</v>
      </c>
      <c r="B52" s="37">
        <v>72</v>
      </c>
      <c r="C52" s="82" t="s">
        <v>102</v>
      </c>
    </row>
    <row r="53" spans="1:5" ht="15.75" x14ac:dyDescent="0.25">
      <c r="A53" s="72">
        <v>183.2</v>
      </c>
      <c r="B53" s="37">
        <v>72.099999999999994</v>
      </c>
      <c r="C53" s="82" t="s">
        <v>102</v>
      </c>
    </row>
    <row r="54" spans="1:5" ht="15.75" x14ac:dyDescent="0.25">
      <c r="A54" s="72">
        <v>172.7</v>
      </c>
      <c r="B54" s="37">
        <v>75.3</v>
      </c>
      <c r="C54" s="82" t="s">
        <v>102</v>
      </c>
    </row>
    <row r="55" spans="1:5" ht="15.75" x14ac:dyDescent="0.25">
      <c r="A55" s="72">
        <v>183.9</v>
      </c>
      <c r="B55" s="37">
        <v>75.7</v>
      </c>
      <c r="C55" s="82" t="s">
        <v>102</v>
      </c>
    </row>
    <row r="56" spans="1:5" ht="15.75" x14ac:dyDescent="0.25">
      <c r="A56" s="72">
        <v>184.3</v>
      </c>
      <c r="B56" s="37">
        <v>76</v>
      </c>
      <c r="C56" s="82" t="s">
        <v>102</v>
      </c>
    </row>
    <row r="57" spans="1:5" ht="15.75" x14ac:dyDescent="0.25">
      <c r="A57" s="72">
        <v>167.6</v>
      </c>
      <c r="B57" s="37">
        <v>76.2</v>
      </c>
      <c r="C57" s="82" t="s">
        <v>102</v>
      </c>
    </row>
    <row r="58" spans="1:5" ht="15.75" x14ac:dyDescent="0.25">
      <c r="A58" s="72">
        <v>180</v>
      </c>
      <c r="B58" s="37">
        <v>77.599999999999994</v>
      </c>
      <c r="C58" s="82" t="s">
        <v>102</v>
      </c>
    </row>
    <row r="59" spans="1:5" ht="15.75" x14ac:dyDescent="0.25">
      <c r="A59" s="72">
        <v>180.9</v>
      </c>
      <c r="B59" s="37">
        <v>77.8</v>
      </c>
      <c r="C59" s="82" t="s">
        <v>102</v>
      </c>
    </row>
    <row r="60" spans="1:5" ht="15.75" x14ac:dyDescent="0.25">
      <c r="A60" s="72">
        <v>182</v>
      </c>
      <c r="B60" s="37">
        <v>78.400000000000006</v>
      </c>
      <c r="C60" s="82" t="s">
        <v>102</v>
      </c>
    </row>
    <row r="61" spans="1:5" ht="15.75" x14ac:dyDescent="0.25">
      <c r="A61" s="72">
        <v>177.1</v>
      </c>
      <c r="B61" s="37">
        <v>79.599999999999994</v>
      </c>
      <c r="C61" s="82" t="s">
        <v>102</v>
      </c>
    </row>
    <row r="62" spans="1:5" ht="15.75" x14ac:dyDescent="0.25">
      <c r="A62" s="72">
        <v>188.3</v>
      </c>
      <c r="B62" s="37">
        <v>79.599999999999994</v>
      </c>
      <c r="C62" s="82" t="s">
        <v>102</v>
      </c>
    </row>
    <row r="63" spans="1:5" ht="15.75" x14ac:dyDescent="0.25">
      <c r="A63" s="72">
        <v>181.7</v>
      </c>
      <c r="B63" s="37">
        <v>79.8</v>
      </c>
      <c r="C63" s="82" t="s">
        <v>102</v>
      </c>
    </row>
    <row r="64" spans="1:5" ht="15.75" x14ac:dyDescent="0.25">
      <c r="A64" s="72">
        <v>175.4</v>
      </c>
      <c r="B64" s="37">
        <v>80.2</v>
      </c>
      <c r="C64" s="82" t="s">
        <v>102</v>
      </c>
    </row>
    <row r="65" spans="1:3" ht="15.75" x14ac:dyDescent="0.25">
      <c r="A65" s="72">
        <v>177</v>
      </c>
      <c r="B65" s="37">
        <v>80.900000000000006</v>
      </c>
      <c r="C65" s="82" t="s">
        <v>102</v>
      </c>
    </row>
    <row r="66" spans="1:3" ht="15.75" x14ac:dyDescent="0.25">
      <c r="A66" s="72">
        <v>165.6</v>
      </c>
      <c r="B66" s="37">
        <v>82.2</v>
      </c>
      <c r="C66" s="82" t="s">
        <v>102</v>
      </c>
    </row>
    <row r="67" spans="1:3" ht="15.75" x14ac:dyDescent="0.25">
      <c r="A67" s="72">
        <v>183.9</v>
      </c>
      <c r="B67" s="37">
        <v>82.6</v>
      </c>
      <c r="C67" s="82" t="s">
        <v>102</v>
      </c>
    </row>
    <row r="68" spans="1:3" ht="15.75" x14ac:dyDescent="0.25">
      <c r="A68" s="72">
        <v>177.9</v>
      </c>
      <c r="B68" s="37">
        <v>82.7</v>
      </c>
      <c r="C68" s="82" t="s">
        <v>102</v>
      </c>
    </row>
    <row r="69" spans="1:3" ht="15.75" x14ac:dyDescent="0.25">
      <c r="A69" s="72">
        <v>183.6</v>
      </c>
      <c r="B69" s="37">
        <v>82.8</v>
      </c>
      <c r="C69" s="82" t="s">
        <v>102</v>
      </c>
    </row>
    <row r="70" spans="1:3" ht="15.75" x14ac:dyDescent="0.25">
      <c r="A70" s="72">
        <v>183.7</v>
      </c>
      <c r="B70" s="37">
        <v>82.9</v>
      </c>
      <c r="C70" s="82" t="s">
        <v>102</v>
      </c>
    </row>
    <row r="71" spans="1:3" ht="15.75" x14ac:dyDescent="0.25">
      <c r="A71" s="72">
        <v>182.3</v>
      </c>
      <c r="B71" s="37">
        <v>83</v>
      </c>
      <c r="C71" s="82" t="s">
        <v>102</v>
      </c>
    </row>
    <row r="72" spans="1:3" ht="15.75" x14ac:dyDescent="0.25">
      <c r="A72" s="72">
        <v>175.4</v>
      </c>
      <c r="B72" s="37">
        <v>83.1</v>
      </c>
      <c r="C72" s="82" t="s">
        <v>102</v>
      </c>
    </row>
    <row r="73" spans="1:3" ht="15.75" x14ac:dyDescent="0.25">
      <c r="A73" s="72">
        <v>182.7</v>
      </c>
      <c r="B73" s="37">
        <v>83.9</v>
      </c>
      <c r="C73" s="82" t="s">
        <v>102</v>
      </c>
    </row>
    <row r="74" spans="1:3" ht="15.75" x14ac:dyDescent="0.25">
      <c r="A74" s="72">
        <v>182.9</v>
      </c>
      <c r="B74" s="37">
        <v>84.3</v>
      </c>
      <c r="C74" s="82" t="s">
        <v>102</v>
      </c>
    </row>
    <row r="75" spans="1:3" ht="15.75" x14ac:dyDescent="0.25">
      <c r="A75" s="72">
        <v>178</v>
      </c>
      <c r="B75" s="37">
        <v>84.6</v>
      </c>
      <c r="C75" s="82" t="s">
        <v>102</v>
      </c>
    </row>
    <row r="76" spans="1:3" ht="15.75" x14ac:dyDescent="0.25">
      <c r="A76" s="72">
        <v>188.8</v>
      </c>
      <c r="B76" s="37">
        <v>84.7</v>
      </c>
      <c r="C76" s="82" t="s">
        <v>102</v>
      </c>
    </row>
    <row r="77" spans="1:3" ht="15.75" x14ac:dyDescent="0.25">
      <c r="A77" s="72">
        <v>182.4</v>
      </c>
      <c r="B77" s="37">
        <v>84.8</v>
      </c>
      <c r="C77" s="82" t="s">
        <v>102</v>
      </c>
    </row>
    <row r="78" spans="1:3" ht="15.75" x14ac:dyDescent="0.25">
      <c r="A78" s="72">
        <v>176.4</v>
      </c>
      <c r="B78" s="37">
        <v>84.9</v>
      </c>
      <c r="C78" s="82" t="s">
        <v>102</v>
      </c>
    </row>
    <row r="79" spans="1:3" ht="15.75" x14ac:dyDescent="0.25">
      <c r="A79" s="72">
        <v>176.9</v>
      </c>
      <c r="B79" s="37">
        <v>85</v>
      </c>
      <c r="C79" s="82" t="s">
        <v>102</v>
      </c>
    </row>
    <row r="80" spans="1:3" ht="15.75" x14ac:dyDescent="0.25">
      <c r="A80" s="72">
        <v>190.3</v>
      </c>
      <c r="B80" s="37">
        <v>85.1</v>
      </c>
      <c r="C80" s="82" t="s">
        <v>102</v>
      </c>
    </row>
    <row r="81" spans="1:3" ht="15.75" x14ac:dyDescent="0.25">
      <c r="A81" s="72">
        <v>187.3</v>
      </c>
      <c r="B81" s="37">
        <v>85.8</v>
      </c>
      <c r="C81" s="82" t="s">
        <v>102</v>
      </c>
    </row>
    <row r="82" spans="1:3" ht="15.75" x14ac:dyDescent="0.25">
      <c r="A82" s="72">
        <v>180.7</v>
      </c>
      <c r="B82" s="37">
        <v>85.9</v>
      </c>
      <c r="C82" s="82" t="s">
        <v>102</v>
      </c>
    </row>
    <row r="83" spans="1:3" ht="15.75" x14ac:dyDescent="0.25">
      <c r="A83" s="72">
        <v>191.4</v>
      </c>
      <c r="B83" s="37">
        <v>86.4</v>
      </c>
      <c r="C83" s="82" t="s">
        <v>102</v>
      </c>
    </row>
    <row r="84" spans="1:3" ht="15.75" x14ac:dyDescent="0.25">
      <c r="A84" s="72">
        <v>190.7</v>
      </c>
      <c r="B84" s="37">
        <v>87.3</v>
      </c>
      <c r="C84" s="82" t="s">
        <v>102</v>
      </c>
    </row>
    <row r="85" spans="1:3" ht="15.75" x14ac:dyDescent="0.25">
      <c r="A85" s="72">
        <v>177.8</v>
      </c>
      <c r="B85" s="37">
        <v>87.5</v>
      </c>
      <c r="C85" s="82" t="s">
        <v>102</v>
      </c>
    </row>
    <row r="86" spans="1:3" ht="15.75" x14ac:dyDescent="0.25">
      <c r="A86" s="72">
        <v>170.3</v>
      </c>
      <c r="B86" s="37">
        <v>87.9</v>
      </c>
      <c r="C86" s="82" t="s">
        <v>102</v>
      </c>
    </row>
    <row r="87" spans="1:3" ht="15.75" x14ac:dyDescent="0.25">
      <c r="A87" s="72">
        <v>180.3</v>
      </c>
      <c r="B87" s="37">
        <v>87.9</v>
      </c>
      <c r="C87" s="82" t="s">
        <v>102</v>
      </c>
    </row>
    <row r="88" spans="1:3" ht="15.75" x14ac:dyDescent="0.25">
      <c r="A88" s="72">
        <v>182.2</v>
      </c>
      <c r="B88" s="37">
        <v>88.4</v>
      </c>
      <c r="C88" s="82" t="s">
        <v>102</v>
      </c>
    </row>
    <row r="89" spans="1:3" ht="15.75" x14ac:dyDescent="0.25">
      <c r="A89" s="72">
        <v>184.2</v>
      </c>
      <c r="B89" s="37">
        <v>88.6</v>
      </c>
      <c r="C89" s="82" t="s">
        <v>102</v>
      </c>
    </row>
    <row r="90" spans="1:3" ht="15.75" x14ac:dyDescent="0.25">
      <c r="A90" s="72">
        <v>180.5</v>
      </c>
      <c r="B90" s="37">
        <v>88.6</v>
      </c>
      <c r="C90" s="82" t="s">
        <v>102</v>
      </c>
    </row>
    <row r="91" spans="1:3" ht="15.75" x14ac:dyDescent="0.25">
      <c r="A91" s="72">
        <v>180.5</v>
      </c>
      <c r="B91" s="37">
        <v>88.6</v>
      </c>
      <c r="C91" s="82" t="s">
        <v>102</v>
      </c>
    </row>
    <row r="92" spans="1:3" ht="15.75" x14ac:dyDescent="0.25">
      <c r="A92" s="72">
        <v>178.4</v>
      </c>
      <c r="B92" s="37">
        <v>89.5</v>
      </c>
      <c r="C92" s="82" t="s">
        <v>102</v>
      </c>
    </row>
    <row r="93" spans="1:3" ht="15.75" x14ac:dyDescent="0.25">
      <c r="A93" s="72">
        <v>183.5</v>
      </c>
      <c r="B93" s="37">
        <v>89.6</v>
      </c>
      <c r="C93" s="82" t="s">
        <v>102</v>
      </c>
    </row>
    <row r="94" spans="1:3" ht="15.75" x14ac:dyDescent="0.25">
      <c r="A94" s="72">
        <v>183</v>
      </c>
      <c r="B94" s="37">
        <v>89.9</v>
      </c>
      <c r="C94" s="82" t="s">
        <v>102</v>
      </c>
    </row>
    <row r="95" spans="1:3" ht="15.75" x14ac:dyDescent="0.25">
      <c r="A95" s="72">
        <v>181.6</v>
      </c>
      <c r="B95" s="37">
        <v>90</v>
      </c>
      <c r="C95" s="82" t="s">
        <v>102</v>
      </c>
    </row>
    <row r="96" spans="1:3" ht="15.75" x14ac:dyDescent="0.25">
      <c r="A96" s="72">
        <v>184.2</v>
      </c>
      <c r="B96" s="37">
        <v>90.1</v>
      </c>
      <c r="C96" s="82" t="s">
        <v>102</v>
      </c>
    </row>
    <row r="97" spans="1:3" ht="15.75" x14ac:dyDescent="0.25">
      <c r="A97" s="72">
        <v>181.4</v>
      </c>
      <c r="B97" s="37">
        <v>90.1</v>
      </c>
      <c r="C97" s="82" t="s">
        <v>102</v>
      </c>
    </row>
    <row r="98" spans="1:3" ht="15.75" x14ac:dyDescent="0.25">
      <c r="A98" s="72">
        <v>182.3</v>
      </c>
      <c r="B98" s="37">
        <v>90.3</v>
      </c>
      <c r="C98" s="82" t="s">
        <v>102</v>
      </c>
    </row>
    <row r="99" spans="1:3" ht="15.75" x14ac:dyDescent="0.25">
      <c r="A99" s="72">
        <v>172.5</v>
      </c>
      <c r="B99" s="37">
        <v>91.3</v>
      </c>
      <c r="C99" s="82" t="s">
        <v>102</v>
      </c>
    </row>
    <row r="100" spans="1:3" ht="15.75" x14ac:dyDescent="0.25">
      <c r="A100" s="72">
        <v>184.9</v>
      </c>
      <c r="B100" s="37">
        <v>91.7</v>
      </c>
      <c r="C100" s="82" t="s">
        <v>102</v>
      </c>
    </row>
    <row r="101" spans="1:3" ht="15.75" x14ac:dyDescent="0.25">
      <c r="A101" s="72">
        <v>176</v>
      </c>
      <c r="B101" s="37">
        <v>94</v>
      </c>
      <c r="C101" s="82" t="s">
        <v>102</v>
      </c>
    </row>
    <row r="102" spans="1:3" ht="15.75" x14ac:dyDescent="0.25">
      <c r="A102" s="72">
        <v>174.5</v>
      </c>
      <c r="B102" s="37">
        <v>94.3</v>
      </c>
      <c r="C102" s="82" t="s">
        <v>102</v>
      </c>
    </row>
    <row r="103" spans="1:3" ht="15.75" x14ac:dyDescent="0.25">
      <c r="A103" s="72">
        <v>170.9</v>
      </c>
      <c r="B103" s="37">
        <v>94.5</v>
      </c>
      <c r="C103" s="82" t="s">
        <v>102</v>
      </c>
    </row>
    <row r="104" spans="1:3" ht="15.75" x14ac:dyDescent="0.25">
      <c r="A104" s="72">
        <v>178.3</v>
      </c>
      <c r="B104" s="37">
        <v>94.8</v>
      </c>
      <c r="C104" s="82" t="s">
        <v>102</v>
      </c>
    </row>
    <row r="105" spans="1:3" ht="15.75" x14ac:dyDescent="0.25">
      <c r="A105" s="72">
        <v>176.8</v>
      </c>
      <c r="B105" s="37">
        <v>95.2</v>
      </c>
      <c r="C105" s="82" t="s">
        <v>102</v>
      </c>
    </row>
    <row r="106" spans="1:3" ht="15.75" x14ac:dyDescent="0.25">
      <c r="A106" s="72">
        <v>177.5</v>
      </c>
      <c r="B106" s="37">
        <v>96.3</v>
      </c>
      <c r="C106" s="82" t="s">
        <v>102</v>
      </c>
    </row>
    <row r="107" spans="1:3" ht="15.75" x14ac:dyDescent="0.25">
      <c r="A107" s="72">
        <v>187.6</v>
      </c>
      <c r="B107" s="37">
        <v>96.6</v>
      </c>
      <c r="C107" s="82" t="s">
        <v>102</v>
      </c>
    </row>
    <row r="108" spans="1:3" ht="15.75" x14ac:dyDescent="0.25">
      <c r="A108" s="72">
        <v>179.3</v>
      </c>
      <c r="B108" s="37">
        <v>96.9</v>
      </c>
      <c r="C108" s="82" t="s">
        <v>102</v>
      </c>
    </row>
    <row r="109" spans="1:3" ht="15.75" x14ac:dyDescent="0.25">
      <c r="A109" s="72">
        <v>181.1</v>
      </c>
      <c r="B109" s="37">
        <v>97.2</v>
      </c>
      <c r="C109" s="82" t="s">
        <v>102</v>
      </c>
    </row>
    <row r="110" spans="1:3" ht="15.75" x14ac:dyDescent="0.25">
      <c r="A110" s="72">
        <v>172.6</v>
      </c>
      <c r="B110" s="37">
        <v>97.4</v>
      </c>
      <c r="C110" s="82" t="s">
        <v>102</v>
      </c>
    </row>
    <row r="111" spans="1:3" ht="16.5" thickBot="1" x14ac:dyDescent="0.3">
      <c r="A111" s="74">
        <v>178.8</v>
      </c>
      <c r="B111" s="85">
        <v>97.7</v>
      </c>
      <c r="C111" s="83" t="s">
        <v>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opLeftCell="A40" zoomScale="70" zoomScaleNormal="70" workbookViewId="0">
      <selection activeCell="I92" sqref="I92"/>
    </sheetView>
  </sheetViews>
  <sheetFormatPr defaultRowHeight="15" x14ac:dyDescent="0.25"/>
  <cols>
    <col min="1" max="1" width="17.28515625" customWidth="1"/>
    <col min="2" max="2" width="16.7109375" customWidth="1"/>
    <col min="3" max="3" width="26.28515625" customWidth="1"/>
    <col min="4" max="4" width="34" customWidth="1"/>
    <col min="5" max="5" width="20.42578125" customWidth="1"/>
    <col min="6" max="6" width="21.85546875" customWidth="1"/>
    <col min="7" max="7" width="25.85546875" customWidth="1"/>
    <col min="8" max="8" width="35.5703125" customWidth="1"/>
    <col min="9" max="9" width="16" customWidth="1"/>
    <col min="10" max="10" width="32.85546875" customWidth="1"/>
    <col min="11" max="11" width="16.140625" customWidth="1"/>
    <col min="12" max="12" width="17.7109375" customWidth="1"/>
  </cols>
  <sheetData>
    <row r="1" spans="1:12" ht="15.75" x14ac:dyDescent="0.25">
      <c r="A1" s="99" t="s">
        <v>123</v>
      </c>
      <c r="B1" s="100" t="s">
        <v>124</v>
      </c>
      <c r="D1" s="95"/>
      <c r="G1" s="96"/>
    </row>
    <row r="2" spans="1:12" ht="15.75" x14ac:dyDescent="0.25">
      <c r="A2" s="101">
        <v>2</v>
      </c>
      <c r="B2" s="73">
        <v>1</v>
      </c>
      <c r="D2" s="108" t="s">
        <v>156</v>
      </c>
      <c r="E2" s="58"/>
      <c r="G2" s="108" t="s">
        <v>157</v>
      </c>
      <c r="H2" s="108"/>
      <c r="J2" s="97" t="s">
        <v>125</v>
      </c>
    </row>
    <row r="3" spans="1:12" ht="15.75" x14ac:dyDescent="0.25">
      <c r="A3" s="101">
        <v>2</v>
      </c>
      <c r="B3" s="73">
        <v>1</v>
      </c>
      <c r="D3" s="88"/>
      <c r="E3" s="88"/>
      <c r="G3" s="88"/>
      <c r="H3" s="88"/>
      <c r="J3" s="109" t="s">
        <v>93</v>
      </c>
      <c r="K3" s="109"/>
      <c r="L3" s="109"/>
    </row>
    <row r="4" spans="1:12" ht="15.75" x14ac:dyDescent="0.25">
      <c r="A4" s="101">
        <v>2</v>
      </c>
      <c r="B4" s="73">
        <v>1</v>
      </c>
      <c r="D4" s="88" t="s">
        <v>2</v>
      </c>
      <c r="E4" s="88">
        <v>4.6363636363636367</v>
      </c>
      <c r="G4" s="88" t="s">
        <v>2</v>
      </c>
      <c r="H4" s="88">
        <v>4.333333333333333</v>
      </c>
      <c r="J4" s="109"/>
      <c r="K4" s="109"/>
      <c r="L4" s="109"/>
    </row>
    <row r="5" spans="1:12" ht="15.75" x14ac:dyDescent="0.25">
      <c r="A5" s="101">
        <v>4</v>
      </c>
      <c r="B5" s="73">
        <v>1</v>
      </c>
      <c r="D5" s="88" t="s">
        <v>3</v>
      </c>
      <c r="E5" s="88">
        <v>0.92709445701686988</v>
      </c>
      <c r="G5" s="88" t="s">
        <v>3</v>
      </c>
      <c r="H5" s="88">
        <v>0.98601329718326935</v>
      </c>
      <c r="J5" s="110"/>
      <c r="K5" s="110" t="s">
        <v>94</v>
      </c>
      <c r="L5" s="110" t="s">
        <v>95</v>
      </c>
    </row>
    <row r="6" spans="1:12" ht="15.75" x14ac:dyDescent="0.25">
      <c r="A6" s="101">
        <v>4</v>
      </c>
      <c r="B6" s="73">
        <v>1</v>
      </c>
      <c r="D6" s="88" t="s">
        <v>4</v>
      </c>
      <c r="E6" s="88">
        <v>4</v>
      </c>
      <c r="G6" s="88" t="s">
        <v>4</v>
      </c>
      <c r="H6" s="88">
        <v>4</v>
      </c>
      <c r="J6" s="111" t="s">
        <v>2</v>
      </c>
      <c r="K6" s="111">
        <v>4.6363636363636367</v>
      </c>
      <c r="L6" s="111">
        <v>4.333333333333333</v>
      </c>
    </row>
    <row r="7" spans="1:12" ht="15.75" x14ac:dyDescent="0.25">
      <c r="A7" s="101">
        <v>4</v>
      </c>
      <c r="B7" s="73">
        <v>1</v>
      </c>
      <c r="D7" s="88" t="s">
        <v>5</v>
      </c>
      <c r="E7" s="88">
        <v>4</v>
      </c>
      <c r="G7" s="88" t="s">
        <v>5</v>
      </c>
      <c r="H7" s="88">
        <v>4</v>
      </c>
      <c r="J7" s="111" t="s">
        <v>96</v>
      </c>
      <c r="K7" s="111">
        <v>9.4545454545454533</v>
      </c>
      <c r="L7" s="111">
        <v>8.75</v>
      </c>
    </row>
    <row r="8" spans="1:12" ht="15.75" x14ac:dyDescent="0.25">
      <c r="A8" s="101">
        <v>4</v>
      </c>
      <c r="B8" s="73">
        <v>1</v>
      </c>
      <c r="D8" s="88" t="s">
        <v>6</v>
      </c>
      <c r="E8" s="88">
        <v>3.0748244591432292</v>
      </c>
      <c r="G8" s="88" t="s">
        <v>6</v>
      </c>
      <c r="H8" s="88">
        <v>2.9580398915498081</v>
      </c>
      <c r="J8" s="111" t="s">
        <v>97</v>
      </c>
      <c r="K8" s="111">
        <v>11</v>
      </c>
      <c r="L8" s="111">
        <v>9</v>
      </c>
    </row>
    <row r="9" spans="1:12" ht="15.75" x14ac:dyDescent="0.25">
      <c r="A9" s="101">
        <v>5</v>
      </c>
      <c r="B9" s="73">
        <v>1</v>
      </c>
      <c r="D9" s="88" t="s">
        <v>7</v>
      </c>
      <c r="E9" s="88">
        <v>9.4545454545454533</v>
      </c>
      <c r="G9" s="88" t="s">
        <v>7</v>
      </c>
      <c r="H9" s="88">
        <v>8.75</v>
      </c>
      <c r="J9" s="111" t="s">
        <v>98</v>
      </c>
      <c r="K9" s="111">
        <v>10</v>
      </c>
      <c r="L9" s="111">
        <v>8</v>
      </c>
    </row>
    <row r="10" spans="1:12" ht="15.75" x14ac:dyDescent="0.25">
      <c r="A10" s="101">
        <v>5</v>
      </c>
      <c r="B10" s="73">
        <v>1</v>
      </c>
      <c r="D10" s="88" t="s">
        <v>8</v>
      </c>
      <c r="E10" s="88">
        <v>6.1746178500986213</v>
      </c>
      <c r="G10" s="88" t="s">
        <v>8</v>
      </c>
      <c r="H10" s="88">
        <v>0.20758017492711289</v>
      </c>
      <c r="J10" s="111" t="s">
        <v>99</v>
      </c>
      <c r="K10" s="111">
        <v>1.0805194805194804</v>
      </c>
      <c r="L10" s="111"/>
    </row>
    <row r="11" spans="1:12" ht="15.75" x14ac:dyDescent="0.25">
      <c r="A11" s="101">
        <v>6</v>
      </c>
      <c r="B11" s="73">
        <v>1</v>
      </c>
      <c r="D11" s="88" t="s">
        <v>9</v>
      </c>
      <c r="E11" s="88">
        <v>2.235274570761038</v>
      </c>
      <c r="G11" s="88" t="s">
        <v>9</v>
      </c>
      <c r="H11" s="88">
        <v>0.73683652575514758</v>
      </c>
      <c r="J11" s="111" t="s">
        <v>100</v>
      </c>
      <c r="K11" s="111">
        <v>0.4653761068058036</v>
      </c>
      <c r="L11" s="111"/>
    </row>
    <row r="12" spans="1:12" ht="15.75" x14ac:dyDescent="0.25">
      <c r="A12" s="101">
        <v>13</v>
      </c>
      <c r="B12" s="73">
        <v>1</v>
      </c>
      <c r="D12" s="88" t="s">
        <v>10</v>
      </c>
      <c r="E12" s="88">
        <v>11</v>
      </c>
      <c r="G12" s="88" t="s">
        <v>10</v>
      </c>
      <c r="H12" s="88">
        <v>9</v>
      </c>
      <c r="J12" s="111" t="s">
        <v>101</v>
      </c>
      <c r="K12" s="111">
        <v>3.3471631202339767</v>
      </c>
      <c r="L12" s="111"/>
    </row>
    <row r="13" spans="1:12" ht="15.75" x14ac:dyDescent="0.25">
      <c r="A13" s="101">
        <v>1</v>
      </c>
      <c r="B13" s="73">
        <v>2</v>
      </c>
      <c r="D13" s="88" t="s">
        <v>11</v>
      </c>
      <c r="E13" s="88">
        <v>2</v>
      </c>
      <c r="G13" s="88" t="s">
        <v>11</v>
      </c>
      <c r="H13" s="88">
        <v>1</v>
      </c>
    </row>
    <row r="14" spans="1:12" ht="15.75" x14ac:dyDescent="0.25">
      <c r="A14" s="101">
        <v>1</v>
      </c>
      <c r="B14" s="73">
        <v>2</v>
      </c>
      <c r="D14" s="88" t="s">
        <v>12</v>
      </c>
      <c r="E14" s="88">
        <v>13</v>
      </c>
      <c r="G14" s="88" t="s">
        <v>12</v>
      </c>
      <c r="H14" s="88">
        <v>10</v>
      </c>
    </row>
    <row r="15" spans="1:12" ht="15.75" x14ac:dyDescent="0.25">
      <c r="A15" s="101">
        <v>2</v>
      </c>
      <c r="B15" s="73">
        <v>2</v>
      </c>
      <c r="D15" s="88" t="s">
        <v>13</v>
      </c>
      <c r="E15" s="88">
        <v>51</v>
      </c>
      <c r="G15" s="88" t="s">
        <v>13</v>
      </c>
      <c r="H15" s="88">
        <v>39</v>
      </c>
    </row>
    <row r="16" spans="1:12" ht="15.75" x14ac:dyDescent="0.25">
      <c r="A16" s="101">
        <v>4</v>
      </c>
      <c r="B16" s="73">
        <v>2</v>
      </c>
      <c r="D16" s="88" t="s">
        <v>14</v>
      </c>
      <c r="E16" s="88">
        <v>11</v>
      </c>
      <c r="G16" s="88" t="s">
        <v>14</v>
      </c>
      <c r="H16" s="88">
        <v>9</v>
      </c>
    </row>
    <row r="17" spans="1:10" ht="15.75" x14ac:dyDescent="0.25">
      <c r="A17" s="101">
        <v>4</v>
      </c>
      <c r="B17" s="73">
        <v>2</v>
      </c>
    </row>
    <row r="18" spans="1:10" ht="15.75" x14ac:dyDescent="0.25">
      <c r="A18" s="101">
        <v>4</v>
      </c>
      <c r="B18" s="73">
        <v>2</v>
      </c>
    </row>
    <row r="19" spans="1:10" ht="15.75" x14ac:dyDescent="0.25">
      <c r="A19" s="101">
        <v>6</v>
      </c>
      <c r="B19" s="73">
        <v>2</v>
      </c>
      <c r="D19" s="60" t="s">
        <v>126</v>
      </c>
    </row>
    <row r="20" spans="1:10" ht="15.75" x14ac:dyDescent="0.25">
      <c r="A20" s="101">
        <v>7</v>
      </c>
      <c r="B20" s="73">
        <v>2</v>
      </c>
      <c r="D20" s="66" t="s">
        <v>127</v>
      </c>
      <c r="E20" s="66"/>
      <c r="F20" s="66"/>
      <c r="H20" s="66" t="s">
        <v>128</v>
      </c>
      <c r="I20" s="66"/>
      <c r="J20" s="66"/>
    </row>
    <row r="21" spans="1:10" ht="16.5" thickBot="1" x14ac:dyDescent="0.3">
      <c r="A21" s="102">
        <v>10</v>
      </c>
      <c r="B21" s="75">
        <v>2</v>
      </c>
      <c r="D21" s="66"/>
      <c r="E21" s="66"/>
      <c r="F21" s="66"/>
      <c r="H21" s="66"/>
      <c r="I21" s="66"/>
      <c r="J21" s="66"/>
    </row>
    <row r="22" spans="1:10" x14ac:dyDescent="0.25">
      <c r="D22" s="67"/>
      <c r="E22" s="67" t="s">
        <v>94</v>
      </c>
      <c r="F22" s="67" t="s">
        <v>95</v>
      </c>
      <c r="H22" s="67"/>
      <c r="I22" s="67" t="s">
        <v>94</v>
      </c>
      <c r="J22" s="67" t="s">
        <v>95</v>
      </c>
    </row>
    <row r="23" spans="1:10" x14ac:dyDescent="0.25">
      <c r="D23" s="68" t="s">
        <v>2</v>
      </c>
      <c r="E23" s="68">
        <v>4.6363636363636367</v>
      </c>
      <c r="F23" s="68">
        <v>4.333333333333333</v>
      </c>
      <c r="H23" s="68" t="s">
        <v>2</v>
      </c>
      <c r="I23" s="68">
        <v>4.6363636363636367</v>
      </c>
      <c r="J23" s="68">
        <v>4.333333333333333</v>
      </c>
    </row>
    <row r="24" spans="1:10" x14ac:dyDescent="0.25">
      <c r="D24" s="68" t="s">
        <v>96</v>
      </c>
      <c r="E24" s="68">
        <v>9.4545454545454533</v>
      </c>
      <c r="F24" s="68">
        <v>8.75</v>
      </c>
      <c r="H24" s="68" t="s">
        <v>96</v>
      </c>
      <c r="I24" s="68">
        <v>9.4545454545454533</v>
      </c>
      <c r="J24" s="68">
        <v>8.75</v>
      </c>
    </row>
    <row r="25" spans="1:10" x14ac:dyDescent="0.25">
      <c r="D25" s="68" t="s">
        <v>97</v>
      </c>
      <c r="E25" s="68">
        <v>11</v>
      </c>
      <c r="F25" s="68">
        <v>9</v>
      </c>
      <c r="H25" s="68" t="s">
        <v>97</v>
      </c>
      <c r="I25" s="68">
        <v>11</v>
      </c>
      <c r="J25" s="68">
        <v>9</v>
      </c>
    </row>
    <row r="26" spans="1:10" x14ac:dyDescent="0.25">
      <c r="D26" s="68" t="s">
        <v>129</v>
      </c>
      <c r="E26" s="68">
        <v>9.1414141414141401</v>
      </c>
      <c r="F26" s="68"/>
      <c r="H26" s="68" t="s">
        <v>111</v>
      </c>
      <c r="I26" s="68">
        <v>0</v>
      </c>
      <c r="J26" s="68"/>
    </row>
    <row r="27" spans="1:10" x14ac:dyDescent="0.25">
      <c r="D27" s="68" t="s">
        <v>111</v>
      </c>
      <c r="E27" s="68">
        <v>0</v>
      </c>
      <c r="F27" s="68"/>
      <c r="H27" s="68" t="s">
        <v>98</v>
      </c>
      <c r="I27" s="68">
        <v>17</v>
      </c>
      <c r="J27" s="68"/>
    </row>
    <row r="28" spans="1:10" x14ac:dyDescent="0.25">
      <c r="D28" s="68" t="s">
        <v>98</v>
      </c>
      <c r="E28" s="68">
        <v>18</v>
      </c>
      <c r="F28" s="68"/>
      <c r="H28" s="68" t="s">
        <v>130</v>
      </c>
      <c r="I28" s="68">
        <v>0.22390086073533758</v>
      </c>
      <c r="J28" s="68"/>
    </row>
    <row r="29" spans="1:10" x14ac:dyDescent="0.25">
      <c r="D29" s="68" t="s">
        <v>130</v>
      </c>
      <c r="E29" s="68">
        <v>0.22298824387415037</v>
      </c>
      <c r="F29" s="68"/>
      <c r="H29" s="68" t="s">
        <v>131</v>
      </c>
      <c r="I29" s="68">
        <v>0.41275156393046053</v>
      </c>
      <c r="J29" s="68"/>
    </row>
    <row r="30" spans="1:10" x14ac:dyDescent="0.25">
      <c r="D30" s="68" t="s">
        <v>131</v>
      </c>
      <c r="E30" s="68">
        <v>0.41302777838717386</v>
      </c>
      <c r="F30" s="68"/>
      <c r="H30" s="68" t="s">
        <v>132</v>
      </c>
      <c r="I30" s="68">
        <v>1.7396067260750732</v>
      </c>
      <c r="J30" s="68"/>
    </row>
    <row r="31" spans="1:10" x14ac:dyDescent="0.25">
      <c r="D31" s="68" t="s">
        <v>132</v>
      </c>
      <c r="E31" s="68">
        <v>1.7340636066175394</v>
      </c>
      <c r="F31" s="68"/>
      <c r="H31" s="68" t="s">
        <v>133</v>
      </c>
      <c r="I31" s="68">
        <v>0.82550312786092106</v>
      </c>
      <c r="J31" s="68"/>
    </row>
    <row r="32" spans="1:10" x14ac:dyDescent="0.25">
      <c r="D32" s="68" t="s">
        <v>133</v>
      </c>
      <c r="E32" s="68">
        <v>0.82605555677434772</v>
      </c>
      <c r="F32" s="68"/>
      <c r="H32" s="68" t="s">
        <v>134</v>
      </c>
      <c r="I32" s="68">
        <v>2.109815577833317</v>
      </c>
      <c r="J32" s="68"/>
    </row>
    <row r="33" spans="1:12" x14ac:dyDescent="0.25">
      <c r="D33" s="68" t="s">
        <v>134</v>
      </c>
      <c r="E33" s="68">
        <v>2.1009220402410378</v>
      </c>
      <c r="F33" s="68"/>
    </row>
    <row r="35" spans="1:12" ht="15.75" thickBot="1" x14ac:dyDescent="0.3"/>
    <row r="36" spans="1:12" ht="15.75" x14ac:dyDescent="0.25">
      <c r="A36" s="99" t="s">
        <v>135</v>
      </c>
      <c r="B36" s="100" t="s">
        <v>136</v>
      </c>
      <c r="D36" s="98"/>
      <c r="G36" s="57"/>
      <c r="J36" s="60" t="s">
        <v>137</v>
      </c>
    </row>
    <row r="37" spans="1:12" ht="15.75" x14ac:dyDescent="0.25">
      <c r="A37" s="101">
        <v>250</v>
      </c>
      <c r="B37" s="73" t="s">
        <v>138</v>
      </c>
      <c r="D37" s="112" t="s">
        <v>158</v>
      </c>
      <c r="E37" s="112"/>
      <c r="G37" s="112" t="s">
        <v>159</v>
      </c>
      <c r="H37" s="112"/>
      <c r="J37" s="114" t="s">
        <v>93</v>
      </c>
      <c r="K37" s="114"/>
      <c r="L37" s="114"/>
    </row>
    <row r="38" spans="1:12" ht="15.75" x14ac:dyDescent="0.25">
      <c r="A38" s="101">
        <v>300</v>
      </c>
      <c r="B38" s="73" t="s">
        <v>138</v>
      </c>
      <c r="D38" s="113"/>
      <c r="E38" s="113"/>
      <c r="G38" s="113"/>
      <c r="H38" s="113"/>
      <c r="J38" s="114"/>
      <c r="K38" s="114"/>
      <c r="L38" s="114"/>
    </row>
    <row r="39" spans="1:12" ht="15.75" x14ac:dyDescent="0.25">
      <c r="A39" s="101">
        <v>600</v>
      </c>
      <c r="B39" s="73" t="s">
        <v>138</v>
      </c>
      <c r="D39" s="113" t="s">
        <v>2</v>
      </c>
      <c r="E39" s="113">
        <v>1000</v>
      </c>
      <c r="G39" s="113" t="s">
        <v>2</v>
      </c>
      <c r="H39" s="113">
        <v>285.625</v>
      </c>
      <c r="J39" s="115"/>
      <c r="K39" s="115" t="s">
        <v>94</v>
      </c>
      <c r="L39" s="115" t="s">
        <v>95</v>
      </c>
    </row>
    <row r="40" spans="1:12" ht="15.75" x14ac:dyDescent="0.25">
      <c r="A40" s="101">
        <v>650</v>
      </c>
      <c r="B40" s="73" t="s">
        <v>138</v>
      </c>
      <c r="D40" s="113" t="s">
        <v>3</v>
      </c>
      <c r="E40" s="113">
        <v>344.86022013066599</v>
      </c>
      <c r="G40" s="113" t="s">
        <v>3</v>
      </c>
      <c r="H40" s="113">
        <v>47.259140272392955</v>
      </c>
      <c r="J40" s="116" t="s">
        <v>2</v>
      </c>
      <c r="K40" s="116">
        <v>1000</v>
      </c>
      <c r="L40" s="116">
        <v>285.625</v>
      </c>
    </row>
    <row r="41" spans="1:12" ht="15.75" x14ac:dyDescent="0.25">
      <c r="A41" s="103">
        <v>1100</v>
      </c>
      <c r="B41" s="73" t="s">
        <v>138</v>
      </c>
      <c r="D41" s="113" t="s">
        <v>4</v>
      </c>
      <c r="E41" s="113">
        <v>650</v>
      </c>
      <c r="G41" s="113" t="s">
        <v>4</v>
      </c>
      <c r="H41" s="113">
        <v>300</v>
      </c>
      <c r="J41" s="116" t="s">
        <v>96</v>
      </c>
      <c r="K41" s="116">
        <v>832500</v>
      </c>
      <c r="L41" s="116">
        <v>17867.410714285714</v>
      </c>
    </row>
    <row r="42" spans="1:12" ht="15.75" x14ac:dyDescent="0.25">
      <c r="A42" s="103">
        <v>1200</v>
      </c>
      <c r="B42" s="73" t="s">
        <v>138</v>
      </c>
      <c r="D42" s="113" t="s">
        <v>5</v>
      </c>
      <c r="E42" s="113" t="e">
        <v>#N/A</v>
      </c>
      <c r="G42" s="113" t="s">
        <v>5</v>
      </c>
      <c r="H42" s="113">
        <v>300</v>
      </c>
      <c r="J42" s="116" t="s">
        <v>97</v>
      </c>
      <c r="K42" s="116">
        <v>7</v>
      </c>
      <c r="L42" s="116">
        <v>8</v>
      </c>
    </row>
    <row r="43" spans="1:12" ht="15.75" x14ac:dyDescent="0.25">
      <c r="A43" s="103">
        <v>2900</v>
      </c>
      <c r="B43" s="73" t="s">
        <v>138</v>
      </c>
      <c r="D43" s="113" t="s">
        <v>6</v>
      </c>
      <c r="E43" s="113">
        <v>912.41437954473292</v>
      </c>
      <c r="G43" s="113" t="s">
        <v>6</v>
      </c>
      <c r="H43" s="113">
        <v>133.66903423862129</v>
      </c>
      <c r="J43" s="116" t="s">
        <v>98</v>
      </c>
      <c r="K43" s="116">
        <v>6</v>
      </c>
      <c r="L43" s="116">
        <v>7</v>
      </c>
    </row>
    <row r="44" spans="1:12" ht="15.75" x14ac:dyDescent="0.25">
      <c r="A44" s="101">
        <v>110</v>
      </c>
      <c r="B44" s="73" t="s">
        <v>139</v>
      </c>
      <c r="D44" s="113" t="s">
        <v>7</v>
      </c>
      <c r="E44" s="113">
        <v>832500</v>
      </c>
      <c r="G44" s="113" t="s">
        <v>7</v>
      </c>
      <c r="H44" s="113">
        <v>17867.410714285714</v>
      </c>
      <c r="J44" s="116" t="s">
        <v>99</v>
      </c>
      <c r="K44" s="116">
        <v>46.593208904879695</v>
      </c>
      <c r="L44" s="116"/>
    </row>
    <row r="45" spans="1:12" ht="15.75" x14ac:dyDescent="0.25">
      <c r="A45" s="101">
        <v>150</v>
      </c>
      <c r="B45" s="73" t="s">
        <v>139</v>
      </c>
      <c r="D45" s="113" t="s">
        <v>8</v>
      </c>
      <c r="E45" s="113">
        <v>3.7783206630053439</v>
      </c>
      <c r="G45" s="113" t="s">
        <v>8</v>
      </c>
      <c r="H45" s="113">
        <v>-0.88350902750819316</v>
      </c>
      <c r="J45" s="116" t="s">
        <v>100</v>
      </c>
      <c r="K45" s="116">
        <v>2.7132190363552999E-5</v>
      </c>
      <c r="L45" s="116"/>
    </row>
    <row r="46" spans="1:12" ht="15.75" x14ac:dyDescent="0.25">
      <c r="A46" s="101">
        <v>175</v>
      </c>
      <c r="B46" s="73" t="s">
        <v>139</v>
      </c>
      <c r="D46" s="113" t="s">
        <v>9</v>
      </c>
      <c r="E46" s="113">
        <v>1.8419598247335978</v>
      </c>
      <c r="G46" s="113" t="s">
        <v>9</v>
      </c>
      <c r="H46" s="113">
        <v>0.18784782292103772</v>
      </c>
      <c r="J46" s="116" t="s">
        <v>101</v>
      </c>
      <c r="K46" s="116">
        <v>3.8659688531238445</v>
      </c>
      <c r="L46" s="116"/>
    </row>
    <row r="47" spans="1:12" ht="15.75" x14ac:dyDescent="0.25">
      <c r="A47" s="101">
        <v>300</v>
      </c>
      <c r="B47" s="73" t="s">
        <v>139</v>
      </c>
      <c r="D47" s="113" t="s">
        <v>10</v>
      </c>
      <c r="E47" s="113">
        <v>2650</v>
      </c>
      <c r="G47" s="113" t="s">
        <v>10</v>
      </c>
      <c r="H47" s="113">
        <v>390</v>
      </c>
    </row>
    <row r="48" spans="1:12" ht="15.75" x14ac:dyDescent="0.25">
      <c r="A48" s="101">
        <v>300</v>
      </c>
      <c r="B48" s="73" t="s">
        <v>139</v>
      </c>
      <c r="D48" s="113" t="s">
        <v>11</v>
      </c>
      <c r="E48" s="113">
        <v>250</v>
      </c>
      <c r="G48" s="113" t="s">
        <v>11</v>
      </c>
      <c r="H48" s="113">
        <v>110</v>
      </c>
    </row>
    <row r="49" spans="1:10" ht="15.75" x14ac:dyDescent="0.25">
      <c r="A49" s="101">
        <v>350</v>
      </c>
      <c r="B49" s="73" t="s">
        <v>139</v>
      </c>
      <c r="D49" s="113" t="s">
        <v>12</v>
      </c>
      <c r="E49" s="113">
        <v>2900</v>
      </c>
      <c r="G49" s="113" t="s">
        <v>12</v>
      </c>
      <c r="H49" s="113">
        <v>500</v>
      </c>
    </row>
    <row r="50" spans="1:10" ht="15.75" x14ac:dyDescent="0.25">
      <c r="A50" s="101">
        <v>400</v>
      </c>
      <c r="B50" s="73" t="s">
        <v>139</v>
      </c>
      <c r="D50" s="113" t="s">
        <v>13</v>
      </c>
      <c r="E50" s="113">
        <v>7000</v>
      </c>
      <c r="G50" s="113" t="s">
        <v>13</v>
      </c>
      <c r="H50" s="113">
        <v>2285</v>
      </c>
    </row>
    <row r="51" spans="1:10" ht="16.5" thickBot="1" x14ac:dyDescent="0.3">
      <c r="A51" s="102">
        <v>500</v>
      </c>
      <c r="B51" s="75" t="s">
        <v>139</v>
      </c>
      <c r="D51" s="113" t="s">
        <v>14</v>
      </c>
      <c r="E51" s="113">
        <v>7</v>
      </c>
      <c r="G51" s="113" t="s">
        <v>14</v>
      </c>
      <c r="H51" s="113">
        <v>8</v>
      </c>
    </row>
    <row r="54" spans="1:10" x14ac:dyDescent="0.25">
      <c r="D54" s="117" t="s">
        <v>140</v>
      </c>
    </row>
    <row r="55" spans="1:10" x14ac:dyDescent="0.25">
      <c r="D55" s="118" t="s">
        <v>127</v>
      </c>
      <c r="E55" s="118"/>
      <c r="F55" s="118"/>
      <c r="H55" s="118" t="s">
        <v>128</v>
      </c>
      <c r="I55" s="118"/>
      <c r="J55" s="118"/>
    </row>
    <row r="56" spans="1:10" x14ac:dyDescent="0.25">
      <c r="D56" s="118"/>
      <c r="E56" s="118"/>
      <c r="F56" s="118"/>
      <c r="H56" s="118"/>
      <c r="I56" s="118"/>
      <c r="J56" s="118"/>
    </row>
    <row r="57" spans="1:10" x14ac:dyDescent="0.25">
      <c r="D57" s="119"/>
      <c r="E57" s="119" t="s">
        <v>94</v>
      </c>
      <c r="F57" s="119" t="s">
        <v>95</v>
      </c>
      <c r="H57" s="119"/>
      <c r="I57" s="119" t="s">
        <v>94</v>
      </c>
      <c r="J57" s="119" t="s">
        <v>95</v>
      </c>
    </row>
    <row r="58" spans="1:10" x14ac:dyDescent="0.25">
      <c r="D58" s="120" t="s">
        <v>2</v>
      </c>
      <c r="E58" s="120">
        <v>1000</v>
      </c>
      <c r="F58" s="120">
        <v>285.625</v>
      </c>
      <c r="H58" s="120" t="s">
        <v>2</v>
      </c>
      <c r="I58" s="120">
        <v>1000</v>
      </c>
      <c r="J58" s="120">
        <v>285.625</v>
      </c>
    </row>
    <row r="59" spans="1:10" x14ac:dyDescent="0.25">
      <c r="D59" s="120" t="s">
        <v>96</v>
      </c>
      <c r="E59" s="120">
        <v>832500</v>
      </c>
      <c r="F59" s="120">
        <v>17867.410714285714</v>
      </c>
      <c r="H59" s="120" t="s">
        <v>96</v>
      </c>
      <c r="I59" s="120">
        <v>832500</v>
      </c>
      <c r="J59" s="120">
        <v>17867.410714285714</v>
      </c>
    </row>
    <row r="60" spans="1:10" x14ac:dyDescent="0.25">
      <c r="D60" s="120" t="s">
        <v>97</v>
      </c>
      <c r="E60" s="120">
        <v>7</v>
      </c>
      <c r="F60" s="120">
        <v>8</v>
      </c>
      <c r="H60" s="120" t="s">
        <v>97</v>
      </c>
      <c r="I60" s="120">
        <v>7</v>
      </c>
      <c r="J60" s="120">
        <v>8</v>
      </c>
    </row>
    <row r="61" spans="1:10" x14ac:dyDescent="0.25">
      <c r="D61" s="120" t="s">
        <v>129</v>
      </c>
      <c r="E61" s="120">
        <v>393851.68269230769</v>
      </c>
      <c r="F61" s="120"/>
      <c r="H61" s="120" t="s">
        <v>111</v>
      </c>
      <c r="I61" s="120">
        <v>0</v>
      </c>
      <c r="J61" s="120"/>
    </row>
    <row r="62" spans="1:10" x14ac:dyDescent="0.25">
      <c r="D62" s="120" t="s">
        <v>111</v>
      </c>
      <c r="E62" s="120">
        <v>0</v>
      </c>
      <c r="F62" s="120"/>
      <c r="H62" s="120" t="s">
        <v>98</v>
      </c>
      <c r="I62" s="120">
        <v>6</v>
      </c>
      <c r="J62" s="120"/>
    </row>
    <row r="63" spans="1:10" x14ac:dyDescent="0.25">
      <c r="D63" s="120" t="s">
        <v>98</v>
      </c>
      <c r="E63" s="120">
        <v>13</v>
      </c>
      <c r="F63" s="120"/>
      <c r="H63" s="120" t="s">
        <v>130</v>
      </c>
      <c r="I63" s="120">
        <v>2.0523103482481928</v>
      </c>
      <c r="J63" s="120"/>
    </row>
    <row r="64" spans="1:10" x14ac:dyDescent="0.25">
      <c r="D64" s="120" t="s">
        <v>130</v>
      </c>
      <c r="E64" s="120">
        <v>2.1994205528293604</v>
      </c>
      <c r="F64" s="120"/>
      <c r="H64" s="120" t="s">
        <v>131</v>
      </c>
      <c r="I64" s="120">
        <v>4.2983317463928195E-2</v>
      </c>
      <c r="J64" s="120"/>
    </row>
    <row r="65" spans="1:10" x14ac:dyDescent="0.25">
      <c r="D65" s="120" t="s">
        <v>131</v>
      </c>
      <c r="E65" s="120">
        <v>2.3273515697285949E-2</v>
      </c>
      <c r="F65" s="120"/>
      <c r="H65" s="120" t="s">
        <v>132</v>
      </c>
      <c r="I65" s="120">
        <v>1.9431802805153031</v>
      </c>
      <c r="J65" s="120"/>
    </row>
    <row r="66" spans="1:10" x14ac:dyDescent="0.25">
      <c r="D66" s="120" t="s">
        <v>132</v>
      </c>
      <c r="E66" s="120">
        <v>1.7709333959868729</v>
      </c>
      <c r="F66" s="120"/>
      <c r="H66" s="120" t="s">
        <v>133</v>
      </c>
      <c r="I66" s="120">
        <v>8.5966634927856389E-2</v>
      </c>
      <c r="J66" s="120"/>
    </row>
    <row r="67" spans="1:10" x14ac:dyDescent="0.25">
      <c r="D67" s="120" t="s">
        <v>133</v>
      </c>
      <c r="E67" s="120">
        <v>4.6547031394571899E-2</v>
      </c>
      <c r="F67" s="120"/>
      <c r="H67" s="120" t="s">
        <v>134</v>
      </c>
      <c r="I67" s="120">
        <v>2.4469118511449697</v>
      </c>
      <c r="J67" s="120"/>
    </row>
    <row r="68" spans="1:10" x14ac:dyDescent="0.25">
      <c r="D68" s="120" t="s">
        <v>134</v>
      </c>
      <c r="E68" s="120">
        <v>2.1603686564627926</v>
      </c>
      <c r="F68" s="120"/>
    </row>
    <row r="71" spans="1:10" ht="15.75" thickBot="1" x14ac:dyDescent="0.3"/>
    <row r="72" spans="1:10" ht="15.75" x14ac:dyDescent="0.25">
      <c r="A72" s="99" t="s">
        <v>141</v>
      </c>
      <c r="B72" s="104" t="s">
        <v>142</v>
      </c>
      <c r="C72" s="100" t="s">
        <v>143</v>
      </c>
      <c r="E72" s="121" t="s">
        <v>145</v>
      </c>
      <c r="F72" s="121"/>
      <c r="G72" s="121"/>
    </row>
    <row r="73" spans="1:10" ht="15.75" x14ac:dyDescent="0.25">
      <c r="A73" s="105" t="s">
        <v>144</v>
      </c>
      <c r="B73" s="38">
        <v>72</v>
      </c>
      <c r="C73" s="73">
        <v>140</v>
      </c>
      <c r="E73" s="121"/>
      <c r="F73" s="121"/>
      <c r="G73" s="121"/>
    </row>
    <row r="74" spans="1:10" ht="15.75" x14ac:dyDescent="0.25">
      <c r="A74" s="105" t="s">
        <v>146</v>
      </c>
      <c r="B74" s="38">
        <v>65</v>
      </c>
      <c r="C74" s="73">
        <v>109</v>
      </c>
      <c r="E74" s="122"/>
      <c r="F74" s="122" t="s">
        <v>94</v>
      </c>
      <c r="G74" s="122" t="s">
        <v>95</v>
      </c>
    </row>
    <row r="75" spans="1:10" ht="15.75" x14ac:dyDescent="0.25">
      <c r="A75" s="105" t="s">
        <v>147</v>
      </c>
      <c r="B75" s="38">
        <v>70</v>
      </c>
      <c r="C75" s="73">
        <v>110</v>
      </c>
      <c r="E75" s="123" t="s">
        <v>2</v>
      </c>
      <c r="F75" s="123">
        <v>75.900000000000006</v>
      </c>
      <c r="G75" s="123">
        <v>129.80000000000001</v>
      </c>
    </row>
    <row r="76" spans="1:10" ht="15.75" x14ac:dyDescent="0.25">
      <c r="A76" s="105" t="s">
        <v>148</v>
      </c>
      <c r="B76" s="38">
        <v>65</v>
      </c>
      <c r="C76" s="73">
        <v>100</v>
      </c>
      <c r="E76" s="123" t="s">
        <v>96</v>
      </c>
      <c r="F76" s="123">
        <v>67.211111111111279</v>
      </c>
      <c r="G76" s="123">
        <v>493.51111111111175</v>
      </c>
    </row>
    <row r="77" spans="1:10" ht="15.75" x14ac:dyDescent="0.25">
      <c r="A77" s="105" t="s">
        <v>149</v>
      </c>
      <c r="B77" s="38">
        <v>80</v>
      </c>
      <c r="C77" s="73">
        <v>130</v>
      </c>
      <c r="E77" s="123" t="s">
        <v>97</v>
      </c>
      <c r="F77" s="123">
        <v>10</v>
      </c>
      <c r="G77" s="123">
        <v>10</v>
      </c>
    </row>
    <row r="78" spans="1:10" ht="15.75" x14ac:dyDescent="0.25">
      <c r="A78" s="105" t="s">
        <v>150</v>
      </c>
      <c r="B78" s="38">
        <v>90</v>
      </c>
      <c r="C78" s="73">
        <v>150</v>
      </c>
      <c r="E78" s="123" t="s">
        <v>152</v>
      </c>
      <c r="F78" s="123">
        <v>0.75027931673285686</v>
      </c>
      <c r="G78" s="123"/>
    </row>
    <row r="79" spans="1:10" ht="15.75" x14ac:dyDescent="0.25">
      <c r="A79" s="105" t="s">
        <v>151</v>
      </c>
      <c r="B79" s="38">
        <v>85</v>
      </c>
      <c r="C79" s="73">
        <v>160</v>
      </c>
      <c r="E79" s="123" t="s">
        <v>111</v>
      </c>
      <c r="F79" s="123">
        <v>0</v>
      </c>
      <c r="G79" s="123"/>
    </row>
    <row r="80" spans="1:10" ht="15.75" x14ac:dyDescent="0.25">
      <c r="A80" s="105" t="s">
        <v>153</v>
      </c>
      <c r="B80" s="38">
        <v>80</v>
      </c>
      <c r="C80" s="73">
        <v>150</v>
      </c>
      <c r="E80" s="123" t="s">
        <v>98</v>
      </c>
      <c r="F80" s="123">
        <v>9</v>
      </c>
      <c r="G80" s="123"/>
    </row>
    <row r="81" spans="1:7" ht="15.75" x14ac:dyDescent="0.25">
      <c r="A81" s="105" t="s">
        <v>154</v>
      </c>
      <c r="B81" s="38">
        <v>75</v>
      </c>
      <c r="C81" s="73">
        <v>145</v>
      </c>
      <c r="E81" s="123" t="s">
        <v>130</v>
      </c>
      <c r="F81" s="123">
        <v>-10.053567531429364</v>
      </c>
      <c r="G81" s="123"/>
    </row>
    <row r="82" spans="1:7" ht="16.5" thickBot="1" x14ac:dyDescent="0.3">
      <c r="A82" s="106" t="s">
        <v>155</v>
      </c>
      <c r="B82" s="107">
        <v>77</v>
      </c>
      <c r="C82" s="75">
        <v>104</v>
      </c>
      <c r="E82" s="123" t="s">
        <v>131</v>
      </c>
      <c r="F82" s="124">
        <v>1.71127200351362E-6</v>
      </c>
      <c r="G82" s="123"/>
    </row>
    <row r="83" spans="1:7" x14ac:dyDescent="0.25">
      <c r="E83" s="123" t="s">
        <v>132</v>
      </c>
      <c r="F83" s="123">
        <v>1.8331129326562374</v>
      </c>
      <c r="G83" s="123"/>
    </row>
    <row r="84" spans="1:7" x14ac:dyDescent="0.25">
      <c r="E84" s="123" t="s">
        <v>133</v>
      </c>
      <c r="F84" s="123">
        <v>3.4225440070272473E-6</v>
      </c>
      <c r="G84" s="123"/>
    </row>
    <row r="85" spans="1:7" x14ac:dyDescent="0.25">
      <c r="E85" s="123" t="s">
        <v>134</v>
      </c>
      <c r="F85" s="123">
        <v>2.2621571627982053</v>
      </c>
      <c r="G85" s="123"/>
    </row>
    <row r="90" spans="1:7" x14ac:dyDescent="0.25">
      <c r="C90" s="60" t="s">
        <v>161</v>
      </c>
    </row>
    <row r="91" spans="1:7" x14ac:dyDescent="0.25">
      <c r="C91" s="60" t="s">
        <v>162</v>
      </c>
    </row>
    <row r="92" spans="1:7" x14ac:dyDescent="0.25">
      <c r="C92" s="60" t="s">
        <v>160</v>
      </c>
    </row>
    <row r="93" spans="1:7" x14ac:dyDescent="0.25">
      <c r="C93" s="5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="55" zoomScaleNormal="55" workbookViewId="0">
      <selection activeCell="C36" sqref="C36"/>
    </sheetView>
  </sheetViews>
  <sheetFormatPr defaultRowHeight="15" x14ac:dyDescent="0.25"/>
  <cols>
    <col min="1" max="1" width="28" customWidth="1"/>
    <col min="2" max="2" width="26.5703125" customWidth="1"/>
    <col min="3" max="3" width="21.5703125" customWidth="1"/>
    <col min="6" max="6" width="27" customWidth="1"/>
    <col min="8" max="8" width="13.28515625" customWidth="1"/>
    <col min="9" max="9" width="26.5703125" customWidth="1"/>
    <col min="10" max="10" width="32.5703125" customWidth="1"/>
    <col min="11" max="11" width="12.28515625" customWidth="1"/>
    <col min="12" max="12" width="28.7109375" customWidth="1"/>
    <col min="13" max="13" width="20.140625" customWidth="1"/>
    <col min="14" max="14" width="16" customWidth="1"/>
  </cols>
  <sheetData>
    <row r="1" spans="1:14" x14ac:dyDescent="0.25">
      <c r="A1" s="1" t="s">
        <v>27</v>
      </c>
      <c r="B1" s="125" t="s">
        <v>163</v>
      </c>
      <c r="C1" s="126">
        <v>2019</v>
      </c>
    </row>
    <row r="2" spans="1:14" x14ac:dyDescent="0.25">
      <c r="A2" s="3" t="s">
        <v>33</v>
      </c>
      <c r="B2" s="127">
        <v>152</v>
      </c>
      <c r="C2" s="20">
        <v>110</v>
      </c>
    </row>
    <row r="3" spans="1:14" ht="15.75" thickBot="1" x14ac:dyDescent="0.3">
      <c r="A3" s="3" t="s">
        <v>34</v>
      </c>
      <c r="B3" s="127">
        <v>144</v>
      </c>
      <c r="C3" s="20">
        <v>115</v>
      </c>
    </row>
    <row r="4" spans="1:14" x14ac:dyDescent="0.25">
      <c r="A4" s="3" t="s">
        <v>35</v>
      </c>
      <c r="B4" s="127">
        <v>139</v>
      </c>
      <c r="C4" s="20">
        <v>78</v>
      </c>
      <c r="F4" s="41">
        <v>2020</v>
      </c>
      <c r="G4" s="41"/>
      <c r="I4" s="41">
        <v>2019</v>
      </c>
      <c r="J4" s="41"/>
      <c r="L4" s="89" t="s">
        <v>93</v>
      </c>
      <c r="M4" s="89"/>
      <c r="N4" s="89"/>
    </row>
    <row r="5" spans="1:14" ht="15.75" thickBot="1" x14ac:dyDescent="0.3">
      <c r="A5" s="3" t="s">
        <v>37</v>
      </c>
      <c r="B5" s="127">
        <v>133</v>
      </c>
      <c r="C5" s="20">
        <v>96</v>
      </c>
      <c r="F5" s="42"/>
      <c r="G5" s="42"/>
      <c r="I5" s="42"/>
      <c r="J5" s="42"/>
      <c r="L5" s="89"/>
      <c r="M5" s="89"/>
      <c r="N5" s="89"/>
    </row>
    <row r="6" spans="1:14" x14ac:dyDescent="0.25">
      <c r="A6" s="3" t="s">
        <v>36</v>
      </c>
      <c r="B6" s="127">
        <v>136</v>
      </c>
      <c r="C6" s="20">
        <v>123</v>
      </c>
      <c r="F6" s="42" t="s">
        <v>2</v>
      </c>
      <c r="G6" s="42">
        <v>127.92</v>
      </c>
      <c r="I6" s="42" t="s">
        <v>2</v>
      </c>
      <c r="J6" s="42">
        <v>114.56</v>
      </c>
      <c r="L6" s="129"/>
      <c r="M6" s="129" t="s">
        <v>94</v>
      </c>
      <c r="N6" s="129" t="s">
        <v>95</v>
      </c>
    </row>
    <row r="7" spans="1:14" x14ac:dyDescent="0.25">
      <c r="A7" s="3" t="s">
        <v>40</v>
      </c>
      <c r="B7" s="127">
        <v>115</v>
      </c>
      <c r="C7" s="20">
        <v>114</v>
      </c>
      <c r="F7" s="42" t="s">
        <v>3</v>
      </c>
      <c r="G7" s="42">
        <v>7.7127427028262803</v>
      </c>
      <c r="I7" s="42" t="s">
        <v>3</v>
      </c>
      <c r="J7" s="42">
        <v>5.833546662765853</v>
      </c>
      <c r="L7" s="130" t="s">
        <v>2</v>
      </c>
      <c r="M7" s="130">
        <v>127.92</v>
      </c>
      <c r="N7" s="130">
        <v>114.56</v>
      </c>
    </row>
    <row r="8" spans="1:14" x14ac:dyDescent="0.25">
      <c r="A8" s="3" t="s">
        <v>45</v>
      </c>
      <c r="B8" s="127">
        <v>104</v>
      </c>
      <c r="C8" s="20">
        <v>100</v>
      </c>
      <c r="F8" s="42" t="s">
        <v>4</v>
      </c>
      <c r="G8" s="42">
        <v>113</v>
      </c>
      <c r="I8" s="42" t="s">
        <v>4</v>
      </c>
      <c r="J8" s="42">
        <v>110</v>
      </c>
      <c r="L8" s="130" t="s">
        <v>96</v>
      </c>
      <c r="M8" s="130">
        <v>1487.160000000001</v>
      </c>
      <c r="N8" s="130">
        <v>850.75666666666564</v>
      </c>
    </row>
    <row r="9" spans="1:14" x14ac:dyDescent="0.25">
      <c r="A9" s="3" t="s">
        <v>52</v>
      </c>
      <c r="B9" s="127">
        <v>98</v>
      </c>
      <c r="C9" s="20">
        <v>71</v>
      </c>
      <c r="F9" s="42" t="s">
        <v>5</v>
      </c>
      <c r="G9" s="42">
        <v>104</v>
      </c>
      <c r="I9" s="42" t="s">
        <v>5</v>
      </c>
      <c r="J9" s="42">
        <v>110</v>
      </c>
      <c r="L9" s="130" t="s">
        <v>97</v>
      </c>
      <c r="M9" s="130">
        <v>25</v>
      </c>
      <c r="N9" s="130">
        <v>25</v>
      </c>
    </row>
    <row r="10" spans="1:14" x14ac:dyDescent="0.25">
      <c r="A10" s="3" t="s">
        <v>41</v>
      </c>
      <c r="B10" s="127">
        <v>113</v>
      </c>
      <c r="C10" s="20">
        <v>65</v>
      </c>
      <c r="F10" s="42" t="s">
        <v>6</v>
      </c>
      <c r="G10" s="42">
        <v>38.5637135141314</v>
      </c>
      <c r="I10" s="42" t="s">
        <v>6</v>
      </c>
      <c r="J10" s="42">
        <v>29.167733313829267</v>
      </c>
      <c r="L10" s="130" t="s">
        <v>98</v>
      </c>
      <c r="M10" s="130">
        <v>24</v>
      </c>
      <c r="N10" s="130">
        <v>24</v>
      </c>
    </row>
    <row r="11" spans="1:14" x14ac:dyDescent="0.25">
      <c r="A11" s="3" t="s">
        <v>31</v>
      </c>
      <c r="B11" s="127">
        <v>179</v>
      </c>
      <c r="C11" s="20">
        <v>143</v>
      </c>
      <c r="F11" s="42" t="s">
        <v>7</v>
      </c>
      <c r="G11" s="42">
        <v>1487.160000000001</v>
      </c>
      <c r="I11" s="42" t="s">
        <v>7</v>
      </c>
      <c r="J11" s="42">
        <v>850.75666666666564</v>
      </c>
      <c r="L11" s="130" t="s">
        <v>99</v>
      </c>
      <c r="M11" s="130">
        <v>1.7480438981769204</v>
      </c>
      <c r="N11" s="130"/>
    </row>
    <row r="12" spans="1:14" x14ac:dyDescent="0.25">
      <c r="A12" s="3" t="s">
        <v>42</v>
      </c>
      <c r="B12" s="127">
        <v>107</v>
      </c>
      <c r="C12" s="20">
        <v>115</v>
      </c>
      <c r="F12" s="42" t="s">
        <v>8</v>
      </c>
      <c r="G12" s="42">
        <v>4.5906613205077509</v>
      </c>
      <c r="I12" s="42" t="s">
        <v>8</v>
      </c>
      <c r="J12" s="42">
        <v>1.5093785167944356</v>
      </c>
      <c r="L12" s="130" t="s">
        <v>100</v>
      </c>
      <c r="M12" s="130">
        <v>8.9263170601267788E-2</v>
      </c>
      <c r="N12" s="130"/>
    </row>
    <row r="13" spans="1:14" ht="15.75" thickBot="1" x14ac:dyDescent="0.3">
      <c r="A13" s="3" t="s">
        <v>29</v>
      </c>
      <c r="B13" s="127">
        <v>259</v>
      </c>
      <c r="C13" s="20">
        <v>195</v>
      </c>
      <c r="F13" s="42" t="s">
        <v>9</v>
      </c>
      <c r="G13" s="42">
        <v>2.0165094369125303</v>
      </c>
      <c r="I13" s="42" t="s">
        <v>9</v>
      </c>
      <c r="J13" s="42">
        <v>0.92618782963013602</v>
      </c>
      <c r="L13" s="131" t="s">
        <v>101</v>
      </c>
      <c r="M13" s="131">
        <v>1.9837595684896132</v>
      </c>
      <c r="N13" s="131"/>
    </row>
    <row r="14" spans="1:14" x14ac:dyDescent="0.25">
      <c r="A14" s="3" t="s">
        <v>51</v>
      </c>
      <c r="B14" s="127">
        <v>98</v>
      </c>
      <c r="C14" s="20">
        <v>119</v>
      </c>
      <c r="F14" s="42" t="s">
        <v>10</v>
      </c>
      <c r="G14" s="42">
        <v>162</v>
      </c>
      <c r="I14" s="42" t="s">
        <v>10</v>
      </c>
      <c r="J14" s="42">
        <v>130</v>
      </c>
    </row>
    <row r="15" spans="1:14" x14ac:dyDescent="0.25">
      <c r="A15" s="3" t="s">
        <v>50</v>
      </c>
      <c r="B15" s="127">
        <v>101</v>
      </c>
      <c r="C15" s="20">
        <v>100</v>
      </c>
      <c r="F15" s="42" t="s">
        <v>11</v>
      </c>
      <c r="G15" s="42">
        <v>97</v>
      </c>
      <c r="I15" s="42" t="s">
        <v>11</v>
      </c>
      <c r="J15" s="42">
        <v>65</v>
      </c>
    </row>
    <row r="16" spans="1:14" x14ac:dyDescent="0.25">
      <c r="A16" s="3" t="s">
        <v>46</v>
      </c>
      <c r="B16" s="127">
        <v>104</v>
      </c>
      <c r="C16" s="20">
        <v>110</v>
      </c>
      <c r="F16" s="42" t="s">
        <v>12</v>
      </c>
      <c r="G16" s="42">
        <v>259</v>
      </c>
      <c r="I16" s="42" t="s">
        <v>12</v>
      </c>
      <c r="J16" s="42">
        <v>195</v>
      </c>
    </row>
    <row r="17" spans="1:12" x14ac:dyDescent="0.25">
      <c r="A17" s="3" t="s">
        <v>47</v>
      </c>
      <c r="B17" s="127">
        <v>102</v>
      </c>
      <c r="C17" s="20">
        <v>100</v>
      </c>
      <c r="F17" s="42" t="s">
        <v>13</v>
      </c>
      <c r="G17" s="42">
        <v>3198</v>
      </c>
      <c r="I17" s="42" t="s">
        <v>13</v>
      </c>
      <c r="J17" s="42">
        <v>2864</v>
      </c>
    </row>
    <row r="18" spans="1:12" ht="15.75" thickBot="1" x14ac:dyDescent="0.3">
      <c r="A18" s="3" t="s">
        <v>30</v>
      </c>
      <c r="B18" s="127">
        <v>194</v>
      </c>
      <c r="C18" s="20">
        <v>156</v>
      </c>
      <c r="F18" s="43" t="s">
        <v>14</v>
      </c>
      <c r="G18" s="43">
        <v>25</v>
      </c>
      <c r="I18" s="43" t="s">
        <v>14</v>
      </c>
      <c r="J18" s="43">
        <v>25</v>
      </c>
    </row>
    <row r="19" spans="1:12" x14ac:dyDescent="0.25">
      <c r="A19" s="3" t="s">
        <v>39</v>
      </c>
      <c r="B19" s="127">
        <v>118</v>
      </c>
      <c r="C19" s="20">
        <v>134</v>
      </c>
    </row>
    <row r="20" spans="1:12" x14ac:dyDescent="0.25">
      <c r="A20" s="3" t="s">
        <v>49</v>
      </c>
      <c r="B20" s="127">
        <v>101</v>
      </c>
      <c r="C20" s="20">
        <v>110</v>
      </c>
    </row>
    <row r="21" spans="1:12" x14ac:dyDescent="0.25">
      <c r="A21" s="3" t="s">
        <v>53</v>
      </c>
      <c r="B21" s="127">
        <v>97</v>
      </c>
      <c r="C21" s="20">
        <v>91</v>
      </c>
    </row>
    <row r="22" spans="1:12" x14ac:dyDescent="0.25">
      <c r="A22" s="3" t="s">
        <v>44</v>
      </c>
      <c r="B22" s="127">
        <v>106</v>
      </c>
      <c r="C22" s="20">
        <v>103</v>
      </c>
    </row>
    <row r="23" spans="1:12" x14ac:dyDescent="0.25">
      <c r="A23" s="3" t="s">
        <v>32</v>
      </c>
      <c r="B23" s="127">
        <v>171</v>
      </c>
      <c r="C23" s="20">
        <v>169</v>
      </c>
      <c r="F23" s="86" t="s">
        <v>127</v>
      </c>
      <c r="G23" s="86"/>
      <c r="H23" s="86"/>
      <c r="J23" s="86" t="s">
        <v>128</v>
      </c>
      <c r="K23" s="86"/>
      <c r="L23" s="86"/>
    </row>
    <row r="24" spans="1:12" ht="15.75" thickBot="1" x14ac:dyDescent="0.3">
      <c r="A24" s="3" t="s">
        <v>48</v>
      </c>
      <c r="B24" s="127">
        <v>102</v>
      </c>
      <c r="C24" s="20">
        <v>105</v>
      </c>
      <c r="F24" s="86"/>
      <c r="G24" s="86"/>
      <c r="H24" s="86"/>
      <c r="J24" s="86"/>
      <c r="K24" s="86"/>
      <c r="L24" s="86"/>
    </row>
    <row r="25" spans="1:12" x14ac:dyDescent="0.25">
      <c r="A25" s="3" t="s">
        <v>38</v>
      </c>
      <c r="B25" s="127">
        <v>118</v>
      </c>
      <c r="C25" s="20">
        <v>135</v>
      </c>
      <c r="F25" s="87"/>
      <c r="G25" s="87" t="s">
        <v>94</v>
      </c>
      <c r="H25" s="87" t="s">
        <v>95</v>
      </c>
      <c r="J25" s="87"/>
      <c r="K25" s="87" t="s">
        <v>94</v>
      </c>
      <c r="L25" s="87" t="s">
        <v>95</v>
      </c>
    </row>
    <row r="26" spans="1:12" ht="15.75" thickBot="1" x14ac:dyDescent="0.3">
      <c r="A26" s="5" t="s">
        <v>43</v>
      </c>
      <c r="B26" s="128">
        <v>107</v>
      </c>
      <c r="C26" s="22">
        <v>107</v>
      </c>
      <c r="F26" s="24" t="s">
        <v>2</v>
      </c>
      <c r="G26" s="24">
        <v>127.92</v>
      </c>
      <c r="H26" s="24">
        <v>114.56</v>
      </c>
      <c r="J26" s="24" t="s">
        <v>2</v>
      </c>
      <c r="K26" s="24">
        <v>127.92</v>
      </c>
      <c r="L26" s="24">
        <v>114.56</v>
      </c>
    </row>
    <row r="27" spans="1:12" x14ac:dyDescent="0.25">
      <c r="F27" s="24" t="s">
        <v>96</v>
      </c>
      <c r="G27" s="24">
        <v>1487.160000000001</v>
      </c>
      <c r="H27" s="24">
        <v>850.75666666666564</v>
      </c>
      <c r="J27" s="24" t="s">
        <v>96</v>
      </c>
      <c r="K27" s="24">
        <v>1487.160000000001</v>
      </c>
      <c r="L27" s="24">
        <v>850.75666666666564</v>
      </c>
    </row>
    <row r="28" spans="1:12" x14ac:dyDescent="0.25">
      <c r="F28" s="24" t="s">
        <v>97</v>
      </c>
      <c r="G28" s="24">
        <v>25</v>
      </c>
      <c r="H28" s="24">
        <v>25</v>
      </c>
      <c r="J28" s="24" t="s">
        <v>97</v>
      </c>
      <c r="K28" s="24">
        <v>25</v>
      </c>
      <c r="L28" s="24">
        <v>25</v>
      </c>
    </row>
    <row r="29" spans="1:12" x14ac:dyDescent="0.25">
      <c r="F29" s="24" t="s">
        <v>129</v>
      </c>
      <c r="G29" s="24">
        <v>1168.9583333333333</v>
      </c>
      <c r="H29" s="24"/>
      <c r="J29" s="24" t="s">
        <v>111</v>
      </c>
      <c r="K29" s="24">
        <v>0</v>
      </c>
      <c r="L29" s="24"/>
    </row>
    <row r="30" spans="1:12" x14ac:dyDescent="0.25">
      <c r="F30" s="24" t="s">
        <v>111</v>
      </c>
      <c r="G30" s="24">
        <v>0</v>
      </c>
      <c r="H30" s="24"/>
      <c r="J30" s="24" t="s">
        <v>98</v>
      </c>
      <c r="K30" s="24">
        <v>45</v>
      </c>
      <c r="L30" s="24"/>
    </row>
    <row r="31" spans="1:12" x14ac:dyDescent="0.25">
      <c r="F31" s="24" t="s">
        <v>98</v>
      </c>
      <c r="G31" s="24">
        <v>48</v>
      </c>
      <c r="H31" s="24"/>
      <c r="J31" s="24" t="s">
        <v>130</v>
      </c>
      <c r="K31" s="24">
        <v>1.3815351816754768</v>
      </c>
      <c r="L31" s="24"/>
    </row>
    <row r="32" spans="1:12" x14ac:dyDescent="0.25">
      <c r="F32" s="24" t="s">
        <v>130</v>
      </c>
      <c r="G32" s="24">
        <v>1.3815351816754768</v>
      </c>
      <c r="H32" s="24"/>
      <c r="J32" s="24" t="s">
        <v>131</v>
      </c>
      <c r="K32" s="24">
        <v>8.6967864310907236E-2</v>
      </c>
      <c r="L32" s="24"/>
    </row>
    <row r="33" spans="6:12" x14ac:dyDescent="0.25">
      <c r="F33" s="24" t="s">
        <v>131</v>
      </c>
      <c r="G33" s="24">
        <v>8.6755813864335646E-2</v>
      </c>
      <c r="H33" s="24"/>
      <c r="J33" s="24" t="s">
        <v>132</v>
      </c>
      <c r="K33" s="24">
        <v>1.6794273926523535</v>
      </c>
      <c r="L33" s="24"/>
    </row>
    <row r="34" spans="6:12" x14ac:dyDescent="0.25">
      <c r="F34" s="24" t="s">
        <v>132</v>
      </c>
      <c r="G34" s="24">
        <v>1.6772241961243386</v>
      </c>
      <c r="H34" s="24"/>
      <c r="J34" s="24" t="s">
        <v>133</v>
      </c>
      <c r="K34" s="24">
        <v>0.17393572862181447</v>
      </c>
      <c r="L34" s="24"/>
    </row>
    <row r="35" spans="6:12" ht="15.75" thickBot="1" x14ac:dyDescent="0.3">
      <c r="F35" s="24" t="s">
        <v>133</v>
      </c>
      <c r="G35" s="24">
        <v>0.17351162772867129</v>
      </c>
      <c r="H35" s="24"/>
      <c r="J35" s="25" t="s">
        <v>134</v>
      </c>
      <c r="K35" s="25">
        <v>2.0141033888808457</v>
      </c>
      <c r="L35" s="25"/>
    </row>
    <row r="36" spans="6:12" ht="15.75" thickBot="1" x14ac:dyDescent="0.3">
      <c r="F36" s="25" t="s">
        <v>134</v>
      </c>
      <c r="G36" s="25">
        <v>2.0106347576242314</v>
      </c>
      <c r="H36" s="25"/>
    </row>
    <row r="40" spans="6:12" x14ac:dyDescent="0.25">
      <c r="F40" s="132" t="s">
        <v>109</v>
      </c>
      <c r="G40" s="132"/>
      <c r="H40" s="132"/>
      <c r="J40" s="132" t="s">
        <v>145</v>
      </c>
      <c r="K40" s="132"/>
      <c r="L40" s="132"/>
    </row>
    <row r="41" spans="6:12" ht="15.75" thickBot="1" x14ac:dyDescent="0.3">
      <c r="F41" s="132"/>
      <c r="G41" s="132"/>
      <c r="H41" s="132"/>
      <c r="J41" s="132"/>
      <c r="K41" s="132"/>
      <c r="L41" s="132"/>
    </row>
    <row r="42" spans="6:12" x14ac:dyDescent="0.25">
      <c r="F42" s="133"/>
      <c r="G42" s="133" t="s">
        <v>94</v>
      </c>
      <c r="H42" s="133" t="s">
        <v>95</v>
      </c>
      <c r="J42" s="133"/>
      <c r="K42" s="133" t="s">
        <v>94</v>
      </c>
      <c r="L42" s="133" t="s">
        <v>95</v>
      </c>
    </row>
    <row r="43" spans="6:12" x14ac:dyDescent="0.25">
      <c r="F43" s="134" t="s">
        <v>2</v>
      </c>
      <c r="G43" s="134">
        <v>127.92</v>
      </c>
      <c r="H43" s="134">
        <v>114.56</v>
      </c>
      <c r="J43" s="134" t="s">
        <v>2</v>
      </c>
      <c r="K43" s="134">
        <v>127.92</v>
      </c>
      <c r="L43" s="134">
        <v>114.56</v>
      </c>
    </row>
    <row r="44" spans="6:12" x14ac:dyDescent="0.25">
      <c r="F44" s="134" t="s">
        <v>110</v>
      </c>
      <c r="G44" s="134">
        <v>1487.16</v>
      </c>
      <c r="H44" s="134">
        <v>850.75699999999995</v>
      </c>
      <c r="J44" s="134" t="s">
        <v>96</v>
      </c>
      <c r="K44" s="134">
        <v>1487.160000000001</v>
      </c>
      <c r="L44" s="134">
        <v>850.75666666666564</v>
      </c>
    </row>
    <row r="45" spans="6:12" x14ac:dyDescent="0.25">
      <c r="F45" s="134" t="s">
        <v>97</v>
      </c>
      <c r="G45" s="134">
        <v>25</v>
      </c>
      <c r="H45" s="134">
        <v>25</v>
      </c>
      <c r="J45" s="134" t="s">
        <v>97</v>
      </c>
      <c r="K45" s="134">
        <v>25</v>
      </c>
      <c r="L45" s="134">
        <v>25</v>
      </c>
    </row>
    <row r="46" spans="6:12" x14ac:dyDescent="0.25">
      <c r="F46" s="134" t="s">
        <v>111</v>
      </c>
      <c r="G46" s="134">
        <v>0</v>
      </c>
      <c r="H46" s="134"/>
      <c r="J46" s="134" t="s">
        <v>152</v>
      </c>
      <c r="K46" s="134">
        <v>0.77035258584958433</v>
      </c>
      <c r="L46" s="134"/>
    </row>
    <row r="47" spans="6:12" x14ac:dyDescent="0.25">
      <c r="F47" s="134" t="s">
        <v>112</v>
      </c>
      <c r="G47" s="134">
        <v>1.3815350831878608</v>
      </c>
      <c r="H47" s="134"/>
      <c r="J47" s="134" t="s">
        <v>111</v>
      </c>
      <c r="K47" s="134">
        <v>0</v>
      </c>
      <c r="L47" s="134"/>
    </row>
    <row r="48" spans="6:12" x14ac:dyDescent="0.25">
      <c r="F48" s="134" t="s">
        <v>113</v>
      </c>
      <c r="G48" s="134">
        <v>8.35572492197314E-2</v>
      </c>
      <c r="H48" s="134"/>
      <c r="J48" s="134" t="s">
        <v>98</v>
      </c>
      <c r="K48" s="134">
        <v>24</v>
      </c>
      <c r="L48" s="134"/>
    </row>
    <row r="49" spans="6:12" x14ac:dyDescent="0.25">
      <c r="F49" s="134" t="s">
        <v>114</v>
      </c>
      <c r="G49" s="134">
        <v>1.6448536269514715</v>
      </c>
      <c r="H49" s="134"/>
      <c r="J49" s="134" t="s">
        <v>130</v>
      </c>
      <c r="K49" s="134">
        <v>2.716015706041599</v>
      </c>
      <c r="L49" s="134"/>
    </row>
    <row r="50" spans="6:12" x14ac:dyDescent="0.25">
      <c r="F50" s="134" t="s">
        <v>115</v>
      </c>
      <c r="G50" s="134">
        <v>0.1671144984394628</v>
      </c>
      <c r="H50" s="134"/>
      <c r="J50" s="134" t="s">
        <v>131</v>
      </c>
      <c r="K50" s="134">
        <v>6.0276496069497166E-3</v>
      </c>
      <c r="L50" s="134"/>
    </row>
    <row r="51" spans="6:12" ht="15.75" thickBot="1" x14ac:dyDescent="0.3">
      <c r="F51" s="135" t="s">
        <v>116</v>
      </c>
      <c r="G51" s="135">
        <v>1.9599639845400536</v>
      </c>
      <c r="H51" s="135"/>
      <c r="J51" s="134" t="s">
        <v>132</v>
      </c>
      <c r="K51" s="134">
        <v>1.7108820799094284</v>
      </c>
      <c r="L51" s="134"/>
    </row>
    <row r="52" spans="6:12" x14ac:dyDescent="0.25">
      <c r="J52" s="134" t="s">
        <v>133</v>
      </c>
      <c r="K52" s="134">
        <v>1.2055299213899433E-2</v>
      </c>
      <c r="L52" s="134"/>
    </row>
    <row r="53" spans="6:12" ht="15.75" thickBot="1" x14ac:dyDescent="0.3">
      <c r="J53" s="135" t="s">
        <v>134</v>
      </c>
      <c r="K53" s="135">
        <v>2.0638985616280254</v>
      </c>
      <c r="L53" s="13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97"/>
  <sheetViews>
    <sheetView topLeftCell="A187" zoomScale="40" zoomScaleNormal="40" workbookViewId="0">
      <selection activeCell="H30" sqref="H30"/>
    </sheetView>
  </sheetViews>
  <sheetFormatPr defaultRowHeight="15" x14ac:dyDescent="0.25"/>
  <cols>
    <col min="18" max="18" width="9.28515625" bestFit="1" customWidth="1"/>
    <col min="19" max="19" width="12.5703125" bestFit="1" customWidth="1"/>
    <col min="20" max="20" width="9.28515625" bestFit="1" customWidth="1"/>
    <col min="21" max="21" width="11.5703125" bestFit="1" customWidth="1"/>
    <col min="22" max="23" width="12.5703125" bestFit="1" customWidth="1"/>
    <col min="24" max="24" width="9.28515625" bestFit="1" customWidth="1"/>
    <col min="25" max="25" width="12.5703125" bestFit="1" customWidth="1"/>
  </cols>
  <sheetData>
    <row r="1" spans="1:45" x14ac:dyDescent="0.25">
      <c r="A1" s="148" t="s">
        <v>164</v>
      </c>
      <c r="B1" s="149" t="s">
        <v>165</v>
      </c>
      <c r="C1" s="149" t="s">
        <v>166</v>
      </c>
      <c r="D1" s="150" t="s">
        <v>167</v>
      </c>
      <c r="E1" s="54"/>
      <c r="F1" s="142" t="s">
        <v>172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</row>
    <row r="2" spans="1:45" ht="18.75" x14ac:dyDescent="0.3">
      <c r="A2" s="151">
        <v>1200</v>
      </c>
      <c r="B2" s="38">
        <v>600</v>
      </c>
      <c r="C2" s="38">
        <v>2003</v>
      </c>
      <c r="D2" s="73" t="s">
        <v>138</v>
      </c>
      <c r="E2" s="54"/>
      <c r="F2" s="163" t="s">
        <v>197</v>
      </c>
      <c r="G2" s="54"/>
      <c r="H2" s="54"/>
      <c r="I2" s="54"/>
      <c r="J2" s="54"/>
      <c r="L2" s="143" t="s">
        <v>173</v>
      </c>
      <c r="M2" s="143" t="s">
        <v>174</v>
      </c>
      <c r="N2" s="143" t="s">
        <v>175</v>
      </c>
      <c r="O2" s="143" t="s">
        <v>176</v>
      </c>
      <c r="P2" s="143" t="s">
        <v>177</v>
      </c>
      <c r="Q2" s="143" t="s">
        <v>178</v>
      </c>
      <c r="R2" s="54"/>
      <c r="S2" s="54" t="s">
        <v>179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</row>
    <row r="3" spans="1:45" ht="19.5" thickBot="1" x14ac:dyDescent="0.35">
      <c r="A3" s="151">
        <v>650</v>
      </c>
      <c r="B3" s="38">
        <v>720</v>
      </c>
      <c r="C3" s="38">
        <v>2003</v>
      </c>
      <c r="D3" s="73" t="s">
        <v>138</v>
      </c>
      <c r="E3" s="54"/>
      <c r="F3" s="163" t="s">
        <v>214</v>
      </c>
      <c r="G3" s="54"/>
      <c r="H3" s="54"/>
      <c r="I3" s="54"/>
      <c r="J3" s="54"/>
      <c r="L3" s="136">
        <v>110</v>
      </c>
      <c r="M3" s="136">
        <v>250</v>
      </c>
      <c r="N3" s="136">
        <v>45</v>
      </c>
      <c r="O3" s="136">
        <v>100</v>
      </c>
      <c r="P3" s="136">
        <v>1200</v>
      </c>
      <c r="Q3" s="136">
        <v>300</v>
      </c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</row>
    <row r="4" spans="1:45" ht="16.5" thickBot="1" x14ac:dyDescent="0.3">
      <c r="A4" s="151">
        <v>2900</v>
      </c>
      <c r="B4" s="38">
        <v>1192</v>
      </c>
      <c r="C4" s="38">
        <v>2003</v>
      </c>
      <c r="D4" s="73" t="s">
        <v>138</v>
      </c>
      <c r="E4" s="54"/>
      <c r="F4" s="54"/>
      <c r="G4" s="54"/>
      <c r="H4" s="54"/>
      <c r="I4" s="54"/>
      <c r="J4" s="54"/>
      <c r="L4" s="54"/>
      <c r="M4" s="136">
        <v>80</v>
      </c>
      <c r="N4" s="136">
        <v>70</v>
      </c>
      <c r="O4" s="136">
        <v>60</v>
      </c>
      <c r="P4" s="136">
        <v>650</v>
      </c>
      <c r="Q4" s="136">
        <v>250</v>
      </c>
      <c r="R4" s="54"/>
      <c r="S4" s="54" t="s">
        <v>180</v>
      </c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</row>
    <row r="5" spans="1:45" ht="16.5" thickBot="1" x14ac:dyDescent="0.3">
      <c r="A5" s="151">
        <v>300</v>
      </c>
      <c r="B5" s="38">
        <v>152</v>
      </c>
      <c r="C5" s="38">
        <v>2004</v>
      </c>
      <c r="D5" s="73" t="s">
        <v>138</v>
      </c>
      <c r="E5" s="54"/>
      <c r="F5" s="54"/>
      <c r="G5" s="54"/>
      <c r="H5" s="54"/>
      <c r="I5" s="54"/>
      <c r="J5" s="54"/>
      <c r="L5" s="54"/>
      <c r="M5" s="54"/>
      <c r="N5" s="136">
        <v>100</v>
      </c>
      <c r="O5" s="136">
        <v>50</v>
      </c>
      <c r="P5" s="136">
        <v>2900</v>
      </c>
      <c r="Q5" s="136">
        <v>600</v>
      </c>
      <c r="R5" s="54"/>
      <c r="S5" s="144" t="s">
        <v>181</v>
      </c>
      <c r="T5" s="144" t="s">
        <v>14</v>
      </c>
      <c r="U5" s="144" t="s">
        <v>13</v>
      </c>
      <c r="V5" s="144" t="s">
        <v>2</v>
      </c>
      <c r="W5" s="144" t="s">
        <v>96</v>
      </c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</row>
    <row r="6" spans="1:45" ht="16.5" thickBot="1" x14ac:dyDescent="0.3">
      <c r="A6" s="151">
        <v>250</v>
      </c>
      <c r="B6" s="38">
        <v>272</v>
      </c>
      <c r="C6" s="38">
        <v>2004</v>
      </c>
      <c r="D6" s="73" t="s">
        <v>138</v>
      </c>
      <c r="E6" s="54"/>
      <c r="F6" s="54"/>
      <c r="G6" s="54"/>
      <c r="H6" s="54"/>
      <c r="I6" s="54"/>
      <c r="J6" s="54"/>
      <c r="L6" s="54"/>
      <c r="M6" s="54"/>
      <c r="N6" s="136">
        <v>70</v>
      </c>
      <c r="O6" s="136">
        <v>1750</v>
      </c>
      <c r="P6" s="136">
        <v>50</v>
      </c>
      <c r="Q6" s="136">
        <v>1100</v>
      </c>
      <c r="R6" s="54"/>
      <c r="S6" s="7" t="s">
        <v>173</v>
      </c>
      <c r="T6" s="7">
        <v>1</v>
      </c>
      <c r="U6" s="7">
        <v>110</v>
      </c>
      <c r="V6" s="7">
        <v>110</v>
      </c>
      <c r="W6" s="7" t="e">
        <v>#DIV/0!</v>
      </c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</row>
    <row r="7" spans="1:45" ht="16.5" thickBot="1" x14ac:dyDescent="0.3">
      <c r="A7" s="151">
        <v>600</v>
      </c>
      <c r="B7" s="38">
        <v>304</v>
      </c>
      <c r="C7" s="38">
        <v>2004</v>
      </c>
      <c r="D7" s="73" t="s">
        <v>138</v>
      </c>
      <c r="E7" s="54"/>
      <c r="F7" s="54"/>
      <c r="G7" s="54"/>
      <c r="H7" s="54"/>
      <c r="I7" s="54"/>
      <c r="J7" s="54"/>
      <c r="L7" s="54"/>
      <c r="M7" s="54"/>
      <c r="N7" s="136">
        <v>70</v>
      </c>
      <c r="O7" s="136">
        <v>100</v>
      </c>
      <c r="P7" s="141">
        <v>1100</v>
      </c>
      <c r="Q7" s="136">
        <v>120</v>
      </c>
      <c r="R7" s="54"/>
      <c r="S7" s="7" t="s">
        <v>174</v>
      </c>
      <c r="T7" s="7">
        <v>2</v>
      </c>
      <c r="U7" s="7">
        <v>330</v>
      </c>
      <c r="V7" s="7">
        <v>165</v>
      </c>
      <c r="W7" s="7">
        <v>14450</v>
      </c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</row>
    <row r="8" spans="1:45" ht="16.5" thickBot="1" x14ac:dyDescent="0.3">
      <c r="A8" s="151">
        <v>1100</v>
      </c>
      <c r="B8" s="38">
        <v>656</v>
      </c>
      <c r="C8" s="38">
        <v>2004</v>
      </c>
      <c r="D8" s="73" t="s">
        <v>138</v>
      </c>
      <c r="E8" s="54"/>
      <c r="F8" s="54"/>
      <c r="G8" s="54"/>
      <c r="H8" s="54"/>
      <c r="I8" s="54"/>
      <c r="J8" s="54"/>
      <c r="L8" s="54"/>
      <c r="M8" s="54"/>
      <c r="N8" s="136">
        <v>100</v>
      </c>
      <c r="O8" s="136">
        <v>50</v>
      </c>
      <c r="P8" s="136">
        <v>450</v>
      </c>
      <c r="Q8" s="136">
        <v>170</v>
      </c>
      <c r="R8" s="54"/>
      <c r="S8" s="7" t="s">
        <v>175</v>
      </c>
      <c r="T8" s="7">
        <v>8</v>
      </c>
      <c r="U8" s="7">
        <v>805</v>
      </c>
      <c r="V8" s="7">
        <v>100.625</v>
      </c>
      <c r="W8" s="7">
        <v>2603.125</v>
      </c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</row>
    <row r="9" spans="1:45" ht="16.5" thickBot="1" x14ac:dyDescent="0.3">
      <c r="A9" s="151">
        <v>110</v>
      </c>
      <c r="B9" s="38">
        <v>602</v>
      </c>
      <c r="C9" s="38">
        <v>1999</v>
      </c>
      <c r="D9" s="73" t="s">
        <v>168</v>
      </c>
      <c r="E9" s="54"/>
      <c r="F9" s="54"/>
      <c r="G9" s="54"/>
      <c r="H9" s="54"/>
      <c r="I9" s="54"/>
      <c r="J9" s="54"/>
      <c r="L9" s="54"/>
      <c r="M9" s="54"/>
      <c r="N9" s="136">
        <v>150</v>
      </c>
      <c r="O9" s="136">
        <v>100</v>
      </c>
      <c r="P9" s="136">
        <v>220</v>
      </c>
      <c r="Q9" s="138">
        <v>3000</v>
      </c>
      <c r="R9" s="54"/>
      <c r="S9" s="7" t="s">
        <v>176</v>
      </c>
      <c r="T9" s="7">
        <v>25</v>
      </c>
      <c r="U9" s="7">
        <v>5840</v>
      </c>
      <c r="V9" s="7">
        <v>233.6</v>
      </c>
      <c r="W9" s="7">
        <v>106690.66666666667</v>
      </c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</row>
    <row r="10" spans="1:45" ht="16.5" thickBot="1" x14ac:dyDescent="0.3">
      <c r="A10" s="151">
        <v>250</v>
      </c>
      <c r="B10" s="38">
        <v>600</v>
      </c>
      <c r="C10" s="38">
        <v>2000</v>
      </c>
      <c r="D10" s="73" t="s">
        <v>168</v>
      </c>
      <c r="E10" s="54"/>
      <c r="F10" s="54"/>
      <c r="G10" s="54"/>
      <c r="H10" s="54"/>
      <c r="I10" s="54"/>
      <c r="J10" s="54"/>
      <c r="L10" s="54"/>
      <c r="M10" s="54"/>
      <c r="N10" s="136">
        <v>200</v>
      </c>
      <c r="O10" s="136">
        <v>50</v>
      </c>
      <c r="P10" s="136">
        <v>600</v>
      </c>
      <c r="Q10" s="136">
        <v>200</v>
      </c>
      <c r="R10" s="54"/>
      <c r="S10" s="7" t="s">
        <v>177</v>
      </c>
      <c r="T10" s="7">
        <v>33</v>
      </c>
      <c r="U10" s="7">
        <v>13270</v>
      </c>
      <c r="V10" s="7">
        <v>402.12121212121212</v>
      </c>
      <c r="W10" s="7">
        <v>270437.54734848486</v>
      </c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</row>
    <row r="11" spans="1:45" ht="16.5" thickBot="1" x14ac:dyDescent="0.3">
      <c r="A11" s="151">
        <v>45</v>
      </c>
      <c r="B11" s="38">
        <v>80</v>
      </c>
      <c r="C11" s="38">
        <v>2001</v>
      </c>
      <c r="D11" s="73" t="s">
        <v>168</v>
      </c>
      <c r="E11" s="54"/>
      <c r="F11" s="54"/>
      <c r="G11" s="54"/>
      <c r="H11" s="54"/>
      <c r="I11" s="54"/>
      <c r="J11" s="54"/>
      <c r="L11" s="54"/>
      <c r="M11" s="54"/>
      <c r="N11" s="54"/>
      <c r="O11" s="136">
        <v>150</v>
      </c>
      <c r="P11" s="136">
        <v>220</v>
      </c>
      <c r="Q11" s="136">
        <v>290</v>
      </c>
      <c r="R11" s="54"/>
      <c r="S11" s="8" t="s">
        <v>178</v>
      </c>
      <c r="T11" s="8">
        <v>43</v>
      </c>
      <c r="U11" s="8">
        <v>14340</v>
      </c>
      <c r="V11" s="8">
        <v>333.48837209302326</v>
      </c>
      <c r="W11" s="8">
        <v>207543.4939091916</v>
      </c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</row>
    <row r="12" spans="1:45" ht="16.5" thickBot="1" x14ac:dyDescent="0.3">
      <c r="A12" s="151">
        <v>100</v>
      </c>
      <c r="B12" s="38">
        <v>120</v>
      </c>
      <c r="C12" s="38">
        <v>2002</v>
      </c>
      <c r="D12" s="73" t="s">
        <v>168</v>
      </c>
      <c r="E12" s="54"/>
      <c r="F12" s="54"/>
      <c r="G12" s="54"/>
      <c r="H12" s="54"/>
      <c r="I12" s="54"/>
      <c r="J12" s="54"/>
      <c r="L12" s="54"/>
      <c r="M12" s="54"/>
      <c r="N12" s="54"/>
      <c r="O12" s="136">
        <v>200</v>
      </c>
      <c r="P12" s="136">
        <v>150</v>
      </c>
      <c r="Q12" s="136">
        <v>300</v>
      </c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</row>
    <row r="13" spans="1:45" ht="16.5" thickBot="1" x14ac:dyDescent="0.3">
      <c r="A13" s="151">
        <v>60</v>
      </c>
      <c r="B13" s="38">
        <v>128</v>
      </c>
      <c r="C13" s="38">
        <v>2002</v>
      </c>
      <c r="D13" s="73" t="s">
        <v>168</v>
      </c>
      <c r="E13" s="54"/>
      <c r="F13" s="54"/>
      <c r="G13" s="54"/>
      <c r="H13" s="54"/>
      <c r="I13" s="54"/>
      <c r="J13" s="54"/>
      <c r="L13" s="54"/>
      <c r="M13" s="54"/>
      <c r="N13" s="54"/>
      <c r="O13" s="136">
        <v>100</v>
      </c>
      <c r="P13" s="136">
        <v>110</v>
      </c>
      <c r="Q13" s="136">
        <v>150</v>
      </c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</row>
    <row r="14" spans="1:45" ht="16.5" thickBot="1" x14ac:dyDescent="0.3">
      <c r="A14" s="151">
        <v>50</v>
      </c>
      <c r="B14" s="38">
        <v>224</v>
      </c>
      <c r="C14" s="38">
        <v>2002</v>
      </c>
      <c r="D14" s="73" t="s">
        <v>168</v>
      </c>
      <c r="E14" s="54"/>
      <c r="F14" s="54"/>
      <c r="G14" s="54"/>
      <c r="H14" s="54"/>
      <c r="I14" s="54"/>
      <c r="J14" s="54"/>
      <c r="L14" s="54"/>
      <c r="M14" s="54"/>
      <c r="N14" s="54"/>
      <c r="O14" s="136">
        <v>270</v>
      </c>
      <c r="P14" s="136">
        <v>175</v>
      </c>
      <c r="Q14" s="139">
        <v>300</v>
      </c>
      <c r="R14" s="54"/>
      <c r="S14" s="54" t="s">
        <v>182</v>
      </c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</row>
    <row r="15" spans="1:45" ht="16.5" thickBot="1" x14ac:dyDescent="0.3">
      <c r="A15" s="151">
        <v>1750</v>
      </c>
      <c r="B15" s="38">
        <v>960</v>
      </c>
      <c r="C15" s="38">
        <v>2002</v>
      </c>
      <c r="D15" s="73" t="s">
        <v>168</v>
      </c>
      <c r="E15" s="54"/>
      <c r="F15" s="54"/>
      <c r="G15" s="54"/>
      <c r="H15" s="54"/>
      <c r="I15" s="54"/>
      <c r="J15" s="54"/>
      <c r="L15" s="54"/>
      <c r="M15" s="54"/>
      <c r="N15" s="54"/>
      <c r="O15" s="136">
        <v>150</v>
      </c>
      <c r="P15" s="136">
        <v>400</v>
      </c>
      <c r="Q15" s="136">
        <v>300</v>
      </c>
      <c r="R15" s="54"/>
      <c r="S15" s="144" t="s">
        <v>183</v>
      </c>
      <c r="T15" s="144" t="s">
        <v>184</v>
      </c>
      <c r="U15" s="144" t="s">
        <v>98</v>
      </c>
      <c r="V15" s="144" t="s">
        <v>185</v>
      </c>
      <c r="W15" s="144" t="s">
        <v>99</v>
      </c>
      <c r="X15" s="144" t="s">
        <v>186</v>
      </c>
      <c r="Y15" s="144" t="s">
        <v>187</v>
      </c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</row>
    <row r="16" spans="1:45" ht="16.5" thickBot="1" x14ac:dyDescent="0.3">
      <c r="A16" s="151">
        <v>50</v>
      </c>
      <c r="B16" s="38">
        <v>208</v>
      </c>
      <c r="C16" s="38">
        <v>2003</v>
      </c>
      <c r="D16" s="73" t="s">
        <v>168</v>
      </c>
      <c r="E16" s="54"/>
      <c r="F16" s="54"/>
      <c r="G16" s="54"/>
      <c r="H16" s="54"/>
      <c r="I16" s="54"/>
      <c r="J16" s="54"/>
      <c r="L16" s="54"/>
      <c r="M16" s="54"/>
      <c r="N16" s="54"/>
      <c r="O16" s="136">
        <v>250</v>
      </c>
      <c r="P16" s="136">
        <v>350</v>
      </c>
      <c r="Q16" s="136">
        <v>80</v>
      </c>
      <c r="R16" s="54"/>
      <c r="S16" s="7" t="s">
        <v>188</v>
      </c>
      <c r="T16" s="7">
        <v>882443.28530528769</v>
      </c>
      <c r="U16" s="7">
        <v>5</v>
      </c>
      <c r="V16" s="7">
        <v>176488.65706105754</v>
      </c>
      <c r="W16" s="7">
        <v>0.93707304673594682</v>
      </c>
      <c r="X16" s="165">
        <v>0.46019049101533205</v>
      </c>
      <c r="Y16" s="7">
        <v>2.3000532964172327</v>
      </c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</row>
    <row r="17" spans="1:45" ht="16.5" thickBot="1" x14ac:dyDescent="0.3">
      <c r="A17" s="152">
        <v>1100</v>
      </c>
      <c r="B17" s="38">
        <v>256</v>
      </c>
      <c r="C17" s="38">
        <v>2003</v>
      </c>
      <c r="D17" s="73" t="s">
        <v>168</v>
      </c>
      <c r="E17" s="54"/>
      <c r="F17" s="54"/>
      <c r="G17" s="54"/>
      <c r="H17" s="54"/>
      <c r="I17" s="54"/>
      <c r="J17" s="54"/>
      <c r="L17" s="54"/>
      <c r="M17" s="54"/>
      <c r="N17" s="54"/>
      <c r="O17" s="136">
        <v>300</v>
      </c>
      <c r="P17" s="136">
        <v>500</v>
      </c>
      <c r="Q17" s="136">
        <v>95</v>
      </c>
      <c r="R17" s="54"/>
      <c r="S17" s="7" t="s">
        <v>189</v>
      </c>
      <c r="T17" s="7">
        <v>19964076.134337559</v>
      </c>
      <c r="U17" s="7">
        <v>106</v>
      </c>
      <c r="V17" s="7">
        <v>188340.34088997697</v>
      </c>
      <c r="W17" s="7"/>
      <c r="X17" s="7"/>
      <c r="Y17" s="7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</row>
    <row r="18" spans="1:45" ht="16.5" thickBot="1" x14ac:dyDescent="0.3">
      <c r="A18" s="151">
        <v>450</v>
      </c>
      <c r="B18" s="38">
        <v>276</v>
      </c>
      <c r="C18" s="38">
        <v>2003</v>
      </c>
      <c r="D18" s="73" t="s">
        <v>168</v>
      </c>
      <c r="E18" s="54"/>
      <c r="F18" s="54"/>
      <c r="G18" s="54"/>
      <c r="H18" s="54"/>
      <c r="I18" s="54"/>
      <c r="J18" s="54"/>
      <c r="L18" s="54"/>
      <c r="M18" s="54"/>
      <c r="N18" s="54"/>
      <c r="O18" s="136">
        <v>150</v>
      </c>
      <c r="P18" s="136">
        <v>60</v>
      </c>
      <c r="Q18" s="136">
        <v>90</v>
      </c>
      <c r="R18" s="54"/>
      <c r="S18" s="7"/>
      <c r="T18" s="7"/>
      <c r="U18" s="7"/>
      <c r="V18" s="7"/>
      <c r="W18" s="7"/>
      <c r="X18" s="7"/>
      <c r="Y18" s="7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</row>
    <row r="19" spans="1:45" ht="16.5" thickBot="1" x14ac:dyDescent="0.3">
      <c r="A19" s="151">
        <v>220</v>
      </c>
      <c r="B19" s="38">
        <v>448</v>
      </c>
      <c r="C19" s="38">
        <v>2003</v>
      </c>
      <c r="D19" s="73" t="s">
        <v>168</v>
      </c>
      <c r="E19" s="54"/>
      <c r="F19" s="54"/>
      <c r="G19" s="54"/>
      <c r="H19" s="54"/>
      <c r="I19" s="54"/>
      <c r="J19" s="54"/>
      <c r="L19" s="54"/>
      <c r="M19" s="54"/>
      <c r="N19" s="54"/>
      <c r="O19" s="136">
        <v>120</v>
      </c>
      <c r="P19" s="136">
        <v>200</v>
      </c>
      <c r="Q19" s="136">
        <v>100</v>
      </c>
      <c r="R19" s="54"/>
      <c r="S19" s="8" t="s">
        <v>190</v>
      </c>
      <c r="T19" s="8">
        <v>20846519.419642847</v>
      </c>
      <c r="U19" s="8">
        <v>111</v>
      </c>
      <c r="V19" s="8"/>
      <c r="W19" s="8"/>
      <c r="X19" s="8"/>
      <c r="Y19" s="8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</row>
    <row r="20" spans="1:45" ht="16.5" thickBot="1" x14ac:dyDescent="0.3">
      <c r="A20" s="151">
        <v>600</v>
      </c>
      <c r="B20" s="38">
        <v>528</v>
      </c>
      <c r="C20" s="38">
        <v>2003</v>
      </c>
      <c r="D20" s="73" t="s">
        <v>168</v>
      </c>
      <c r="E20" s="54"/>
      <c r="F20" s="54"/>
      <c r="G20" s="54"/>
      <c r="H20" s="54"/>
      <c r="I20" s="54"/>
      <c r="J20" s="54"/>
      <c r="L20" s="54"/>
      <c r="M20" s="54"/>
      <c r="N20" s="54"/>
      <c r="O20" s="136">
        <v>280</v>
      </c>
      <c r="P20" s="136">
        <v>180</v>
      </c>
      <c r="Q20" s="136">
        <v>100</v>
      </c>
      <c r="R20" s="54"/>
      <c r="S20" s="54"/>
      <c r="T20" s="54"/>
      <c r="U20" s="54"/>
      <c r="V20" s="54"/>
      <c r="W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</row>
    <row r="21" spans="1:45" ht="16.5" thickBot="1" x14ac:dyDescent="0.3">
      <c r="A21" s="151">
        <v>220</v>
      </c>
      <c r="B21" s="38">
        <v>552</v>
      </c>
      <c r="C21" s="38">
        <v>2003</v>
      </c>
      <c r="D21" s="73" t="s">
        <v>168</v>
      </c>
      <c r="E21" s="54"/>
      <c r="F21" s="54"/>
      <c r="G21" s="54"/>
      <c r="H21" s="54"/>
      <c r="I21" s="54"/>
      <c r="J21" s="54"/>
      <c r="L21" s="54"/>
      <c r="M21" s="54"/>
      <c r="N21" s="54"/>
      <c r="O21" s="136">
        <v>140</v>
      </c>
      <c r="P21" s="136">
        <v>105</v>
      </c>
      <c r="Q21" s="136">
        <v>90</v>
      </c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</row>
    <row r="22" spans="1:45" ht="16.5" thickBot="1" x14ac:dyDescent="0.3">
      <c r="A22" s="151">
        <v>150</v>
      </c>
      <c r="B22" s="38">
        <v>560</v>
      </c>
      <c r="C22" s="38">
        <v>2003</v>
      </c>
      <c r="D22" s="73" t="s">
        <v>168</v>
      </c>
      <c r="E22" s="54"/>
      <c r="F22" s="54"/>
      <c r="G22" s="54"/>
      <c r="H22" s="54"/>
      <c r="I22" s="54"/>
      <c r="J22" s="54"/>
      <c r="L22" s="54"/>
      <c r="M22" s="54"/>
      <c r="N22" s="54"/>
      <c r="O22" s="136">
        <v>200</v>
      </c>
      <c r="P22" s="136">
        <v>50</v>
      </c>
      <c r="Q22" s="136">
        <v>65</v>
      </c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</row>
    <row r="23" spans="1:45" ht="16.5" thickBot="1" x14ac:dyDescent="0.3">
      <c r="A23" s="151">
        <v>120</v>
      </c>
      <c r="B23" s="38">
        <v>240</v>
      </c>
      <c r="C23" s="38">
        <v>2004</v>
      </c>
      <c r="D23" s="73" t="s">
        <v>168</v>
      </c>
      <c r="E23" s="54"/>
      <c r="F23" s="54"/>
      <c r="G23" s="54"/>
      <c r="H23" s="54"/>
      <c r="I23" s="54"/>
      <c r="J23" s="54"/>
      <c r="L23" s="54"/>
      <c r="M23" s="54"/>
      <c r="N23" s="54"/>
      <c r="O23" s="136">
        <v>300</v>
      </c>
      <c r="P23" s="136">
        <v>220</v>
      </c>
      <c r="Q23" s="136">
        <v>150</v>
      </c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</row>
    <row r="24" spans="1:45" ht="16.5" thickBot="1" x14ac:dyDescent="0.3">
      <c r="A24" s="151">
        <v>170</v>
      </c>
      <c r="B24" s="38">
        <v>240</v>
      </c>
      <c r="C24" s="38">
        <v>2004</v>
      </c>
      <c r="D24" s="73" t="s">
        <v>168</v>
      </c>
      <c r="E24" s="54"/>
      <c r="F24" s="54"/>
      <c r="G24" s="54"/>
      <c r="H24" s="54"/>
      <c r="I24" s="54"/>
      <c r="J24" s="54"/>
      <c r="L24" s="54"/>
      <c r="M24" s="54"/>
      <c r="N24" s="54"/>
      <c r="O24" s="136">
        <v>250</v>
      </c>
      <c r="P24" s="136">
        <v>250</v>
      </c>
      <c r="Q24" s="136">
        <v>250</v>
      </c>
      <c r="R24" s="54"/>
      <c r="S24" s="54"/>
      <c r="T24" s="54"/>
      <c r="U24" s="54"/>
      <c r="V24" s="54"/>
      <c r="W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</row>
    <row r="25" spans="1:45" ht="16.5" thickBot="1" x14ac:dyDescent="0.3">
      <c r="A25" s="152">
        <v>3000</v>
      </c>
      <c r="B25" s="38">
        <v>296</v>
      </c>
      <c r="C25" s="38">
        <v>2004</v>
      </c>
      <c r="D25" s="73" t="s">
        <v>168</v>
      </c>
      <c r="E25" s="54"/>
      <c r="F25" s="54"/>
      <c r="G25" s="54"/>
      <c r="H25" s="54"/>
      <c r="I25" s="54"/>
      <c r="J25" s="54"/>
      <c r="L25" s="54"/>
      <c r="M25" s="54"/>
      <c r="N25" s="54"/>
      <c r="O25" s="136">
        <v>250</v>
      </c>
      <c r="P25" s="136">
        <v>100</v>
      </c>
      <c r="Q25" s="136">
        <v>100</v>
      </c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</row>
    <row r="26" spans="1:45" ht="16.5" thickBot="1" x14ac:dyDescent="0.3">
      <c r="A26" s="151">
        <v>200</v>
      </c>
      <c r="B26" s="38">
        <v>384</v>
      </c>
      <c r="C26" s="38">
        <v>2004</v>
      </c>
      <c r="D26" s="73" t="s">
        <v>168</v>
      </c>
      <c r="E26" s="54"/>
      <c r="F26" s="54"/>
      <c r="G26" s="54"/>
      <c r="H26" s="54"/>
      <c r="I26" s="54"/>
      <c r="J26" s="54"/>
      <c r="L26" s="54"/>
      <c r="M26" s="54"/>
      <c r="N26" s="54"/>
      <c r="O26" s="136">
        <v>250</v>
      </c>
      <c r="P26" s="136">
        <v>330</v>
      </c>
      <c r="Q26" s="136">
        <v>50</v>
      </c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</row>
    <row r="27" spans="1:45" ht="16.5" thickBot="1" x14ac:dyDescent="0.3">
      <c r="A27" s="151">
        <v>290</v>
      </c>
      <c r="B27" s="38">
        <v>464</v>
      </c>
      <c r="C27" s="38">
        <v>2004</v>
      </c>
      <c r="D27" s="73" t="s">
        <v>168</v>
      </c>
      <c r="E27" s="54"/>
      <c r="F27" s="54"/>
      <c r="G27" s="54"/>
      <c r="H27" s="54"/>
      <c r="I27" s="54"/>
      <c r="J27" s="54"/>
      <c r="L27" s="54"/>
      <c r="M27" s="54"/>
      <c r="N27" s="54"/>
      <c r="O27" s="136">
        <v>220</v>
      </c>
      <c r="P27" s="136">
        <v>100</v>
      </c>
      <c r="Q27" s="136">
        <v>150</v>
      </c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</row>
    <row r="28" spans="1:45" ht="16.5" thickBot="1" x14ac:dyDescent="0.3">
      <c r="A28" s="151">
        <v>300</v>
      </c>
      <c r="B28" s="38">
        <v>824</v>
      </c>
      <c r="C28" s="38">
        <v>2004</v>
      </c>
      <c r="D28" s="73" t="s">
        <v>168</v>
      </c>
      <c r="E28" s="54"/>
      <c r="F28" s="54"/>
      <c r="G28" s="54"/>
      <c r="H28" s="54"/>
      <c r="I28" s="54"/>
      <c r="J28" s="54"/>
      <c r="L28" s="54"/>
      <c r="M28" s="54"/>
      <c r="N28" s="54"/>
      <c r="O28" s="54"/>
      <c r="P28" s="136">
        <v>500</v>
      </c>
      <c r="Q28" s="136">
        <v>250</v>
      </c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</row>
    <row r="29" spans="1:45" ht="16.5" thickBot="1" x14ac:dyDescent="0.3">
      <c r="A29" s="151">
        <v>110</v>
      </c>
      <c r="B29" s="38">
        <v>352</v>
      </c>
      <c r="C29" s="38">
        <v>2003</v>
      </c>
      <c r="D29" s="73" t="s">
        <v>169</v>
      </c>
      <c r="E29" s="54"/>
      <c r="F29" s="54"/>
      <c r="G29" s="54"/>
      <c r="H29" s="54"/>
      <c r="I29" s="54"/>
      <c r="J29" s="54"/>
      <c r="L29" s="54"/>
      <c r="M29" s="54"/>
      <c r="N29" s="54"/>
      <c r="O29" s="54"/>
      <c r="P29" s="136">
        <v>250</v>
      </c>
      <c r="Q29" s="136">
        <v>250</v>
      </c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</row>
    <row r="30" spans="1:45" ht="16.5" thickBot="1" x14ac:dyDescent="0.3">
      <c r="A30" s="151">
        <v>175</v>
      </c>
      <c r="B30" s="38">
        <v>368</v>
      </c>
      <c r="C30" s="38">
        <v>2003</v>
      </c>
      <c r="D30" s="73" t="s">
        <v>169</v>
      </c>
      <c r="E30" s="54"/>
      <c r="F30" s="54"/>
      <c r="G30" s="54"/>
      <c r="H30" s="54"/>
      <c r="I30" s="54"/>
      <c r="J30" s="54"/>
      <c r="L30" s="54"/>
      <c r="M30" s="54"/>
      <c r="N30" s="54"/>
      <c r="O30" s="54"/>
      <c r="P30" s="136">
        <v>250</v>
      </c>
      <c r="Q30" s="136">
        <v>220</v>
      </c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</row>
    <row r="31" spans="1:45" ht="16.5" thickBot="1" x14ac:dyDescent="0.3">
      <c r="A31" s="151">
        <v>400</v>
      </c>
      <c r="B31" s="38">
        <v>1248</v>
      </c>
      <c r="C31" s="38">
        <v>2003</v>
      </c>
      <c r="D31" s="73" t="s">
        <v>169</v>
      </c>
      <c r="E31" s="54"/>
      <c r="F31" s="54"/>
      <c r="G31" s="54"/>
      <c r="H31" s="54"/>
      <c r="I31" s="54"/>
      <c r="J31" s="54"/>
      <c r="L31" s="54"/>
      <c r="M31" s="54"/>
      <c r="N31" s="54"/>
      <c r="O31" s="54"/>
      <c r="P31" s="136">
        <v>220</v>
      </c>
      <c r="Q31" s="136">
        <v>70</v>
      </c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</row>
    <row r="32" spans="1:45" ht="16.5" thickBot="1" x14ac:dyDescent="0.3">
      <c r="A32" s="151">
        <v>350</v>
      </c>
      <c r="B32" s="38">
        <v>1248</v>
      </c>
      <c r="C32" s="38">
        <v>2003</v>
      </c>
      <c r="D32" s="73" t="s">
        <v>169</v>
      </c>
      <c r="E32" s="54"/>
      <c r="F32" s="54"/>
      <c r="G32" s="54"/>
      <c r="H32" s="54"/>
      <c r="I32" s="54"/>
      <c r="J32" s="54"/>
      <c r="L32" s="54"/>
      <c r="M32" s="54"/>
      <c r="N32" s="54"/>
      <c r="O32" s="54"/>
      <c r="P32" s="136">
        <v>230</v>
      </c>
      <c r="Q32" s="136">
        <v>350</v>
      </c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</row>
    <row r="33" spans="1:45" ht="16.5" thickBot="1" x14ac:dyDescent="0.3">
      <c r="A33" s="151">
        <v>500</v>
      </c>
      <c r="B33" s="38">
        <v>1344</v>
      </c>
      <c r="C33" s="38">
        <v>2003</v>
      </c>
      <c r="D33" s="73" t="s">
        <v>169</v>
      </c>
      <c r="E33" s="54"/>
      <c r="F33" s="54"/>
      <c r="G33" s="54"/>
      <c r="H33" s="54"/>
      <c r="I33" s="54"/>
      <c r="J33" s="54"/>
      <c r="L33" s="54"/>
      <c r="M33" s="54"/>
      <c r="N33" s="54"/>
      <c r="O33" s="54"/>
      <c r="P33" s="136">
        <v>400</v>
      </c>
      <c r="Q33" s="136">
        <v>250</v>
      </c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</row>
    <row r="34" spans="1:45" ht="16.5" thickBot="1" x14ac:dyDescent="0.3">
      <c r="A34" s="151">
        <v>150</v>
      </c>
      <c r="B34" s="38">
        <v>352</v>
      </c>
      <c r="C34" s="38">
        <v>2004</v>
      </c>
      <c r="D34" s="73" t="s">
        <v>169</v>
      </c>
      <c r="E34" s="54"/>
      <c r="F34" s="54"/>
      <c r="G34" s="54"/>
      <c r="H34" s="54"/>
      <c r="I34" s="54"/>
      <c r="J34" s="54"/>
      <c r="L34" s="54"/>
      <c r="M34" s="54"/>
      <c r="N34" s="54"/>
      <c r="O34" s="54"/>
      <c r="P34" s="136">
        <v>350</v>
      </c>
      <c r="Q34" s="136">
        <v>250</v>
      </c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</row>
    <row r="35" spans="1:45" ht="16.5" thickBot="1" x14ac:dyDescent="0.3">
      <c r="A35" s="151">
        <v>300</v>
      </c>
      <c r="B35" s="38">
        <v>960</v>
      </c>
      <c r="C35" s="38">
        <v>2004</v>
      </c>
      <c r="D35" s="73" t="s">
        <v>169</v>
      </c>
      <c r="E35" s="54"/>
      <c r="F35" s="54"/>
      <c r="G35" s="54"/>
      <c r="H35" s="54"/>
      <c r="I35" s="54"/>
      <c r="J35" s="54"/>
      <c r="L35" s="54"/>
      <c r="M35" s="54"/>
      <c r="N35" s="54"/>
      <c r="O35" s="54"/>
      <c r="P35" s="136">
        <v>400</v>
      </c>
      <c r="Q35" s="136">
        <v>350</v>
      </c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</row>
    <row r="36" spans="1:45" ht="16.5" thickBot="1" x14ac:dyDescent="0.3">
      <c r="A36" s="151">
        <v>300</v>
      </c>
      <c r="B36" s="38">
        <v>1184</v>
      </c>
      <c r="C36" s="38">
        <v>2004</v>
      </c>
      <c r="D36" s="73" t="s">
        <v>169</v>
      </c>
      <c r="E36" s="54"/>
      <c r="F36" s="54"/>
      <c r="G36" s="54"/>
      <c r="H36" s="54"/>
      <c r="I36" s="54"/>
      <c r="J36" s="54"/>
      <c r="L36" s="54"/>
      <c r="M36" s="54"/>
      <c r="N36" s="54"/>
      <c r="O36" s="54"/>
      <c r="P36" s="54"/>
      <c r="Q36" s="136">
        <v>350</v>
      </c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</row>
    <row r="37" spans="1:45" ht="16.5" thickBot="1" x14ac:dyDescent="0.3">
      <c r="A37" s="151">
        <v>70</v>
      </c>
      <c r="B37" s="38">
        <v>280</v>
      </c>
      <c r="C37" s="38">
        <v>2001</v>
      </c>
      <c r="D37" s="73" t="s">
        <v>170</v>
      </c>
      <c r="E37" s="54"/>
      <c r="F37" s="54"/>
      <c r="G37" s="54"/>
      <c r="H37" s="54"/>
      <c r="I37" s="54"/>
      <c r="J37" s="54"/>
      <c r="L37" s="54"/>
      <c r="M37" s="54"/>
      <c r="N37" s="54"/>
      <c r="O37" s="54"/>
      <c r="P37" s="54"/>
      <c r="Q37" s="136">
        <v>450</v>
      </c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</row>
    <row r="38" spans="1:45" ht="16.5" thickBot="1" x14ac:dyDescent="0.3">
      <c r="A38" s="151">
        <v>100</v>
      </c>
      <c r="B38" s="38">
        <v>280</v>
      </c>
      <c r="C38" s="38">
        <v>2001</v>
      </c>
      <c r="D38" s="73" t="s">
        <v>170</v>
      </c>
      <c r="E38" s="54"/>
      <c r="F38" s="54"/>
      <c r="G38" s="54"/>
      <c r="H38" s="54"/>
      <c r="I38" s="54"/>
      <c r="J38" s="54"/>
      <c r="L38" s="54"/>
      <c r="M38" s="54"/>
      <c r="N38" s="54"/>
      <c r="O38" s="54"/>
      <c r="P38" s="54"/>
      <c r="Q38" s="136">
        <v>450</v>
      </c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</row>
    <row r="39" spans="1:45" ht="16.5" thickBot="1" x14ac:dyDescent="0.3">
      <c r="A39" s="151">
        <v>70</v>
      </c>
      <c r="B39" s="38">
        <v>368</v>
      </c>
      <c r="C39" s="38">
        <v>2001</v>
      </c>
      <c r="D39" s="73" t="s">
        <v>170</v>
      </c>
      <c r="E39" s="54"/>
      <c r="F39" s="54"/>
      <c r="G39" s="54"/>
      <c r="H39" s="54"/>
      <c r="I39" s="54"/>
      <c r="J39" s="54"/>
      <c r="L39" s="54"/>
      <c r="M39" s="54"/>
      <c r="N39" s="54"/>
      <c r="O39" s="54"/>
      <c r="P39" s="54"/>
      <c r="Q39" s="136">
        <v>350</v>
      </c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</row>
    <row r="40" spans="1:45" ht="16.5" thickBot="1" x14ac:dyDescent="0.3">
      <c r="A40" s="151">
        <v>70</v>
      </c>
      <c r="B40" s="38">
        <v>384</v>
      </c>
      <c r="C40" s="38">
        <v>2001</v>
      </c>
      <c r="D40" s="73" t="s">
        <v>170</v>
      </c>
      <c r="E40" s="54"/>
      <c r="F40" s="54"/>
      <c r="G40" s="54"/>
      <c r="H40" s="54"/>
      <c r="I40" s="54"/>
      <c r="J40" s="54"/>
      <c r="L40" s="54"/>
      <c r="M40" s="54"/>
      <c r="N40" s="54"/>
      <c r="O40" s="54"/>
      <c r="P40" s="54"/>
      <c r="Q40" s="136">
        <v>450</v>
      </c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</row>
    <row r="41" spans="1:45" ht="16.5" thickBot="1" x14ac:dyDescent="0.3">
      <c r="A41" s="151">
        <v>100</v>
      </c>
      <c r="B41" s="38">
        <v>184</v>
      </c>
      <c r="C41" s="38">
        <v>2002</v>
      </c>
      <c r="D41" s="73" t="s">
        <v>170</v>
      </c>
      <c r="E41" s="54"/>
      <c r="F41" s="54"/>
      <c r="G41" s="54"/>
      <c r="H41" s="54"/>
      <c r="I41" s="54"/>
      <c r="J41" s="54"/>
      <c r="L41" s="54"/>
      <c r="M41" s="54"/>
      <c r="N41" s="54"/>
      <c r="O41" s="54"/>
      <c r="P41" s="54"/>
      <c r="Q41" s="136">
        <v>450</v>
      </c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</row>
    <row r="42" spans="1:45" ht="16.5" thickBot="1" x14ac:dyDescent="0.3">
      <c r="A42" s="151">
        <v>50</v>
      </c>
      <c r="B42" s="38">
        <v>192</v>
      </c>
      <c r="C42" s="38">
        <v>2002</v>
      </c>
      <c r="D42" s="73" t="s">
        <v>170</v>
      </c>
      <c r="E42" s="54"/>
      <c r="F42" s="54"/>
      <c r="G42" s="54"/>
      <c r="H42" s="54"/>
      <c r="I42" s="54"/>
      <c r="J42" s="54"/>
      <c r="L42" s="54"/>
      <c r="M42" s="54"/>
      <c r="N42" s="54"/>
      <c r="O42" s="54"/>
      <c r="P42" s="54"/>
      <c r="Q42" s="136">
        <v>350</v>
      </c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</row>
    <row r="43" spans="1:45" ht="16.5" thickBot="1" x14ac:dyDescent="0.3">
      <c r="A43" s="151">
        <v>100</v>
      </c>
      <c r="B43" s="38">
        <v>200</v>
      </c>
      <c r="C43" s="38">
        <v>2002</v>
      </c>
      <c r="D43" s="73" t="s">
        <v>170</v>
      </c>
      <c r="E43" s="54"/>
      <c r="F43" s="54"/>
      <c r="G43" s="54"/>
      <c r="H43" s="54"/>
      <c r="I43" s="54"/>
      <c r="J43" s="54"/>
      <c r="L43" s="54"/>
      <c r="M43" s="54"/>
      <c r="N43" s="54"/>
      <c r="O43" s="54"/>
      <c r="P43" s="54"/>
      <c r="Q43" s="136">
        <v>300</v>
      </c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</row>
    <row r="44" spans="1:45" ht="16.5" thickBot="1" x14ac:dyDescent="0.3">
      <c r="A44" s="151">
        <v>50</v>
      </c>
      <c r="B44" s="38">
        <v>384</v>
      </c>
      <c r="C44" s="38">
        <v>2002</v>
      </c>
      <c r="D44" s="73" t="s">
        <v>170</v>
      </c>
      <c r="E44" s="54"/>
      <c r="F44" s="54"/>
      <c r="G44" s="54"/>
      <c r="H44" s="54"/>
      <c r="I44" s="54"/>
      <c r="J44" s="54"/>
      <c r="L44" s="54"/>
      <c r="M44" s="54"/>
      <c r="N44" s="54"/>
      <c r="O44" s="54"/>
      <c r="P44" s="54"/>
      <c r="Q44" s="136">
        <v>450</v>
      </c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</row>
    <row r="45" spans="1:45" ht="16.5" thickBot="1" x14ac:dyDescent="0.3">
      <c r="A45" s="151">
        <v>60</v>
      </c>
      <c r="B45" s="38">
        <v>112</v>
      </c>
      <c r="C45" s="38">
        <v>2003</v>
      </c>
      <c r="D45" s="73" t="s">
        <v>170</v>
      </c>
      <c r="E45" s="54"/>
      <c r="F45" s="54"/>
      <c r="G45" s="54"/>
      <c r="H45" s="54"/>
      <c r="I45" s="54"/>
      <c r="J45" s="54"/>
      <c r="L45" s="54"/>
      <c r="M45" s="54"/>
      <c r="N45" s="54"/>
      <c r="O45" s="54"/>
      <c r="P45" s="54"/>
      <c r="Q45" s="136">
        <v>350</v>
      </c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</row>
    <row r="46" spans="1:45" ht="15.75" x14ac:dyDescent="0.25">
      <c r="A46" s="151">
        <v>200</v>
      </c>
      <c r="B46" s="38">
        <v>144</v>
      </c>
      <c r="C46" s="38">
        <v>2003</v>
      </c>
      <c r="D46" s="73" t="s">
        <v>170</v>
      </c>
      <c r="E46" s="54"/>
      <c r="F46" s="54"/>
      <c r="G46" s="54"/>
      <c r="H46" s="54"/>
      <c r="I46" s="54"/>
      <c r="J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</row>
    <row r="47" spans="1:45" ht="18.75" x14ac:dyDescent="0.3">
      <c r="A47" s="151">
        <v>180</v>
      </c>
      <c r="B47" s="38">
        <v>144</v>
      </c>
      <c r="C47" s="38">
        <v>2003</v>
      </c>
      <c r="D47" s="73" t="s">
        <v>170</v>
      </c>
      <c r="E47" s="54"/>
      <c r="F47" s="163" t="s">
        <v>198</v>
      </c>
      <c r="G47" s="54"/>
      <c r="H47" s="54"/>
      <c r="I47" s="54"/>
      <c r="J47" s="54"/>
      <c r="M47" s="143" t="s">
        <v>173</v>
      </c>
      <c r="N47" s="143" t="s">
        <v>174</v>
      </c>
      <c r="O47" s="143" t="s">
        <v>175</v>
      </c>
      <c r="P47" s="143" t="s">
        <v>176</v>
      </c>
      <c r="Q47" s="143" t="s">
        <v>177</v>
      </c>
      <c r="R47" s="143" t="s">
        <v>178</v>
      </c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</row>
    <row r="48" spans="1:45" ht="19.5" thickBot="1" x14ac:dyDescent="0.35">
      <c r="A48" s="151">
        <v>105</v>
      </c>
      <c r="B48" s="38">
        <v>176</v>
      </c>
      <c r="C48" s="38">
        <v>2003</v>
      </c>
      <c r="D48" s="73" t="s">
        <v>170</v>
      </c>
      <c r="E48" s="54"/>
      <c r="F48" s="163" t="s">
        <v>214</v>
      </c>
      <c r="G48" s="54"/>
      <c r="H48" s="54"/>
      <c r="I48" s="54"/>
      <c r="J48" s="54"/>
      <c r="M48" s="137">
        <v>602</v>
      </c>
      <c r="N48" s="137">
        <v>600</v>
      </c>
      <c r="O48" s="137">
        <v>80</v>
      </c>
      <c r="P48" s="137">
        <v>120</v>
      </c>
      <c r="Q48" s="137">
        <v>600</v>
      </c>
      <c r="R48" s="137">
        <v>152</v>
      </c>
      <c r="S48" s="54"/>
      <c r="T48" s="54" t="s">
        <v>179</v>
      </c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</row>
    <row r="49" spans="1:45" ht="16.5" thickBot="1" x14ac:dyDescent="0.3">
      <c r="A49" s="151">
        <v>50</v>
      </c>
      <c r="B49" s="38">
        <v>232</v>
      </c>
      <c r="C49" s="38">
        <v>2003</v>
      </c>
      <c r="D49" s="73" t="s">
        <v>170</v>
      </c>
      <c r="E49" s="54"/>
      <c r="F49" s="54"/>
      <c r="G49" s="54"/>
      <c r="H49" s="54"/>
      <c r="I49" s="54"/>
      <c r="J49" s="54"/>
      <c r="M49" s="54"/>
      <c r="N49" s="137">
        <v>240</v>
      </c>
      <c r="O49" s="137">
        <v>280</v>
      </c>
      <c r="P49" s="137">
        <v>128</v>
      </c>
      <c r="Q49" s="137">
        <v>720</v>
      </c>
      <c r="R49" s="137">
        <v>272</v>
      </c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</row>
    <row r="50" spans="1:45" ht="16.5" thickBot="1" x14ac:dyDescent="0.3">
      <c r="A50" s="151">
        <v>220</v>
      </c>
      <c r="B50" s="38">
        <v>272</v>
      </c>
      <c r="C50" s="38">
        <v>2003</v>
      </c>
      <c r="D50" s="73" t="s">
        <v>170</v>
      </c>
      <c r="E50" s="54"/>
      <c r="F50" s="54"/>
      <c r="G50" s="54"/>
      <c r="H50" s="54"/>
      <c r="I50" s="54"/>
      <c r="J50" s="54"/>
      <c r="M50" s="54"/>
      <c r="N50" s="54"/>
      <c r="O50" s="137">
        <v>280</v>
      </c>
      <c r="P50" s="137">
        <v>224</v>
      </c>
      <c r="Q50" s="137">
        <v>1192</v>
      </c>
      <c r="R50" s="137">
        <v>304</v>
      </c>
      <c r="S50" s="54"/>
      <c r="T50" s="54" t="s">
        <v>180</v>
      </c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</row>
    <row r="51" spans="1:45" ht="16.5" thickBot="1" x14ac:dyDescent="0.3">
      <c r="A51" s="151">
        <v>250</v>
      </c>
      <c r="B51" s="38">
        <v>408</v>
      </c>
      <c r="C51" s="38">
        <v>2003</v>
      </c>
      <c r="D51" s="73" t="s">
        <v>170</v>
      </c>
      <c r="E51" s="54"/>
      <c r="F51" s="54"/>
      <c r="G51" s="54"/>
      <c r="H51" s="54"/>
      <c r="I51" s="54"/>
      <c r="J51" s="54"/>
      <c r="M51" s="54"/>
      <c r="N51" s="54"/>
      <c r="O51" s="137">
        <v>368</v>
      </c>
      <c r="P51" s="137">
        <v>960</v>
      </c>
      <c r="Q51" s="137">
        <v>208</v>
      </c>
      <c r="R51" s="137">
        <v>656</v>
      </c>
      <c r="S51" s="54"/>
      <c r="T51" s="144" t="s">
        <v>181</v>
      </c>
      <c r="U51" s="144" t="s">
        <v>14</v>
      </c>
      <c r="V51" s="144" t="s">
        <v>13</v>
      </c>
      <c r="W51" s="144" t="s">
        <v>2</v>
      </c>
      <c r="X51" s="144" t="s">
        <v>96</v>
      </c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</row>
    <row r="52" spans="1:45" ht="16.5" thickBot="1" x14ac:dyDescent="0.3">
      <c r="A52" s="151">
        <v>100</v>
      </c>
      <c r="B52" s="38">
        <v>448</v>
      </c>
      <c r="C52" s="38">
        <v>2003</v>
      </c>
      <c r="D52" s="73" t="s">
        <v>170</v>
      </c>
      <c r="E52" s="54"/>
      <c r="F52" s="54"/>
      <c r="G52" s="54"/>
      <c r="H52" s="54"/>
      <c r="I52" s="54"/>
      <c r="J52" s="54"/>
      <c r="M52" s="54"/>
      <c r="N52" s="54"/>
      <c r="O52" s="137">
        <v>384</v>
      </c>
      <c r="P52" s="137">
        <v>184</v>
      </c>
      <c r="Q52" s="140">
        <v>256</v>
      </c>
      <c r="R52" s="137">
        <v>240</v>
      </c>
      <c r="S52" s="54"/>
      <c r="T52" s="7" t="s">
        <v>173</v>
      </c>
      <c r="U52" s="7">
        <v>1</v>
      </c>
      <c r="V52" s="7">
        <v>602</v>
      </c>
      <c r="W52" s="7">
        <v>602</v>
      </c>
      <c r="X52" s="7" t="e">
        <v>#DIV/0!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</row>
    <row r="53" spans="1:45" ht="16.5" thickBot="1" x14ac:dyDescent="0.3">
      <c r="A53" s="151">
        <v>80</v>
      </c>
      <c r="B53" s="38">
        <v>112</v>
      </c>
      <c r="C53" s="38">
        <v>2004</v>
      </c>
      <c r="D53" s="73" t="s">
        <v>170</v>
      </c>
      <c r="E53" s="54"/>
      <c r="F53" s="54"/>
      <c r="G53" s="54"/>
      <c r="H53" s="54"/>
      <c r="I53" s="54"/>
      <c r="J53" s="54"/>
      <c r="M53" s="54"/>
      <c r="N53" s="54"/>
      <c r="O53" s="137">
        <v>320</v>
      </c>
      <c r="P53" s="137">
        <v>192</v>
      </c>
      <c r="Q53" s="137">
        <v>276</v>
      </c>
      <c r="R53" s="137">
        <v>240</v>
      </c>
      <c r="S53" s="54"/>
      <c r="T53" s="7" t="s">
        <v>174</v>
      </c>
      <c r="U53" s="7">
        <v>2</v>
      </c>
      <c r="V53" s="7">
        <v>840</v>
      </c>
      <c r="W53" s="7">
        <v>420</v>
      </c>
      <c r="X53" s="7">
        <v>64800</v>
      </c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</row>
    <row r="54" spans="1:45" ht="16.5" thickBot="1" x14ac:dyDescent="0.3">
      <c r="A54" s="151">
        <v>95</v>
      </c>
      <c r="B54" s="38">
        <v>119</v>
      </c>
      <c r="C54" s="38">
        <v>2004</v>
      </c>
      <c r="D54" s="73" t="s">
        <v>170</v>
      </c>
      <c r="E54" s="54"/>
      <c r="F54" s="54"/>
      <c r="G54" s="54"/>
      <c r="H54" s="54"/>
      <c r="I54" s="54"/>
      <c r="J54" s="54"/>
      <c r="M54" s="54"/>
      <c r="N54" s="54"/>
      <c r="O54" s="137">
        <v>408</v>
      </c>
      <c r="P54" s="137">
        <v>200</v>
      </c>
      <c r="Q54" s="137">
        <v>448</v>
      </c>
      <c r="R54" s="137">
        <v>296</v>
      </c>
      <c r="S54" s="54"/>
      <c r="T54" s="7" t="s">
        <v>175</v>
      </c>
      <c r="U54" s="7">
        <v>8</v>
      </c>
      <c r="V54" s="7">
        <v>2728</v>
      </c>
      <c r="W54" s="7">
        <v>341</v>
      </c>
      <c r="X54" s="7">
        <v>22051.428571428572</v>
      </c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</row>
    <row r="55" spans="1:45" ht="16.5" thickBot="1" x14ac:dyDescent="0.3">
      <c r="A55" s="151">
        <v>90</v>
      </c>
      <c r="B55" s="38">
        <v>160</v>
      </c>
      <c r="C55" s="38">
        <v>2004</v>
      </c>
      <c r="D55" s="73" t="s">
        <v>170</v>
      </c>
      <c r="E55" s="54"/>
      <c r="F55" s="54"/>
      <c r="G55" s="54"/>
      <c r="H55" s="54"/>
      <c r="I55" s="54"/>
      <c r="J55" s="54"/>
      <c r="M55" s="54"/>
      <c r="N55" s="54"/>
      <c r="O55" s="137">
        <v>608</v>
      </c>
      <c r="P55" s="137">
        <v>384</v>
      </c>
      <c r="Q55" s="137">
        <v>528</v>
      </c>
      <c r="R55" s="137">
        <v>384</v>
      </c>
      <c r="S55" s="54"/>
      <c r="T55" s="7" t="s">
        <v>176</v>
      </c>
      <c r="U55" s="7">
        <v>25</v>
      </c>
      <c r="V55" s="7">
        <v>10728</v>
      </c>
      <c r="W55" s="7">
        <v>429.12</v>
      </c>
      <c r="X55" s="7">
        <v>51508.693333333322</v>
      </c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</row>
    <row r="56" spans="1:45" ht="16.5" thickBot="1" x14ac:dyDescent="0.3">
      <c r="A56" s="151">
        <v>100</v>
      </c>
      <c r="B56" s="38">
        <v>184</v>
      </c>
      <c r="C56" s="38">
        <v>2004</v>
      </c>
      <c r="D56" s="73" t="s">
        <v>170</v>
      </c>
      <c r="E56" s="54"/>
      <c r="F56" s="54"/>
      <c r="G56" s="54"/>
      <c r="H56" s="54"/>
      <c r="I56" s="54"/>
      <c r="J56" s="54"/>
      <c r="M56" s="54"/>
      <c r="N56" s="54"/>
      <c r="O56" s="54"/>
      <c r="P56" s="137">
        <v>256</v>
      </c>
      <c r="Q56" s="137">
        <v>552</v>
      </c>
      <c r="R56" s="137">
        <v>464</v>
      </c>
      <c r="S56" s="54"/>
      <c r="T56" s="7" t="s">
        <v>177</v>
      </c>
      <c r="U56" s="7">
        <v>33</v>
      </c>
      <c r="V56" s="7">
        <v>16047</v>
      </c>
      <c r="W56" s="7">
        <v>486.27272727272725</v>
      </c>
      <c r="X56" s="7">
        <v>112595.20454545456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</row>
    <row r="57" spans="1:45" ht="16.5" thickBot="1" x14ac:dyDescent="0.3">
      <c r="A57" s="151">
        <v>100</v>
      </c>
      <c r="B57" s="38">
        <v>192</v>
      </c>
      <c r="C57" s="38">
        <v>2004</v>
      </c>
      <c r="D57" s="73" t="s">
        <v>170</v>
      </c>
      <c r="E57" s="54"/>
      <c r="F57" s="54"/>
      <c r="G57" s="54"/>
      <c r="H57" s="54"/>
      <c r="I57" s="54"/>
      <c r="J57" s="54"/>
      <c r="M57" s="54"/>
      <c r="N57" s="54"/>
      <c r="O57" s="54"/>
      <c r="P57" s="137">
        <v>304</v>
      </c>
      <c r="Q57" s="137">
        <v>560</v>
      </c>
      <c r="R57" s="137">
        <v>824</v>
      </c>
      <c r="S57" s="54"/>
      <c r="T57" s="8" t="s">
        <v>178</v>
      </c>
      <c r="U57" s="8">
        <v>43</v>
      </c>
      <c r="V57" s="8">
        <v>20907</v>
      </c>
      <c r="W57" s="8">
        <v>486.2093023255814</v>
      </c>
      <c r="X57" s="8">
        <v>69838.645625692123</v>
      </c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</row>
    <row r="58" spans="1:45" ht="16.5" thickBot="1" x14ac:dyDescent="0.3">
      <c r="A58" s="151">
        <v>90</v>
      </c>
      <c r="B58" s="38">
        <v>192</v>
      </c>
      <c r="C58" s="38">
        <v>2004</v>
      </c>
      <c r="D58" s="73" t="s">
        <v>170</v>
      </c>
      <c r="E58" s="54"/>
      <c r="F58" s="54"/>
      <c r="G58" s="54"/>
      <c r="H58" s="54"/>
      <c r="I58" s="54"/>
      <c r="J58" s="54"/>
      <c r="M58" s="54"/>
      <c r="N58" s="54"/>
      <c r="O58" s="54"/>
      <c r="P58" s="137">
        <v>360</v>
      </c>
      <c r="Q58" s="137">
        <v>352</v>
      </c>
      <c r="R58" s="137">
        <v>352</v>
      </c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</row>
    <row r="59" spans="1:45" ht="16.5" thickBot="1" x14ac:dyDescent="0.3">
      <c r="A59" s="151">
        <v>65</v>
      </c>
      <c r="B59" s="38">
        <v>200</v>
      </c>
      <c r="C59" s="38">
        <v>2004</v>
      </c>
      <c r="D59" s="73" t="s">
        <v>170</v>
      </c>
      <c r="E59" s="54"/>
      <c r="F59" s="54"/>
      <c r="G59" s="54"/>
      <c r="H59" s="54"/>
      <c r="I59" s="54"/>
      <c r="J59" s="54"/>
      <c r="M59" s="54"/>
      <c r="N59" s="54"/>
      <c r="O59" s="54"/>
      <c r="P59" s="137">
        <v>360</v>
      </c>
      <c r="Q59" s="137">
        <v>368</v>
      </c>
      <c r="R59" s="140">
        <v>960</v>
      </c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</row>
    <row r="60" spans="1:45" ht="16.5" thickBot="1" x14ac:dyDescent="0.3">
      <c r="A60" s="151">
        <v>150</v>
      </c>
      <c r="B60" s="38">
        <v>256</v>
      </c>
      <c r="C60" s="38">
        <v>2004</v>
      </c>
      <c r="D60" s="73" t="s">
        <v>170</v>
      </c>
      <c r="E60" s="54"/>
      <c r="F60" s="54"/>
      <c r="G60" s="54"/>
      <c r="H60" s="54"/>
      <c r="I60" s="54"/>
      <c r="J60" s="54"/>
      <c r="M60" s="54"/>
      <c r="N60" s="54"/>
      <c r="O60" s="54"/>
      <c r="P60" s="137">
        <v>376</v>
      </c>
      <c r="Q60" s="137">
        <v>1248</v>
      </c>
      <c r="R60" s="137">
        <v>1184</v>
      </c>
      <c r="S60" s="54"/>
      <c r="T60" s="54" t="s">
        <v>182</v>
      </c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</row>
    <row r="61" spans="1:45" ht="16.5" thickBot="1" x14ac:dyDescent="0.3">
      <c r="A61" s="151">
        <v>250</v>
      </c>
      <c r="B61" s="38">
        <v>304</v>
      </c>
      <c r="C61" s="38">
        <v>2004</v>
      </c>
      <c r="D61" s="73" t="s">
        <v>170</v>
      </c>
      <c r="E61" s="54"/>
      <c r="F61" s="54"/>
      <c r="G61" s="54"/>
      <c r="H61" s="54"/>
      <c r="I61" s="54"/>
      <c r="J61" s="54"/>
      <c r="M61" s="54"/>
      <c r="N61" s="54"/>
      <c r="O61" s="54"/>
      <c r="P61" s="137">
        <v>392</v>
      </c>
      <c r="Q61" s="137">
        <v>1248</v>
      </c>
      <c r="R61" s="137">
        <v>112</v>
      </c>
      <c r="S61" s="54"/>
      <c r="T61" s="144" t="s">
        <v>183</v>
      </c>
      <c r="U61" s="144" t="s">
        <v>184</v>
      </c>
      <c r="V61" s="144" t="s">
        <v>98</v>
      </c>
      <c r="W61" s="144" t="s">
        <v>185</v>
      </c>
      <c r="X61" s="144" t="s">
        <v>99</v>
      </c>
      <c r="Y61" s="144" t="s">
        <v>186</v>
      </c>
      <c r="Z61" s="144" t="s">
        <v>187</v>
      </c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</row>
    <row r="62" spans="1:45" ht="16.5" thickBot="1" x14ac:dyDescent="0.3">
      <c r="A62" s="151">
        <v>100</v>
      </c>
      <c r="B62" s="38">
        <v>336</v>
      </c>
      <c r="C62" s="38">
        <v>2004</v>
      </c>
      <c r="D62" s="73" t="s">
        <v>170</v>
      </c>
      <c r="E62" s="54"/>
      <c r="F62" s="54"/>
      <c r="G62" s="54"/>
      <c r="H62" s="54"/>
      <c r="I62" s="54"/>
      <c r="J62" s="54"/>
      <c r="M62" s="54"/>
      <c r="N62" s="54"/>
      <c r="O62" s="54"/>
      <c r="P62" s="137">
        <v>408</v>
      </c>
      <c r="Q62" s="137">
        <v>1344</v>
      </c>
      <c r="R62" s="137">
        <v>119</v>
      </c>
      <c r="S62" s="54"/>
      <c r="T62" s="7" t="s">
        <v>188</v>
      </c>
      <c r="U62" s="7">
        <v>211823.55540924147</v>
      </c>
      <c r="V62" s="7">
        <v>5</v>
      </c>
      <c r="W62" s="7">
        <v>42364.711081848291</v>
      </c>
      <c r="X62" s="7">
        <v>0.56191974725655003</v>
      </c>
      <c r="Y62" s="165">
        <v>0.72894991671674003</v>
      </c>
      <c r="Z62" s="7">
        <v>2.3000532964172327</v>
      </c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</row>
    <row r="63" spans="1:45" ht="16.5" thickBot="1" x14ac:dyDescent="0.3">
      <c r="A63" s="151">
        <v>50</v>
      </c>
      <c r="B63" s="38">
        <v>368</v>
      </c>
      <c r="C63" s="38">
        <v>2004</v>
      </c>
      <c r="D63" s="73" t="s">
        <v>170</v>
      </c>
      <c r="E63" s="54"/>
      <c r="F63" s="54"/>
      <c r="G63" s="54"/>
      <c r="H63" s="54"/>
      <c r="I63" s="54"/>
      <c r="J63" s="54"/>
      <c r="M63" s="54"/>
      <c r="N63" s="54"/>
      <c r="O63" s="54"/>
      <c r="P63" s="137">
        <v>416</v>
      </c>
      <c r="Q63" s="137">
        <v>112</v>
      </c>
      <c r="R63" s="137">
        <v>160</v>
      </c>
      <c r="S63" s="54"/>
      <c r="T63" s="7" t="s">
        <v>189</v>
      </c>
      <c r="U63" s="7">
        <v>7991638.3017336167</v>
      </c>
      <c r="V63" s="7">
        <v>106</v>
      </c>
      <c r="W63" s="7">
        <v>75392.814167298275</v>
      </c>
      <c r="X63" s="7"/>
      <c r="Y63" s="7"/>
      <c r="Z63" s="7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</row>
    <row r="64" spans="1:45" ht="16.5" thickBot="1" x14ac:dyDescent="0.3">
      <c r="A64" s="151">
        <v>150</v>
      </c>
      <c r="B64" s="38">
        <v>400</v>
      </c>
      <c r="C64" s="38">
        <v>2004</v>
      </c>
      <c r="D64" s="73" t="s">
        <v>170</v>
      </c>
      <c r="E64" s="54"/>
      <c r="F64" s="54"/>
      <c r="G64" s="54"/>
      <c r="H64" s="54"/>
      <c r="I64" s="54"/>
      <c r="J64" s="54"/>
      <c r="M64" s="54"/>
      <c r="N64" s="54"/>
      <c r="O64" s="54"/>
      <c r="P64" s="137">
        <v>432</v>
      </c>
      <c r="Q64" s="137">
        <v>144</v>
      </c>
      <c r="R64" s="137">
        <v>184</v>
      </c>
      <c r="S64" s="54"/>
      <c r="T64" s="7"/>
      <c r="U64" s="7"/>
      <c r="V64" s="7"/>
      <c r="W64" s="7"/>
      <c r="X64" s="7"/>
      <c r="Y64" s="7"/>
      <c r="Z64" s="7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</row>
    <row r="65" spans="1:45" ht="16.5" thickBot="1" x14ac:dyDescent="0.3">
      <c r="A65" s="151">
        <v>250</v>
      </c>
      <c r="B65" s="38">
        <v>512</v>
      </c>
      <c r="C65" s="38">
        <v>2004</v>
      </c>
      <c r="D65" s="73" t="s">
        <v>170</v>
      </c>
      <c r="E65" s="54"/>
      <c r="F65" s="54"/>
      <c r="G65" s="54"/>
      <c r="H65" s="54"/>
      <c r="I65" s="54"/>
      <c r="J65" s="54"/>
      <c r="M65" s="54"/>
      <c r="N65" s="54"/>
      <c r="O65" s="54"/>
      <c r="P65" s="137">
        <v>448</v>
      </c>
      <c r="Q65" s="137">
        <v>144</v>
      </c>
      <c r="R65" s="137">
        <v>192</v>
      </c>
      <c r="S65" s="54"/>
      <c r="T65" s="8" t="s">
        <v>190</v>
      </c>
      <c r="U65" s="8">
        <v>8203461.8571428582</v>
      </c>
      <c r="V65" s="8">
        <v>111</v>
      </c>
      <c r="W65" s="8"/>
      <c r="X65" s="8"/>
      <c r="Y65" s="8"/>
      <c r="Z65" s="8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</row>
    <row r="66" spans="1:45" ht="16.5" thickBot="1" x14ac:dyDescent="0.3">
      <c r="A66" s="151">
        <v>250</v>
      </c>
      <c r="B66" s="38">
        <v>512</v>
      </c>
      <c r="C66" s="38">
        <v>2004</v>
      </c>
      <c r="D66" s="73" t="s">
        <v>170</v>
      </c>
      <c r="E66" s="54"/>
      <c r="F66" s="54"/>
      <c r="G66" s="54"/>
      <c r="H66" s="54"/>
      <c r="I66" s="54"/>
      <c r="J66" s="54"/>
      <c r="M66" s="54"/>
      <c r="N66" s="54"/>
      <c r="O66" s="54"/>
      <c r="P66" s="137">
        <v>480</v>
      </c>
      <c r="Q66" s="137">
        <v>176</v>
      </c>
      <c r="R66" s="137">
        <v>192</v>
      </c>
      <c r="S66" s="54"/>
      <c r="T66" s="54"/>
      <c r="U66" s="54"/>
      <c r="V66" s="54"/>
      <c r="W66" s="54"/>
      <c r="X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</row>
    <row r="67" spans="1:45" ht="16.5" thickBot="1" x14ac:dyDescent="0.3">
      <c r="A67" s="151">
        <v>220</v>
      </c>
      <c r="B67" s="38">
        <v>560</v>
      </c>
      <c r="C67" s="38">
        <v>2004</v>
      </c>
      <c r="D67" s="73" t="s">
        <v>170</v>
      </c>
      <c r="E67" s="54"/>
      <c r="F67" s="54"/>
      <c r="G67" s="54"/>
      <c r="H67" s="54"/>
      <c r="I67" s="54"/>
      <c r="J67" s="54"/>
      <c r="M67" s="54"/>
      <c r="N67" s="54"/>
      <c r="O67" s="54"/>
      <c r="P67" s="137">
        <v>520</v>
      </c>
      <c r="Q67" s="137">
        <v>232</v>
      </c>
      <c r="R67" s="137">
        <v>200</v>
      </c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</row>
    <row r="68" spans="1:45" ht="16.5" thickBot="1" x14ac:dyDescent="0.3">
      <c r="A68" s="151">
        <v>70</v>
      </c>
      <c r="B68" s="38">
        <v>624</v>
      </c>
      <c r="C68" s="38">
        <v>2004</v>
      </c>
      <c r="D68" s="73" t="s">
        <v>170</v>
      </c>
      <c r="E68" s="54"/>
      <c r="F68" s="54"/>
      <c r="G68" s="54"/>
      <c r="H68" s="54"/>
      <c r="I68" s="54"/>
      <c r="J68" s="54"/>
      <c r="M68" s="54"/>
      <c r="N68" s="54"/>
      <c r="O68" s="54"/>
      <c r="P68" s="137">
        <v>552</v>
      </c>
      <c r="Q68" s="137">
        <v>272</v>
      </c>
      <c r="R68" s="137">
        <v>256</v>
      </c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</row>
    <row r="69" spans="1:45" ht="16.5" thickBot="1" x14ac:dyDescent="0.3">
      <c r="A69" s="151">
        <v>350</v>
      </c>
      <c r="B69" s="38">
        <v>768</v>
      </c>
      <c r="C69" s="38">
        <v>2004</v>
      </c>
      <c r="D69" s="73" t="s">
        <v>170</v>
      </c>
      <c r="E69" s="54"/>
      <c r="F69" s="54"/>
      <c r="G69" s="54"/>
      <c r="H69" s="54"/>
      <c r="I69" s="54"/>
      <c r="J69" s="54"/>
      <c r="M69" s="54"/>
      <c r="N69" s="54"/>
      <c r="O69" s="54"/>
      <c r="P69" s="137">
        <v>608</v>
      </c>
      <c r="Q69" s="137">
        <v>408</v>
      </c>
      <c r="R69" s="137">
        <v>304</v>
      </c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</row>
    <row r="70" spans="1:45" ht="16.5" thickBot="1" x14ac:dyDescent="0.3">
      <c r="A70" s="151">
        <v>80</v>
      </c>
      <c r="B70" s="38">
        <v>240</v>
      </c>
      <c r="C70" s="38">
        <v>2000</v>
      </c>
      <c r="D70" s="73" t="s">
        <v>171</v>
      </c>
      <c r="E70" s="54"/>
      <c r="F70" s="54"/>
      <c r="G70" s="54"/>
      <c r="H70" s="54"/>
      <c r="I70" s="54"/>
      <c r="J70" s="54"/>
      <c r="M70" s="54"/>
      <c r="N70" s="54"/>
      <c r="O70" s="54"/>
      <c r="P70" s="137">
        <v>752</v>
      </c>
      <c r="Q70" s="137">
        <v>448</v>
      </c>
      <c r="R70" s="137">
        <v>336</v>
      </c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</row>
    <row r="71" spans="1:45" ht="16.5" thickBot="1" x14ac:dyDescent="0.3">
      <c r="A71" s="151">
        <v>100</v>
      </c>
      <c r="B71" s="38">
        <v>320</v>
      </c>
      <c r="C71" s="38">
        <v>2001</v>
      </c>
      <c r="D71" s="73" t="s">
        <v>171</v>
      </c>
      <c r="E71" s="54"/>
      <c r="F71" s="54"/>
      <c r="G71" s="54"/>
      <c r="H71" s="54"/>
      <c r="I71" s="54"/>
      <c r="J71" s="54"/>
      <c r="M71" s="54"/>
      <c r="N71" s="54"/>
      <c r="O71" s="54"/>
      <c r="P71" s="137">
        <v>808</v>
      </c>
      <c r="Q71" s="137">
        <v>230</v>
      </c>
      <c r="R71" s="137">
        <v>368</v>
      </c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</row>
    <row r="72" spans="1:45" ht="16.5" thickBot="1" x14ac:dyDescent="0.3">
      <c r="A72" s="151">
        <v>150</v>
      </c>
      <c r="B72" s="38">
        <v>408</v>
      </c>
      <c r="C72" s="38">
        <v>2001</v>
      </c>
      <c r="D72" s="73" t="s">
        <v>171</v>
      </c>
      <c r="E72" s="54"/>
      <c r="F72" s="54"/>
      <c r="G72" s="54"/>
      <c r="H72" s="54"/>
      <c r="I72" s="54"/>
      <c r="J72" s="54"/>
      <c r="M72" s="54"/>
      <c r="N72" s="54"/>
      <c r="O72" s="54"/>
      <c r="P72" s="137">
        <v>864</v>
      </c>
      <c r="Q72" s="137">
        <v>256</v>
      </c>
      <c r="R72" s="137">
        <v>400</v>
      </c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</row>
    <row r="73" spans="1:45" ht="16.5" thickBot="1" x14ac:dyDescent="0.3">
      <c r="A73" s="151">
        <v>200</v>
      </c>
      <c r="B73" s="38">
        <v>608</v>
      </c>
      <c r="C73" s="38">
        <v>2001</v>
      </c>
      <c r="D73" s="73" t="s">
        <v>171</v>
      </c>
      <c r="E73" s="54"/>
      <c r="F73" s="54"/>
      <c r="G73" s="54"/>
      <c r="H73" s="54"/>
      <c r="I73" s="54"/>
      <c r="J73" s="54"/>
      <c r="M73" s="54"/>
      <c r="N73" s="54"/>
      <c r="O73" s="54"/>
      <c r="P73" s="54"/>
      <c r="Q73" s="137">
        <v>310</v>
      </c>
      <c r="R73" s="137">
        <v>512</v>
      </c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</row>
    <row r="74" spans="1:45" ht="16.5" thickBot="1" x14ac:dyDescent="0.3">
      <c r="A74" s="151">
        <v>150</v>
      </c>
      <c r="B74" s="38">
        <v>256</v>
      </c>
      <c r="C74" s="38">
        <v>2002</v>
      </c>
      <c r="D74" s="73" t="s">
        <v>171</v>
      </c>
      <c r="E74" s="54"/>
      <c r="F74" s="54"/>
      <c r="G74" s="54"/>
      <c r="H74" s="54"/>
      <c r="I74" s="54"/>
      <c r="J74" s="54"/>
      <c r="M74" s="54"/>
      <c r="N74" s="54"/>
      <c r="O74" s="54"/>
      <c r="P74" s="54"/>
      <c r="Q74" s="137">
        <v>352</v>
      </c>
      <c r="R74" s="137">
        <v>512</v>
      </c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</row>
    <row r="75" spans="1:45" ht="16.5" thickBot="1" x14ac:dyDescent="0.3">
      <c r="A75" s="151">
        <v>200</v>
      </c>
      <c r="B75" s="38">
        <v>304</v>
      </c>
      <c r="C75" s="38">
        <v>2002</v>
      </c>
      <c r="D75" s="73" t="s">
        <v>171</v>
      </c>
      <c r="E75" s="54"/>
      <c r="F75" s="54"/>
      <c r="G75" s="54"/>
      <c r="H75" s="54"/>
      <c r="I75" s="54"/>
      <c r="J75" s="54"/>
      <c r="M75" s="54"/>
      <c r="N75" s="54"/>
      <c r="O75" s="54"/>
      <c r="P75" s="54"/>
      <c r="Q75" s="137">
        <v>368</v>
      </c>
      <c r="R75" s="137">
        <v>560</v>
      </c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</row>
    <row r="76" spans="1:45" ht="16.5" thickBot="1" x14ac:dyDescent="0.3">
      <c r="A76" s="151">
        <v>100</v>
      </c>
      <c r="B76" s="38">
        <v>360</v>
      </c>
      <c r="C76" s="38">
        <v>2002</v>
      </c>
      <c r="D76" s="73" t="s">
        <v>171</v>
      </c>
      <c r="E76" s="54"/>
      <c r="F76" s="54"/>
      <c r="G76" s="54"/>
      <c r="H76" s="54"/>
      <c r="I76" s="54"/>
      <c r="J76" s="54"/>
      <c r="M76" s="54"/>
      <c r="N76" s="54"/>
      <c r="O76" s="54"/>
      <c r="P76" s="54"/>
      <c r="Q76" s="137">
        <v>368</v>
      </c>
      <c r="R76" s="137">
        <v>624</v>
      </c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</row>
    <row r="77" spans="1:45" ht="16.5" thickBot="1" x14ac:dyDescent="0.3">
      <c r="A77" s="151">
        <v>270</v>
      </c>
      <c r="B77" s="38">
        <v>360</v>
      </c>
      <c r="C77" s="38">
        <v>2002</v>
      </c>
      <c r="D77" s="73" t="s">
        <v>171</v>
      </c>
      <c r="E77" s="54"/>
      <c r="F77" s="54"/>
      <c r="G77" s="54"/>
      <c r="H77" s="54"/>
      <c r="I77" s="54"/>
      <c r="J77" s="54"/>
      <c r="M77" s="54"/>
      <c r="N77" s="54"/>
      <c r="O77" s="54"/>
      <c r="P77" s="54"/>
      <c r="Q77" s="137">
        <v>424</v>
      </c>
      <c r="R77" s="137">
        <v>768</v>
      </c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</row>
    <row r="78" spans="1:45" ht="16.5" thickBot="1" x14ac:dyDescent="0.3">
      <c r="A78" s="151">
        <v>150</v>
      </c>
      <c r="B78" s="38">
        <v>376</v>
      </c>
      <c r="C78" s="38">
        <v>2002</v>
      </c>
      <c r="D78" s="73" t="s">
        <v>171</v>
      </c>
      <c r="E78" s="54"/>
      <c r="F78" s="54"/>
      <c r="G78" s="54"/>
      <c r="H78" s="54"/>
      <c r="I78" s="54"/>
      <c r="J78" s="54"/>
      <c r="M78" s="54"/>
      <c r="N78" s="54"/>
      <c r="O78" s="54"/>
      <c r="P78" s="54"/>
      <c r="Q78" s="137">
        <v>448</v>
      </c>
      <c r="R78" s="137">
        <v>480</v>
      </c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</row>
    <row r="79" spans="1:45" ht="16.5" thickBot="1" x14ac:dyDescent="0.3">
      <c r="A79" s="151">
        <v>250</v>
      </c>
      <c r="B79" s="38">
        <v>392</v>
      </c>
      <c r="C79" s="38">
        <v>2002</v>
      </c>
      <c r="D79" s="73" t="s">
        <v>171</v>
      </c>
      <c r="E79" s="54"/>
      <c r="F79" s="54"/>
      <c r="G79" s="54"/>
      <c r="H79" s="54"/>
      <c r="I79" s="54"/>
      <c r="J79" s="54"/>
      <c r="M79" s="54"/>
      <c r="N79" s="54"/>
      <c r="O79" s="54"/>
      <c r="P79" s="54"/>
      <c r="Q79" s="137">
        <v>640</v>
      </c>
      <c r="R79" s="137">
        <v>480</v>
      </c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</row>
    <row r="80" spans="1:45" ht="16.5" thickBot="1" x14ac:dyDescent="0.3">
      <c r="A80" s="151">
        <v>300</v>
      </c>
      <c r="B80" s="38">
        <v>408</v>
      </c>
      <c r="C80" s="38">
        <v>2002</v>
      </c>
      <c r="D80" s="73" t="s">
        <v>171</v>
      </c>
      <c r="E80" s="54"/>
      <c r="F80" s="54"/>
      <c r="G80" s="54"/>
      <c r="H80" s="54"/>
      <c r="I80" s="54"/>
      <c r="J80" s="54"/>
      <c r="M80" s="54"/>
      <c r="N80" s="54"/>
      <c r="O80" s="54"/>
      <c r="P80" s="54"/>
      <c r="Q80" s="137">
        <v>815</v>
      </c>
      <c r="R80" s="137">
        <v>520</v>
      </c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</row>
    <row r="81" spans="1:45" ht="16.5" thickBot="1" x14ac:dyDescent="0.3">
      <c r="A81" s="151">
        <v>150</v>
      </c>
      <c r="B81" s="38">
        <v>416</v>
      </c>
      <c r="C81" s="38">
        <v>2002</v>
      </c>
      <c r="D81" s="73" t="s">
        <v>171</v>
      </c>
      <c r="E81" s="54"/>
      <c r="F81" s="54"/>
      <c r="G81" s="54"/>
      <c r="H81" s="54"/>
      <c r="I81" s="54"/>
      <c r="J81" s="54"/>
      <c r="M81" s="54"/>
      <c r="N81" s="54"/>
      <c r="O81" s="54"/>
      <c r="P81" s="54"/>
      <c r="Q81" s="54"/>
      <c r="R81" s="137">
        <v>592</v>
      </c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</row>
    <row r="82" spans="1:45" ht="16.5" thickBot="1" x14ac:dyDescent="0.3">
      <c r="A82" s="151">
        <v>120</v>
      </c>
      <c r="B82" s="38">
        <v>432</v>
      </c>
      <c r="C82" s="38">
        <v>2002</v>
      </c>
      <c r="D82" s="73" t="s">
        <v>171</v>
      </c>
      <c r="E82" s="54"/>
      <c r="F82" s="54"/>
      <c r="G82" s="54"/>
      <c r="H82" s="54"/>
      <c r="I82" s="54"/>
      <c r="J82" s="54"/>
      <c r="M82" s="54"/>
      <c r="N82" s="54"/>
      <c r="O82" s="54"/>
      <c r="P82" s="54"/>
      <c r="Q82" s="54"/>
      <c r="R82" s="137">
        <v>600</v>
      </c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</row>
    <row r="83" spans="1:45" ht="16.5" thickBot="1" x14ac:dyDescent="0.3">
      <c r="A83" s="151">
        <v>280</v>
      </c>
      <c r="B83" s="38">
        <v>448</v>
      </c>
      <c r="C83" s="38">
        <v>2002</v>
      </c>
      <c r="D83" s="73" t="s">
        <v>171</v>
      </c>
      <c r="E83" s="54"/>
      <c r="F83" s="54"/>
      <c r="G83" s="54"/>
      <c r="H83" s="54"/>
      <c r="I83" s="54"/>
      <c r="J83" s="54"/>
      <c r="M83" s="54"/>
      <c r="N83" s="54"/>
      <c r="O83" s="54"/>
      <c r="P83" s="54"/>
      <c r="Q83" s="54"/>
      <c r="R83" s="137">
        <v>608</v>
      </c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</row>
    <row r="84" spans="1:45" ht="16.5" thickBot="1" x14ac:dyDescent="0.3">
      <c r="A84" s="151">
        <v>140</v>
      </c>
      <c r="B84" s="38">
        <v>480</v>
      </c>
      <c r="C84" s="38">
        <v>2002</v>
      </c>
      <c r="D84" s="73" t="s">
        <v>171</v>
      </c>
      <c r="E84" s="54"/>
      <c r="F84" s="54"/>
      <c r="G84" s="54"/>
      <c r="H84" s="54"/>
      <c r="I84" s="54"/>
      <c r="J84" s="54"/>
      <c r="M84" s="54"/>
      <c r="N84" s="54"/>
      <c r="O84" s="54"/>
      <c r="P84" s="54"/>
      <c r="Q84" s="54"/>
      <c r="R84" s="137">
        <v>608</v>
      </c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</row>
    <row r="85" spans="1:45" ht="16.5" thickBot="1" x14ac:dyDescent="0.3">
      <c r="A85" s="151">
        <v>200</v>
      </c>
      <c r="B85" s="38">
        <v>520</v>
      </c>
      <c r="C85" s="38">
        <v>2002</v>
      </c>
      <c r="D85" s="73" t="s">
        <v>171</v>
      </c>
      <c r="E85" s="54"/>
      <c r="F85" s="54"/>
      <c r="G85" s="54"/>
      <c r="H85" s="54"/>
      <c r="I85" s="54"/>
      <c r="J85" s="54"/>
      <c r="M85" s="54"/>
      <c r="N85" s="54"/>
      <c r="O85" s="54"/>
      <c r="P85" s="54"/>
      <c r="Q85" s="54"/>
      <c r="R85" s="137">
        <v>736</v>
      </c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</row>
    <row r="86" spans="1:45" ht="16.5" thickBot="1" x14ac:dyDescent="0.3">
      <c r="A86" s="151">
        <v>300</v>
      </c>
      <c r="B86" s="38">
        <v>552</v>
      </c>
      <c r="C86" s="38">
        <v>2002</v>
      </c>
      <c r="D86" s="73" t="s">
        <v>171</v>
      </c>
      <c r="E86" s="54"/>
      <c r="F86" s="54"/>
      <c r="G86" s="54"/>
      <c r="H86" s="54"/>
      <c r="I86" s="54"/>
      <c r="J86" s="54"/>
      <c r="M86" s="54"/>
      <c r="N86" s="54"/>
      <c r="O86" s="54"/>
      <c r="P86" s="54"/>
      <c r="Q86" s="54"/>
      <c r="R86" s="137">
        <v>748</v>
      </c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</row>
    <row r="87" spans="1:45" ht="16.5" thickBot="1" x14ac:dyDescent="0.3">
      <c r="A87" s="151">
        <v>250</v>
      </c>
      <c r="B87" s="38">
        <v>608</v>
      </c>
      <c r="C87" s="38">
        <v>2002</v>
      </c>
      <c r="D87" s="73" t="s">
        <v>171</v>
      </c>
      <c r="E87" s="54"/>
      <c r="F87" s="54"/>
      <c r="G87" s="54"/>
      <c r="H87" s="54"/>
      <c r="I87" s="54"/>
      <c r="J87" s="54"/>
      <c r="M87" s="54"/>
      <c r="N87" s="54"/>
      <c r="O87" s="54"/>
      <c r="P87" s="54"/>
      <c r="Q87" s="54"/>
      <c r="R87" s="137">
        <v>768</v>
      </c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</row>
    <row r="88" spans="1:45" ht="16.5" thickBot="1" x14ac:dyDescent="0.3">
      <c r="A88" s="151">
        <v>250</v>
      </c>
      <c r="B88" s="38">
        <v>752</v>
      </c>
      <c r="C88" s="38">
        <v>2002</v>
      </c>
      <c r="D88" s="73" t="s">
        <v>171</v>
      </c>
      <c r="E88" s="54"/>
      <c r="F88" s="54"/>
      <c r="G88" s="54"/>
      <c r="H88" s="54"/>
      <c r="I88" s="54"/>
      <c r="J88" s="54"/>
      <c r="M88" s="54"/>
      <c r="N88" s="54"/>
      <c r="O88" s="54"/>
      <c r="P88" s="54"/>
      <c r="Q88" s="54"/>
      <c r="R88" s="137">
        <v>816</v>
      </c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</row>
    <row r="89" spans="1:45" ht="16.5" thickBot="1" x14ac:dyDescent="0.3">
      <c r="A89" s="151">
        <v>250</v>
      </c>
      <c r="B89" s="38">
        <v>808</v>
      </c>
      <c r="C89" s="38">
        <v>2002</v>
      </c>
      <c r="D89" s="73" t="s">
        <v>171</v>
      </c>
      <c r="E89" s="54"/>
      <c r="F89" s="54"/>
      <c r="G89" s="54"/>
      <c r="H89" s="54"/>
      <c r="I89" s="54"/>
      <c r="J89" s="54"/>
      <c r="M89" s="54"/>
      <c r="N89" s="54"/>
      <c r="O89" s="54"/>
      <c r="P89" s="54"/>
      <c r="Q89" s="54"/>
      <c r="R89" s="137">
        <v>880</v>
      </c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</row>
    <row r="90" spans="1:45" ht="16.5" thickBot="1" x14ac:dyDescent="0.3">
      <c r="A90" s="151">
        <v>220</v>
      </c>
      <c r="B90" s="38">
        <v>864</v>
      </c>
      <c r="C90" s="38">
        <v>2002</v>
      </c>
      <c r="D90" s="73" t="s">
        <v>171</v>
      </c>
      <c r="E90" s="54"/>
      <c r="F90" s="54"/>
      <c r="G90" s="54"/>
      <c r="H90" s="54"/>
      <c r="I90" s="54"/>
      <c r="J90" s="54"/>
      <c r="M90" s="54"/>
      <c r="N90" s="54"/>
      <c r="O90" s="54"/>
      <c r="P90" s="54"/>
      <c r="Q90" s="54"/>
      <c r="R90" s="137">
        <v>944</v>
      </c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</row>
    <row r="91" spans="1:45" ht="15.75" x14ac:dyDescent="0.25">
      <c r="A91" s="151">
        <v>330</v>
      </c>
      <c r="B91" s="38">
        <v>230</v>
      </c>
      <c r="C91" s="38">
        <v>2003</v>
      </c>
      <c r="D91" s="73" t="s">
        <v>171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</row>
    <row r="92" spans="1:45" ht="19.5" thickBot="1" x14ac:dyDescent="0.35">
      <c r="A92" s="151">
        <v>100</v>
      </c>
      <c r="B92" s="38">
        <v>256</v>
      </c>
      <c r="C92" s="38">
        <v>2003</v>
      </c>
      <c r="D92" s="73" t="s">
        <v>171</v>
      </c>
      <c r="E92" s="54"/>
      <c r="F92" s="163" t="s">
        <v>199</v>
      </c>
      <c r="G92" s="54"/>
      <c r="H92" s="54"/>
      <c r="I92" s="54"/>
      <c r="J92" s="54"/>
      <c r="M92" s="137" t="s">
        <v>138</v>
      </c>
      <c r="N92" s="137" t="s">
        <v>168</v>
      </c>
      <c r="O92" s="137" t="s">
        <v>169</v>
      </c>
      <c r="P92" s="137" t="s">
        <v>170</v>
      </c>
      <c r="Q92" s="137" t="s">
        <v>171</v>
      </c>
      <c r="R92" s="54"/>
      <c r="S92" s="54"/>
      <c r="T92" s="54" t="s">
        <v>179</v>
      </c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</row>
    <row r="93" spans="1:45" ht="19.5" thickBot="1" x14ac:dyDescent="0.35">
      <c r="A93" s="151">
        <v>500</v>
      </c>
      <c r="B93" s="38">
        <v>310</v>
      </c>
      <c r="C93" s="38">
        <v>2003</v>
      </c>
      <c r="D93" s="73" t="s">
        <v>171</v>
      </c>
      <c r="E93" s="54"/>
      <c r="F93" s="163" t="s">
        <v>215</v>
      </c>
      <c r="G93" s="54"/>
      <c r="H93" s="54"/>
      <c r="I93" s="54"/>
      <c r="J93" s="54"/>
      <c r="M93" s="136">
        <v>1200</v>
      </c>
      <c r="N93" s="136">
        <v>110</v>
      </c>
      <c r="O93" s="136">
        <v>110</v>
      </c>
      <c r="P93" s="136">
        <v>70</v>
      </c>
      <c r="Q93" s="136">
        <v>80</v>
      </c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</row>
    <row r="94" spans="1:45" ht="16.5" thickBot="1" x14ac:dyDescent="0.3">
      <c r="A94" s="151">
        <v>250</v>
      </c>
      <c r="B94" s="38">
        <v>352</v>
      </c>
      <c r="C94" s="38">
        <v>2003</v>
      </c>
      <c r="D94" s="73" t="s">
        <v>171</v>
      </c>
      <c r="E94" s="54"/>
      <c r="F94" s="54"/>
      <c r="G94" s="54"/>
      <c r="H94" s="54"/>
      <c r="I94" s="54"/>
      <c r="J94" s="54"/>
      <c r="M94" s="136">
        <v>650</v>
      </c>
      <c r="N94" s="136">
        <v>250</v>
      </c>
      <c r="O94" s="136">
        <v>175</v>
      </c>
      <c r="P94" s="136">
        <v>100</v>
      </c>
      <c r="Q94" s="136">
        <v>100</v>
      </c>
      <c r="R94" s="54"/>
      <c r="S94" s="54"/>
      <c r="T94" s="54" t="s">
        <v>180</v>
      </c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</row>
    <row r="95" spans="1:45" ht="16.5" thickBot="1" x14ac:dyDescent="0.3">
      <c r="A95" s="151">
        <v>250</v>
      </c>
      <c r="B95" s="38">
        <v>368</v>
      </c>
      <c r="C95" s="38">
        <v>2003</v>
      </c>
      <c r="D95" s="73" t="s">
        <v>171</v>
      </c>
      <c r="E95" s="54"/>
      <c r="F95" s="54"/>
      <c r="G95" s="54"/>
      <c r="H95" s="54"/>
      <c r="I95" s="54"/>
      <c r="J95" s="54"/>
      <c r="M95" s="136">
        <v>2900</v>
      </c>
      <c r="N95" s="136">
        <v>45</v>
      </c>
      <c r="O95" s="136">
        <v>400</v>
      </c>
      <c r="P95" s="136">
        <v>70</v>
      </c>
      <c r="Q95" s="136">
        <v>150</v>
      </c>
      <c r="R95" s="54"/>
      <c r="S95" s="54"/>
      <c r="T95" s="144" t="s">
        <v>181</v>
      </c>
      <c r="U95" s="144" t="s">
        <v>14</v>
      </c>
      <c r="V95" s="144" t="s">
        <v>13</v>
      </c>
      <c r="W95" s="144" t="s">
        <v>2</v>
      </c>
      <c r="X95" s="144" t="s">
        <v>96</v>
      </c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</row>
    <row r="96" spans="1:45" ht="16.5" thickBot="1" x14ac:dyDescent="0.3">
      <c r="A96" s="151">
        <v>220</v>
      </c>
      <c r="B96" s="38">
        <v>368</v>
      </c>
      <c r="C96" s="38">
        <v>2003</v>
      </c>
      <c r="D96" s="73" t="s">
        <v>171</v>
      </c>
      <c r="E96" s="54"/>
      <c r="F96" s="54"/>
      <c r="G96" s="54"/>
      <c r="H96" s="54"/>
      <c r="I96" s="54"/>
      <c r="J96" s="54"/>
      <c r="M96" s="136">
        <v>300</v>
      </c>
      <c r="N96" s="136">
        <v>100</v>
      </c>
      <c r="O96" s="136">
        <v>350</v>
      </c>
      <c r="P96" s="136">
        <v>70</v>
      </c>
      <c r="Q96" s="136">
        <v>200</v>
      </c>
      <c r="R96" s="54"/>
      <c r="S96" s="54"/>
      <c r="T96" s="7" t="s">
        <v>138</v>
      </c>
      <c r="U96" s="7">
        <v>7</v>
      </c>
      <c r="V96" s="7">
        <v>7000</v>
      </c>
      <c r="W96" s="7">
        <v>1000</v>
      </c>
      <c r="X96" s="7">
        <v>832500</v>
      </c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</row>
    <row r="97" spans="1:45" ht="16.5" thickBot="1" x14ac:dyDescent="0.3">
      <c r="A97" s="151">
        <v>230</v>
      </c>
      <c r="B97" s="38">
        <v>424</v>
      </c>
      <c r="C97" s="38">
        <v>2003</v>
      </c>
      <c r="D97" s="73" t="s">
        <v>171</v>
      </c>
      <c r="E97" s="54"/>
      <c r="F97" s="54"/>
      <c r="G97" s="54"/>
      <c r="H97" s="54"/>
      <c r="I97" s="54"/>
      <c r="J97" s="54"/>
      <c r="M97" s="136">
        <v>250</v>
      </c>
      <c r="N97" s="136">
        <v>60</v>
      </c>
      <c r="O97" s="136">
        <v>500</v>
      </c>
      <c r="P97" s="136">
        <v>100</v>
      </c>
      <c r="Q97" s="136">
        <v>150</v>
      </c>
      <c r="R97" s="54"/>
      <c r="S97" s="54"/>
      <c r="T97" s="7" t="s">
        <v>168</v>
      </c>
      <c r="U97" s="7">
        <v>20</v>
      </c>
      <c r="V97" s="7">
        <v>9235</v>
      </c>
      <c r="W97" s="7">
        <v>461.75</v>
      </c>
      <c r="X97" s="7">
        <v>528561.25</v>
      </c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</row>
    <row r="98" spans="1:45" ht="16.5" thickBot="1" x14ac:dyDescent="0.3">
      <c r="A98" s="151">
        <v>400</v>
      </c>
      <c r="B98" s="38">
        <v>448</v>
      </c>
      <c r="C98" s="38">
        <v>2003</v>
      </c>
      <c r="D98" s="73" t="s">
        <v>171</v>
      </c>
      <c r="E98" s="54"/>
      <c r="F98" s="54"/>
      <c r="G98" s="54"/>
      <c r="H98" s="54"/>
      <c r="I98" s="54"/>
      <c r="J98" s="54"/>
      <c r="M98" s="136">
        <v>600</v>
      </c>
      <c r="N98" s="136">
        <v>50</v>
      </c>
      <c r="O98" s="136">
        <v>150</v>
      </c>
      <c r="P98" s="139">
        <v>50</v>
      </c>
      <c r="Q98" s="136">
        <v>200</v>
      </c>
      <c r="R98" s="54"/>
      <c r="S98" s="54"/>
      <c r="T98" s="7" t="s">
        <v>169</v>
      </c>
      <c r="U98" s="7">
        <v>8</v>
      </c>
      <c r="V98" s="7">
        <v>2285</v>
      </c>
      <c r="W98" s="7">
        <v>285.625</v>
      </c>
      <c r="X98" s="7">
        <v>17867.410714285714</v>
      </c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</row>
    <row r="99" spans="1:45" ht="16.5" thickBot="1" x14ac:dyDescent="0.3">
      <c r="A99" s="151">
        <v>350</v>
      </c>
      <c r="B99" s="38">
        <v>640</v>
      </c>
      <c r="C99" s="38">
        <v>2003</v>
      </c>
      <c r="D99" s="73" t="s">
        <v>171</v>
      </c>
      <c r="E99" s="54"/>
      <c r="F99" s="54"/>
      <c r="G99" s="54"/>
      <c r="H99" s="54"/>
      <c r="I99" s="54"/>
      <c r="J99" s="54"/>
      <c r="M99" s="136">
        <v>1100</v>
      </c>
      <c r="N99" s="136">
        <v>1750</v>
      </c>
      <c r="O99" s="136">
        <v>300</v>
      </c>
      <c r="P99" s="136">
        <v>100</v>
      </c>
      <c r="Q99" s="136">
        <v>100</v>
      </c>
      <c r="R99" s="54"/>
      <c r="S99" s="54"/>
      <c r="T99" s="7" t="s">
        <v>170</v>
      </c>
      <c r="U99" s="7">
        <v>33</v>
      </c>
      <c r="V99" s="7">
        <v>4235</v>
      </c>
      <c r="W99" s="7">
        <v>128.33333333333334</v>
      </c>
      <c r="X99" s="7">
        <v>6040.1041666666679</v>
      </c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</row>
    <row r="100" spans="1:45" ht="16.5" thickBot="1" x14ac:dyDescent="0.3">
      <c r="A100" s="151">
        <v>400</v>
      </c>
      <c r="B100" s="38">
        <v>815</v>
      </c>
      <c r="C100" s="38">
        <v>2003</v>
      </c>
      <c r="D100" s="73" t="s">
        <v>171</v>
      </c>
      <c r="E100" s="54"/>
      <c r="F100" s="54"/>
      <c r="G100" s="54"/>
      <c r="H100" s="54"/>
      <c r="I100" s="54"/>
      <c r="J100" s="54"/>
      <c r="M100" s="54"/>
      <c r="N100" s="136">
        <v>50</v>
      </c>
      <c r="O100" s="136">
        <v>300</v>
      </c>
      <c r="P100" s="136">
        <v>50</v>
      </c>
      <c r="Q100" s="136">
        <v>270</v>
      </c>
      <c r="R100" s="54"/>
      <c r="S100" s="54"/>
      <c r="T100" s="8" t="s">
        <v>171</v>
      </c>
      <c r="U100" s="8">
        <v>44</v>
      </c>
      <c r="V100" s="8">
        <v>11940</v>
      </c>
      <c r="W100" s="8">
        <v>271.36363636363637</v>
      </c>
      <c r="X100" s="8">
        <v>12505.073995771667</v>
      </c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</row>
    <row r="101" spans="1:45" ht="16.5" thickBot="1" x14ac:dyDescent="0.3">
      <c r="A101" s="151">
        <v>250</v>
      </c>
      <c r="B101" s="38">
        <v>480</v>
      </c>
      <c r="C101" s="38">
        <v>2004</v>
      </c>
      <c r="D101" s="73" t="s">
        <v>171</v>
      </c>
      <c r="E101" s="54"/>
      <c r="F101" s="54"/>
      <c r="G101" s="54"/>
      <c r="H101" s="54"/>
      <c r="I101" s="54"/>
      <c r="J101" s="54"/>
      <c r="M101" s="54"/>
      <c r="N101" s="138">
        <v>1100</v>
      </c>
      <c r="O101" s="54"/>
      <c r="P101" s="136">
        <v>60</v>
      </c>
      <c r="Q101" s="136">
        <v>150</v>
      </c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</row>
    <row r="102" spans="1:45" ht="16.5" thickBot="1" x14ac:dyDescent="0.3">
      <c r="A102" s="151">
        <v>250</v>
      </c>
      <c r="B102" s="38">
        <v>480</v>
      </c>
      <c r="C102" s="38">
        <v>2004</v>
      </c>
      <c r="D102" s="73" t="s">
        <v>171</v>
      </c>
      <c r="E102" s="54"/>
      <c r="F102" s="54"/>
      <c r="G102" s="54"/>
      <c r="H102" s="54"/>
      <c r="I102" s="54"/>
      <c r="J102" s="54"/>
      <c r="M102" s="54"/>
      <c r="N102" s="136">
        <v>450</v>
      </c>
      <c r="O102" s="54"/>
      <c r="P102" s="136">
        <v>200</v>
      </c>
      <c r="Q102" s="136">
        <v>250</v>
      </c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</row>
    <row r="103" spans="1:45" ht="16.5" thickBot="1" x14ac:dyDescent="0.3">
      <c r="A103" s="151">
        <v>350</v>
      </c>
      <c r="B103" s="38">
        <v>520</v>
      </c>
      <c r="C103" s="38">
        <v>2004</v>
      </c>
      <c r="D103" s="73" t="s">
        <v>171</v>
      </c>
      <c r="E103" s="54"/>
      <c r="F103" s="54"/>
      <c r="G103" s="54"/>
      <c r="H103" s="54"/>
      <c r="I103" s="54"/>
      <c r="J103" s="54"/>
      <c r="M103" s="54"/>
      <c r="N103" s="136">
        <v>220</v>
      </c>
      <c r="O103" s="54"/>
      <c r="P103" s="136">
        <v>180</v>
      </c>
      <c r="Q103" s="136">
        <v>300</v>
      </c>
      <c r="R103" s="54"/>
      <c r="S103" s="54"/>
      <c r="T103" s="54" t="s">
        <v>182</v>
      </c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</row>
    <row r="104" spans="1:45" ht="16.5" thickBot="1" x14ac:dyDescent="0.3">
      <c r="A104" s="151">
        <v>350</v>
      </c>
      <c r="B104" s="38">
        <v>592</v>
      </c>
      <c r="C104" s="38">
        <v>2004</v>
      </c>
      <c r="D104" s="73" t="s">
        <v>171</v>
      </c>
      <c r="E104" s="54"/>
      <c r="F104" s="54"/>
      <c r="G104" s="54"/>
      <c r="H104" s="54"/>
      <c r="I104" s="54"/>
      <c r="J104" s="54"/>
      <c r="M104" s="54"/>
      <c r="N104" s="136">
        <v>600</v>
      </c>
      <c r="O104" s="54"/>
      <c r="P104" s="136">
        <v>105</v>
      </c>
      <c r="Q104" s="136">
        <v>150</v>
      </c>
      <c r="R104" s="54"/>
      <c r="S104" s="54"/>
      <c r="T104" s="144" t="s">
        <v>183</v>
      </c>
      <c r="U104" s="144" t="s">
        <v>184</v>
      </c>
      <c r="V104" s="144" t="s">
        <v>98</v>
      </c>
      <c r="W104" s="144" t="s">
        <v>185</v>
      </c>
      <c r="X104" s="144" t="s">
        <v>99</v>
      </c>
      <c r="Y104" s="144" t="s">
        <v>186</v>
      </c>
      <c r="Z104" s="144" t="s">
        <v>187</v>
      </c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</row>
    <row r="105" spans="1:45" ht="16.5" thickBot="1" x14ac:dyDescent="0.3">
      <c r="A105" s="151">
        <v>450</v>
      </c>
      <c r="B105" s="38">
        <v>600</v>
      </c>
      <c r="C105" s="38">
        <v>2004</v>
      </c>
      <c r="D105" s="73" t="s">
        <v>171</v>
      </c>
      <c r="E105" s="54"/>
      <c r="F105" s="54"/>
      <c r="G105" s="54"/>
      <c r="H105" s="54"/>
      <c r="I105" s="54"/>
      <c r="J105" s="54"/>
      <c r="M105" s="54"/>
      <c r="N105" s="136">
        <v>220</v>
      </c>
      <c r="O105" s="54"/>
      <c r="P105" s="136">
        <v>50</v>
      </c>
      <c r="Q105" s="139">
        <v>120</v>
      </c>
      <c r="R105" s="54"/>
      <c r="S105" s="54"/>
      <c r="T105" s="7" t="s">
        <v>188</v>
      </c>
      <c r="U105" s="7">
        <v>4952782.2794913314</v>
      </c>
      <c r="V105" s="7">
        <v>4</v>
      </c>
      <c r="W105" s="7">
        <v>1238195.5698728329</v>
      </c>
      <c r="X105" s="7">
        <v>8.3357944584158457</v>
      </c>
      <c r="Y105" s="166">
        <v>6.8289958810240303E-6</v>
      </c>
      <c r="Z105" s="7">
        <v>2.456565733208139</v>
      </c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</row>
    <row r="106" spans="1:45" ht="16.5" thickBot="1" x14ac:dyDescent="0.3">
      <c r="A106" s="151">
        <v>450</v>
      </c>
      <c r="B106" s="38">
        <v>608</v>
      </c>
      <c r="C106" s="38">
        <v>2004</v>
      </c>
      <c r="D106" s="73" t="s">
        <v>171</v>
      </c>
      <c r="E106" s="54"/>
      <c r="F106" s="54"/>
      <c r="G106" s="54"/>
      <c r="H106" s="54"/>
      <c r="I106" s="54"/>
      <c r="J106" s="54"/>
      <c r="M106" s="54"/>
      <c r="N106" s="136">
        <v>150</v>
      </c>
      <c r="O106" s="54"/>
      <c r="P106" s="136">
        <v>220</v>
      </c>
      <c r="Q106" s="136">
        <v>280</v>
      </c>
      <c r="R106" s="54"/>
      <c r="S106" s="54"/>
      <c r="T106" s="7" t="s">
        <v>189</v>
      </c>
      <c r="U106" s="7">
        <v>15893737.140151516</v>
      </c>
      <c r="V106" s="7">
        <v>107</v>
      </c>
      <c r="W106" s="7">
        <v>148539.59944066836</v>
      </c>
      <c r="X106" s="7"/>
      <c r="Y106" s="7"/>
      <c r="Z106" s="7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</row>
    <row r="107" spans="1:45" ht="16.5" thickBot="1" x14ac:dyDescent="0.3">
      <c r="A107" s="151">
        <v>350</v>
      </c>
      <c r="B107" s="38">
        <v>608</v>
      </c>
      <c r="C107" s="38">
        <v>2004</v>
      </c>
      <c r="D107" s="73" t="s">
        <v>171</v>
      </c>
      <c r="E107" s="54"/>
      <c r="F107" s="54"/>
      <c r="G107" s="54"/>
      <c r="H107" s="54"/>
      <c r="I107" s="54"/>
      <c r="J107" s="54"/>
      <c r="M107" s="54"/>
      <c r="N107" s="136">
        <v>120</v>
      </c>
      <c r="O107" s="54"/>
      <c r="P107" s="136">
        <v>250</v>
      </c>
      <c r="Q107" s="136">
        <v>140</v>
      </c>
      <c r="R107" s="54"/>
      <c r="S107" s="54"/>
      <c r="T107" s="7"/>
      <c r="U107" s="7"/>
      <c r="V107" s="7"/>
      <c r="W107" s="7"/>
      <c r="X107" s="7"/>
      <c r="Y107" s="7"/>
      <c r="Z107" s="7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</row>
    <row r="108" spans="1:45" ht="16.5" thickBot="1" x14ac:dyDescent="0.3">
      <c r="A108" s="151">
        <v>450</v>
      </c>
      <c r="B108" s="38">
        <v>736</v>
      </c>
      <c r="C108" s="38">
        <v>2004</v>
      </c>
      <c r="D108" s="73" t="s">
        <v>171</v>
      </c>
      <c r="E108" s="54"/>
      <c r="F108" s="54"/>
      <c r="G108" s="54"/>
      <c r="H108" s="54"/>
      <c r="I108" s="54"/>
      <c r="J108" s="54"/>
      <c r="M108" s="54"/>
      <c r="N108" s="136">
        <v>170</v>
      </c>
      <c r="O108" s="54"/>
      <c r="P108" s="136">
        <v>100</v>
      </c>
      <c r="Q108" s="136">
        <v>200</v>
      </c>
      <c r="R108" s="54"/>
      <c r="S108" s="54"/>
      <c r="T108" s="8" t="s">
        <v>190</v>
      </c>
      <c r="U108" s="8">
        <v>20846519.419642847</v>
      </c>
      <c r="V108" s="8">
        <v>111</v>
      </c>
      <c r="W108" s="8"/>
      <c r="X108" s="8"/>
      <c r="Y108" s="8"/>
      <c r="Z108" s="8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</row>
    <row r="109" spans="1:45" ht="16.5" thickBot="1" x14ac:dyDescent="0.3">
      <c r="A109" s="151">
        <v>450</v>
      </c>
      <c r="B109" s="38">
        <v>748</v>
      </c>
      <c r="C109" s="38">
        <v>2004</v>
      </c>
      <c r="D109" s="73" t="s">
        <v>171</v>
      </c>
      <c r="E109" s="54"/>
      <c r="F109" s="54"/>
      <c r="G109" s="54"/>
      <c r="H109" s="54"/>
      <c r="I109" s="54"/>
      <c r="J109" s="54"/>
      <c r="M109" s="54"/>
      <c r="N109" s="138">
        <v>3000</v>
      </c>
      <c r="O109" s="54"/>
      <c r="P109" s="136">
        <v>80</v>
      </c>
      <c r="Q109" s="136">
        <v>300</v>
      </c>
      <c r="R109" s="54"/>
      <c r="S109" s="54"/>
      <c r="T109" s="54"/>
      <c r="U109" s="54"/>
      <c r="V109" s="54"/>
      <c r="W109" s="54"/>
      <c r="X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</row>
    <row r="110" spans="1:45" ht="16.5" thickBot="1" x14ac:dyDescent="0.3">
      <c r="A110" s="151">
        <v>350</v>
      </c>
      <c r="B110" s="38">
        <v>768</v>
      </c>
      <c r="C110" s="38">
        <v>2004</v>
      </c>
      <c r="D110" s="73" t="s">
        <v>171</v>
      </c>
      <c r="E110" s="54"/>
      <c r="F110" s="54"/>
      <c r="G110" s="54"/>
      <c r="H110" s="54"/>
      <c r="I110" s="54"/>
      <c r="J110" s="54"/>
      <c r="M110" s="54"/>
      <c r="N110" s="136">
        <v>200</v>
      </c>
      <c r="O110" s="54"/>
      <c r="P110" s="136">
        <v>95</v>
      </c>
      <c r="Q110" s="136">
        <v>250</v>
      </c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</row>
    <row r="111" spans="1:45" ht="16.5" thickBot="1" x14ac:dyDescent="0.3">
      <c r="A111" s="151">
        <v>300</v>
      </c>
      <c r="B111" s="38">
        <v>816</v>
      </c>
      <c r="C111" s="38">
        <v>2004</v>
      </c>
      <c r="D111" s="73" t="s">
        <v>171</v>
      </c>
      <c r="E111" s="54"/>
      <c r="F111" s="54"/>
      <c r="G111" s="54"/>
      <c r="H111" s="54"/>
      <c r="I111" s="54"/>
      <c r="J111" s="54"/>
      <c r="M111" s="54"/>
      <c r="N111" s="136">
        <v>290</v>
      </c>
      <c r="O111" s="54"/>
      <c r="P111" s="136">
        <v>90</v>
      </c>
      <c r="Q111" s="136">
        <v>250</v>
      </c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</row>
    <row r="112" spans="1:45" ht="16.5" thickBot="1" x14ac:dyDescent="0.3">
      <c r="A112" s="151">
        <v>450</v>
      </c>
      <c r="B112" s="38">
        <v>880</v>
      </c>
      <c r="C112" s="38">
        <v>2004</v>
      </c>
      <c r="D112" s="73" t="s">
        <v>171</v>
      </c>
      <c r="E112" s="54"/>
      <c r="F112" s="54"/>
      <c r="G112" s="54"/>
      <c r="H112" s="54"/>
      <c r="I112" s="54"/>
      <c r="J112" s="54"/>
      <c r="M112" s="54"/>
      <c r="N112" s="136">
        <v>300</v>
      </c>
      <c r="O112" s="54"/>
      <c r="P112" s="136">
        <v>100</v>
      </c>
      <c r="Q112" s="136">
        <v>250</v>
      </c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</row>
    <row r="113" spans="1:45" ht="16.5" thickBot="1" x14ac:dyDescent="0.3">
      <c r="A113" s="153">
        <v>350</v>
      </c>
      <c r="B113" s="107">
        <v>944</v>
      </c>
      <c r="C113" s="107">
        <v>2004</v>
      </c>
      <c r="D113" s="75" t="s">
        <v>171</v>
      </c>
      <c r="E113" s="54"/>
      <c r="F113" s="54"/>
      <c r="G113" s="54"/>
      <c r="H113" s="54"/>
      <c r="I113" s="54"/>
      <c r="J113" s="54"/>
      <c r="M113" s="54"/>
      <c r="N113" s="54"/>
      <c r="O113" s="54"/>
      <c r="P113" s="136">
        <v>100</v>
      </c>
      <c r="Q113" s="136">
        <v>220</v>
      </c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</row>
    <row r="114" spans="1:45" ht="16.5" thickBot="1" x14ac:dyDescent="0.3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M114" s="54"/>
      <c r="N114" s="54"/>
      <c r="O114" s="54"/>
      <c r="P114" s="136">
        <v>90</v>
      </c>
      <c r="Q114" s="136">
        <v>330</v>
      </c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</row>
    <row r="115" spans="1:45" ht="16.5" thickBot="1" x14ac:dyDescent="0.3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M115" s="54"/>
      <c r="N115" s="54"/>
      <c r="O115" s="54"/>
      <c r="P115" s="136">
        <v>65</v>
      </c>
      <c r="Q115" s="136">
        <v>100</v>
      </c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</row>
    <row r="116" spans="1:45" ht="16.5" thickBot="1" x14ac:dyDescent="0.3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M116" s="54"/>
      <c r="N116" s="54"/>
      <c r="O116" s="54"/>
      <c r="P116" s="136">
        <v>150</v>
      </c>
      <c r="Q116" s="136">
        <v>500</v>
      </c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</row>
    <row r="117" spans="1:45" ht="16.5" thickBot="1" x14ac:dyDescent="0.3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M117" s="54"/>
      <c r="N117" s="54"/>
      <c r="O117" s="54"/>
      <c r="P117" s="136">
        <v>250</v>
      </c>
      <c r="Q117" s="136">
        <v>250</v>
      </c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</row>
    <row r="118" spans="1:45" ht="16.5" thickBot="1" x14ac:dyDescent="0.3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M118" s="54"/>
      <c r="N118" s="54"/>
      <c r="O118" s="54"/>
      <c r="P118" s="136">
        <v>100</v>
      </c>
      <c r="Q118" s="136">
        <v>250</v>
      </c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</row>
    <row r="119" spans="1:45" ht="16.5" thickBot="1" x14ac:dyDescent="0.3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M119" s="54"/>
      <c r="N119" s="54"/>
      <c r="O119" s="54"/>
      <c r="P119" s="136">
        <v>50</v>
      </c>
      <c r="Q119" s="136">
        <v>220</v>
      </c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</row>
    <row r="120" spans="1:45" ht="16.5" thickBot="1" x14ac:dyDescent="0.3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M120" s="54"/>
      <c r="N120" s="54"/>
      <c r="O120" s="54"/>
      <c r="P120" s="136">
        <v>150</v>
      </c>
      <c r="Q120" s="136">
        <v>230</v>
      </c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</row>
    <row r="121" spans="1:45" ht="16.5" thickBot="1" x14ac:dyDescent="0.3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M121" s="54"/>
      <c r="N121" s="54"/>
      <c r="O121" s="54"/>
      <c r="P121" s="136">
        <v>250</v>
      </c>
      <c r="Q121" s="136">
        <v>400</v>
      </c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</row>
    <row r="122" spans="1:45" ht="16.5" thickBot="1" x14ac:dyDescent="0.3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M122" s="54"/>
      <c r="N122" s="54"/>
      <c r="O122" s="54"/>
      <c r="P122" s="136">
        <v>250</v>
      </c>
      <c r="Q122" s="136">
        <v>350</v>
      </c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</row>
    <row r="123" spans="1:45" ht="16.5" thickBot="1" x14ac:dyDescent="0.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M123" s="54"/>
      <c r="N123" s="54"/>
      <c r="O123" s="54"/>
      <c r="P123" s="136">
        <v>220</v>
      </c>
      <c r="Q123" s="136">
        <v>400</v>
      </c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</row>
    <row r="124" spans="1:45" ht="16.5" thickBot="1" x14ac:dyDescent="0.3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M124" s="54"/>
      <c r="N124" s="54"/>
      <c r="O124" s="54"/>
      <c r="P124" s="136">
        <v>70</v>
      </c>
      <c r="Q124" s="136">
        <v>250</v>
      </c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</row>
    <row r="125" spans="1:45" ht="16.5" thickBot="1" x14ac:dyDescent="0.3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M125" s="54"/>
      <c r="N125" s="54"/>
      <c r="O125" s="54"/>
      <c r="P125" s="136">
        <v>350</v>
      </c>
      <c r="Q125" s="136">
        <v>250</v>
      </c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</row>
    <row r="126" spans="1:45" ht="16.5" thickBot="1" x14ac:dyDescent="0.3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M126" s="54"/>
      <c r="N126" s="54"/>
      <c r="O126" s="54"/>
      <c r="P126" s="54"/>
      <c r="Q126" s="136">
        <v>350</v>
      </c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</row>
    <row r="127" spans="1:45" ht="16.5" thickBot="1" x14ac:dyDescent="0.3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M127" s="54"/>
      <c r="N127" s="54"/>
      <c r="O127" s="54"/>
      <c r="P127" s="54"/>
      <c r="Q127" s="136">
        <v>350</v>
      </c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</row>
    <row r="128" spans="1:45" ht="16.5" thickBot="1" x14ac:dyDescent="0.3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M128" s="54"/>
      <c r="N128" s="54"/>
      <c r="O128" s="54"/>
      <c r="P128" s="54"/>
      <c r="Q128" s="136">
        <v>450</v>
      </c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</row>
    <row r="129" spans="1:45" ht="16.5" thickBot="1" x14ac:dyDescent="0.3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M129" s="54"/>
      <c r="N129" s="54"/>
      <c r="O129" s="54"/>
      <c r="P129" s="54"/>
      <c r="Q129" s="136">
        <v>450</v>
      </c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</row>
    <row r="130" spans="1:45" ht="16.5" thickBot="1" x14ac:dyDescent="0.3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M130" s="54"/>
      <c r="N130" s="54"/>
      <c r="O130" s="54"/>
      <c r="P130" s="54"/>
      <c r="Q130" s="136">
        <v>350</v>
      </c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</row>
    <row r="131" spans="1:45" ht="16.5" thickBot="1" x14ac:dyDescent="0.3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M131" s="54"/>
      <c r="N131" s="54"/>
      <c r="O131" s="54"/>
      <c r="P131" s="54"/>
      <c r="Q131" s="136">
        <v>450</v>
      </c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</row>
    <row r="132" spans="1:45" ht="16.5" thickBot="1" x14ac:dyDescent="0.3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M132" s="54"/>
      <c r="N132" s="54"/>
      <c r="O132" s="54"/>
      <c r="P132" s="54"/>
      <c r="Q132" s="136">
        <v>450</v>
      </c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</row>
    <row r="133" spans="1:45" ht="16.5" thickBot="1" x14ac:dyDescent="0.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M133" s="54"/>
      <c r="N133" s="54"/>
      <c r="O133" s="54"/>
      <c r="P133" s="54"/>
      <c r="Q133" s="136">
        <v>350</v>
      </c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</row>
    <row r="134" spans="1:45" ht="16.5" thickBot="1" x14ac:dyDescent="0.3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M134" s="54"/>
      <c r="N134" s="54"/>
      <c r="O134" s="54"/>
      <c r="P134" s="54"/>
      <c r="Q134" s="136">
        <v>300</v>
      </c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</row>
    <row r="135" spans="1:45" ht="16.5" thickBot="1" x14ac:dyDescent="0.3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M135" s="54"/>
      <c r="N135" s="54"/>
      <c r="O135" s="54"/>
      <c r="P135" s="54"/>
      <c r="Q135" s="136">
        <v>450</v>
      </c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</row>
    <row r="136" spans="1:45" ht="16.5" thickBot="1" x14ac:dyDescent="0.3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M136" s="54"/>
      <c r="N136" s="54"/>
      <c r="O136" s="54"/>
      <c r="P136" s="54"/>
      <c r="Q136" s="136">
        <v>350</v>
      </c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</row>
    <row r="137" spans="1:45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</row>
    <row r="138" spans="1:45" ht="19.5" thickBot="1" x14ac:dyDescent="0.35">
      <c r="A138" s="54"/>
      <c r="B138" s="54"/>
      <c r="C138" s="54"/>
      <c r="D138" s="54"/>
      <c r="E138" s="54"/>
      <c r="F138" s="163" t="s">
        <v>200</v>
      </c>
      <c r="G138" s="54"/>
      <c r="H138" s="54"/>
      <c r="I138" s="54"/>
      <c r="J138" s="54"/>
      <c r="K138" s="54"/>
      <c r="N138" s="137" t="s">
        <v>138</v>
      </c>
      <c r="O138" s="137" t="s">
        <v>168</v>
      </c>
      <c r="P138" s="137" t="s">
        <v>169</v>
      </c>
      <c r="Q138" s="137" t="s">
        <v>170</v>
      </c>
      <c r="R138" s="137" t="s">
        <v>171</v>
      </c>
      <c r="S138" s="54"/>
      <c r="T138" s="54" t="s">
        <v>179</v>
      </c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</row>
    <row r="139" spans="1:45" ht="19.5" thickBot="1" x14ac:dyDescent="0.35">
      <c r="A139" s="54"/>
      <c r="B139" s="54"/>
      <c r="C139" s="54"/>
      <c r="D139" s="54"/>
      <c r="E139" s="54"/>
      <c r="F139" s="163" t="s">
        <v>215</v>
      </c>
      <c r="G139" s="54"/>
      <c r="H139" s="54"/>
      <c r="I139" s="54"/>
      <c r="J139" s="54"/>
      <c r="K139" s="54"/>
      <c r="N139" s="137">
        <v>600</v>
      </c>
      <c r="O139" s="137">
        <v>602</v>
      </c>
      <c r="P139" s="137">
        <v>352</v>
      </c>
      <c r="Q139" s="137">
        <v>280</v>
      </c>
      <c r="R139" s="137">
        <v>240</v>
      </c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</row>
    <row r="140" spans="1:45" ht="16.5" thickBot="1" x14ac:dyDescent="0.3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N140" s="137">
        <v>720</v>
      </c>
      <c r="O140" s="137">
        <v>600</v>
      </c>
      <c r="P140" s="137">
        <v>368</v>
      </c>
      <c r="Q140" s="137">
        <v>280</v>
      </c>
      <c r="R140" s="137">
        <v>320</v>
      </c>
      <c r="S140" s="54"/>
      <c r="T140" s="54" t="s">
        <v>180</v>
      </c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</row>
    <row r="141" spans="1:45" ht="16.5" thickBot="1" x14ac:dyDescent="0.3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N141" s="137">
        <v>1192</v>
      </c>
      <c r="O141" s="137">
        <v>80</v>
      </c>
      <c r="P141" s="137">
        <v>1248</v>
      </c>
      <c r="Q141" s="137">
        <v>368</v>
      </c>
      <c r="R141" s="137">
        <v>408</v>
      </c>
      <c r="S141" s="54"/>
      <c r="T141" s="144" t="s">
        <v>181</v>
      </c>
      <c r="U141" s="144" t="s">
        <v>14</v>
      </c>
      <c r="V141" s="144" t="s">
        <v>13</v>
      </c>
      <c r="W141" s="144" t="s">
        <v>2</v>
      </c>
      <c r="X141" s="144" t="s">
        <v>96</v>
      </c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</row>
    <row r="142" spans="1:45" ht="16.5" thickBot="1" x14ac:dyDescent="0.3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N142" s="137">
        <v>152</v>
      </c>
      <c r="O142" s="137">
        <v>120</v>
      </c>
      <c r="P142" s="137">
        <v>1248</v>
      </c>
      <c r="Q142" s="137">
        <v>384</v>
      </c>
      <c r="R142" s="137">
        <v>608</v>
      </c>
      <c r="S142" s="54"/>
      <c r="T142" s="7" t="s">
        <v>138</v>
      </c>
      <c r="U142" s="7">
        <v>7</v>
      </c>
      <c r="V142" s="7">
        <v>3896</v>
      </c>
      <c r="W142" s="7">
        <v>556.57142857142856</v>
      </c>
      <c r="X142" s="7">
        <v>125116.95238095235</v>
      </c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</row>
    <row r="143" spans="1:45" ht="16.5" thickBot="1" x14ac:dyDescent="0.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N143" s="137">
        <v>272</v>
      </c>
      <c r="O143" s="137">
        <v>128</v>
      </c>
      <c r="P143" s="137">
        <v>1344</v>
      </c>
      <c r="Q143" s="137">
        <v>184</v>
      </c>
      <c r="R143" s="137">
        <v>256</v>
      </c>
      <c r="S143" s="54"/>
      <c r="T143" s="7" t="s">
        <v>168</v>
      </c>
      <c r="U143" s="7">
        <v>20</v>
      </c>
      <c r="V143" s="7">
        <v>7990</v>
      </c>
      <c r="W143" s="7">
        <v>399.5</v>
      </c>
      <c r="X143" s="7">
        <v>56140.57894736842</v>
      </c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</row>
    <row r="144" spans="1:45" ht="16.5" thickBot="1" x14ac:dyDescent="0.3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N144" s="137">
        <v>304</v>
      </c>
      <c r="O144" s="137">
        <v>224</v>
      </c>
      <c r="P144" s="137">
        <v>352</v>
      </c>
      <c r="Q144" s="140">
        <v>192</v>
      </c>
      <c r="R144" s="137">
        <v>304</v>
      </c>
      <c r="S144" s="54"/>
      <c r="T144" s="7" t="s">
        <v>169</v>
      </c>
      <c r="U144" s="7">
        <v>8</v>
      </c>
      <c r="V144" s="7">
        <v>7056</v>
      </c>
      <c r="W144" s="7">
        <v>882</v>
      </c>
      <c r="X144" s="7">
        <v>200662.85714285713</v>
      </c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</row>
    <row r="145" spans="1:45" ht="16.5" thickBot="1" x14ac:dyDescent="0.3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N145" s="137">
        <v>656</v>
      </c>
      <c r="O145" s="137">
        <v>960</v>
      </c>
      <c r="P145" s="137">
        <v>960</v>
      </c>
      <c r="Q145" s="137">
        <v>200</v>
      </c>
      <c r="R145" s="137">
        <v>360</v>
      </c>
      <c r="S145" s="54"/>
      <c r="T145" s="7" t="s">
        <v>170</v>
      </c>
      <c r="U145" s="7">
        <v>33</v>
      </c>
      <c r="V145" s="7">
        <v>10007</v>
      </c>
      <c r="W145" s="7">
        <v>303.24242424242425</v>
      </c>
      <c r="X145" s="7">
        <v>25828.939393939392</v>
      </c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</row>
    <row r="146" spans="1:45" ht="16.5" thickBot="1" x14ac:dyDescent="0.3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N146" s="54"/>
      <c r="O146" s="137">
        <v>208</v>
      </c>
      <c r="P146" s="137">
        <v>1184</v>
      </c>
      <c r="Q146" s="137">
        <v>384</v>
      </c>
      <c r="R146" s="137">
        <v>360</v>
      </c>
      <c r="S146" s="54"/>
      <c r="T146" s="8" t="s">
        <v>171</v>
      </c>
      <c r="U146" s="8">
        <v>44</v>
      </c>
      <c r="V146" s="8">
        <v>22903</v>
      </c>
      <c r="W146" s="8">
        <v>520.52272727272725</v>
      </c>
      <c r="X146" s="8">
        <v>37689.976215644805</v>
      </c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</row>
    <row r="147" spans="1:45" ht="16.5" thickBot="1" x14ac:dyDescent="0.3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N147" s="54"/>
      <c r="O147" s="137">
        <v>256</v>
      </c>
      <c r="P147" s="54"/>
      <c r="Q147" s="137">
        <v>112</v>
      </c>
      <c r="R147" s="137">
        <v>376</v>
      </c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</row>
    <row r="148" spans="1:45" ht="16.5" thickBot="1" x14ac:dyDescent="0.3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N148" s="54"/>
      <c r="O148" s="137">
        <v>276</v>
      </c>
      <c r="P148" s="54"/>
      <c r="Q148" s="137">
        <v>144</v>
      </c>
      <c r="R148" s="137">
        <v>392</v>
      </c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</row>
    <row r="149" spans="1:45" ht="16.5" thickBot="1" x14ac:dyDescent="0.3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N149" s="54"/>
      <c r="O149" s="137">
        <v>448</v>
      </c>
      <c r="P149" s="54"/>
      <c r="Q149" s="137">
        <v>144</v>
      </c>
      <c r="R149" s="137">
        <v>408</v>
      </c>
      <c r="S149" s="54"/>
      <c r="T149" s="54" t="s">
        <v>182</v>
      </c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</row>
    <row r="150" spans="1:45" ht="16.5" thickBot="1" x14ac:dyDescent="0.3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N150" s="54"/>
      <c r="O150" s="137">
        <v>528</v>
      </c>
      <c r="P150" s="54"/>
      <c r="Q150" s="137">
        <v>176</v>
      </c>
      <c r="R150" s="137">
        <v>416</v>
      </c>
      <c r="S150" s="54"/>
      <c r="T150" s="144" t="s">
        <v>183</v>
      </c>
      <c r="U150" s="144" t="s">
        <v>184</v>
      </c>
      <c r="V150" s="144" t="s">
        <v>98</v>
      </c>
      <c r="W150" s="144" t="s">
        <v>185</v>
      </c>
      <c r="X150" s="144" t="s">
        <v>99</v>
      </c>
      <c r="Y150" s="144" t="s">
        <v>186</v>
      </c>
      <c r="Z150" s="144" t="s">
        <v>187</v>
      </c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</row>
    <row r="151" spans="1:45" ht="16.5" thickBot="1" x14ac:dyDescent="0.3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N151" s="54"/>
      <c r="O151" s="137">
        <v>552</v>
      </c>
      <c r="P151" s="54"/>
      <c r="Q151" s="137">
        <v>232</v>
      </c>
      <c r="R151" s="140">
        <v>432</v>
      </c>
      <c r="S151" s="54"/>
      <c r="T151" s="7" t="s">
        <v>188</v>
      </c>
      <c r="U151" s="7">
        <v>2534254.1049783556</v>
      </c>
      <c r="V151" s="7">
        <v>4</v>
      </c>
      <c r="W151" s="7">
        <v>633563.52624458889</v>
      </c>
      <c r="X151" s="7">
        <v>11.957807911041593</v>
      </c>
      <c r="Y151" s="165">
        <v>4.5532164957314711E-8</v>
      </c>
      <c r="Z151" s="7">
        <v>2.456565733208139</v>
      </c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</row>
    <row r="152" spans="1:45" ht="16.5" thickBot="1" x14ac:dyDescent="0.3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N152" s="54"/>
      <c r="O152" s="137">
        <v>560</v>
      </c>
      <c r="P152" s="54"/>
      <c r="Q152" s="137">
        <v>272</v>
      </c>
      <c r="R152" s="137">
        <v>448</v>
      </c>
      <c r="S152" s="54"/>
      <c r="T152" s="7" t="s">
        <v>189</v>
      </c>
      <c r="U152" s="7">
        <v>5669207.7521645026</v>
      </c>
      <c r="V152" s="7">
        <v>107</v>
      </c>
      <c r="W152" s="7">
        <v>52983.250020228996</v>
      </c>
      <c r="X152" s="7"/>
      <c r="Y152" s="7"/>
      <c r="Z152" s="7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</row>
    <row r="153" spans="1:45" ht="16.5" thickBot="1" x14ac:dyDescent="0.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N153" s="54"/>
      <c r="O153" s="137">
        <v>240</v>
      </c>
      <c r="P153" s="54"/>
      <c r="Q153" s="137">
        <v>408</v>
      </c>
      <c r="R153" s="137">
        <v>480</v>
      </c>
      <c r="S153" s="54"/>
      <c r="T153" s="7"/>
      <c r="U153" s="7"/>
      <c r="V153" s="7"/>
      <c r="W153" s="7"/>
      <c r="X153" s="7"/>
      <c r="Y153" s="7"/>
      <c r="Z153" s="7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</row>
    <row r="154" spans="1:45" ht="16.5" thickBot="1" x14ac:dyDescent="0.3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N154" s="54"/>
      <c r="O154" s="137">
        <v>240</v>
      </c>
      <c r="P154" s="54"/>
      <c r="Q154" s="137">
        <v>448</v>
      </c>
      <c r="R154" s="137">
        <v>520</v>
      </c>
      <c r="S154" s="54"/>
      <c r="T154" s="8" t="s">
        <v>190</v>
      </c>
      <c r="U154" s="8">
        <v>8203461.8571428582</v>
      </c>
      <c r="V154" s="8">
        <v>111</v>
      </c>
      <c r="W154" s="8"/>
      <c r="X154" s="8"/>
      <c r="Y154" s="8"/>
      <c r="Z154" s="8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</row>
    <row r="155" spans="1:45" ht="16.5" thickBot="1" x14ac:dyDescent="0.3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N155" s="54"/>
      <c r="O155" s="137">
        <v>296</v>
      </c>
      <c r="P155" s="54"/>
      <c r="Q155" s="137">
        <v>112</v>
      </c>
      <c r="R155" s="137">
        <v>552</v>
      </c>
      <c r="S155" s="54"/>
      <c r="T155" s="54"/>
      <c r="U155" s="54"/>
      <c r="V155" s="54"/>
      <c r="W155" s="54"/>
      <c r="X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</row>
    <row r="156" spans="1:45" ht="16.5" thickBot="1" x14ac:dyDescent="0.3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N156" s="54"/>
      <c r="O156" s="137">
        <v>384</v>
      </c>
      <c r="P156" s="54"/>
      <c r="Q156" s="137">
        <v>119</v>
      </c>
      <c r="R156" s="137">
        <v>608</v>
      </c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</row>
    <row r="157" spans="1:45" ht="16.5" thickBot="1" x14ac:dyDescent="0.3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N157" s="54"/>
      <c r="O157" s="137">
        <v>464</v>
      </c>
      <c r="P157" s="54"/>
      <c r="Q157" s="137">
        <v>160</v>
      </c>
      <c r="R157" s="137">
        <v>752</v>
      </c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</row>
    <row r="158" spans="1:45" ht="16.5" thickBot="1" x14ac:dyDescent="0.3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N158" s="54"/>
      <c r="O158" s="137">
        <v>824</v>
      </c>
      <c r="P158" s="54"/>
      <c r="Q158" s="137">
        <v>184</v>
      </c>
      <c r="R158" s="137">
        <v>808</v>
      </c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</row>
    <row r="159" spans="1:45" ht="16.5" thickBot="1" x14ac:dyDescent="0.3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N159" s="54"/>
      <c r="O159" s="54"/>
      <c r="P159" s="54"/>
      <c r="Q159" s="137">
        <v>192</v>
      </c>
      <c r="R159" s="137">
        <v>864</v>
      </c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</row>
    <row r="160" spans="1:45" ht="16.5" thickBot="1" x14ac:dyDescent="0.3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N160" s="54"/>
      <c r="O160" s="54"/>
      <c r="P160" s="54"/>
      <c r="Q160" s="137">
        <v>192</v>
      </c>
      <c r="R160" s="137">
        <v>230</v>
      </c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</row>
    <row r="161" spans="1:45" ht="16.5" thickBot="1" x14ac:dyDescent="0.3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N161" s="54"/>
      <c r="O161" s="54"/>
      <c r="P161" s="54"/>
      <c r="Q161" s="137">
        <v>200</v>
      </c>
      <c r="R161" s="137">
        <v>256</v>
      </c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</row>
    <row r="162" spans="1:45" ht="16.5" thickBot="1" x14ac:dyDescent="0.3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N162" s="54"/>
      <c r="O162" s="54"/>
      <c r="P162" s="54"/>
      <c r="Q162" s="137">
        <v>256</v>
      </c>
      <c r="R162" s="137">
        <v>310</v>
      </c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</row>
    <row r="163" spans="1:45" ht="16.5" thickBot="1" x14ac:dyDescent="0.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N163" s="54"/>
      <c r="O163" s="54"/>
      <c r="P163" s="54"/>
      <c r="Q163" s="137">
        <v>304</v>
      </c>
      <c r="R163" s="137">
        <v>352</v>
      </c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</row>
    <row r="164" spans="1:45" ht="16.5" thickBot="1" x14ac:dyDescent="0.3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N164" s="54"/>
      <c r="O164" s="54"/>
      <c r="P164" s="54"/>
      <c r="Q164" s="137">
        <v>336</v>
      </c>
      <c r="R164" s="137">
        <v>368</v>
      </c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</row>
    <row r="165" spans="1:45" ht="16.5" thickBot="1" x14ac:dyDescent="0.3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N165" s="54"/>
      <c r="O165" s="54"/>
      <c r="P165" s="54"/>
      <c r="Q165" s="137">
        <v>368</v>
      </c>
      <c r="R165" s="137">
        <v>368</v>
      </c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</row>
    <row r="166" spans="1:45" ht="16.5" thickBot="1" x14ac:dyDescent="0.3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N166" s="54"/>
      <c r="O166" s="54"/>
      <c r="P166" s="54"/>
      <c r="Q166" s="137">
        <v>400</v>
      </c>
      <c r="R166" s="137">
        <v>424</v>
      </c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</row>
    <row r="167" spans="1:45" ht="16.5" thickBot="1" x14ac:dyDescent="0.3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N167" s="54"/>
      <c r="O167" s="54"/>
      <c r="P167" s="54"/>
      <c r="Q167" s="137">
        <v>512</v>
      </c>
      <c r="R167" s="137">
        <v>448</v>
      </c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</row>
    <row r="168" spans="1:45" ht="16.5" thickBot="1" x14ac:dyDescent="0.3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N168" s="54"/>
      <c r="O168" s="54"/>
      <c r="P168" s="54"/>
      <c r="Q168" s="137">
        <v>512</v>
      </c>
      <c r="R168" s="137">
        <v>640</v>
      </c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</row>
    <row r="169" spans="1:45" ht="16.5" thickBot="1" x14ac:dyDescent="0.3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N169" s="54"/>
      <c r="O169" s="54"/>
      <c r="P169" s="54"/>
      <c r="Q169" s="137">
        <v>560</v>
      </c>
      <c r="R169" s="137">
        <v>815</v>
      </c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</row>
    <row r="170" spans="1:45" ht="16.5" thickBot="1" x14ac:dyDescent="0.3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N170" s="54"/>
      <c r="O170" s="54"/>
      <c r="P170" s="54"/>
      <c r="Q170" s="137">
        <v>624</v>
      </c>
      <c r="R170" s="137">
        <v>480</v>
      </c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</row>
    <row r="171" spans="1:45" ht="16.5" thickBot="1" x14ac:dyDescent="0.3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N171" s="54"/>
      <c r="O171" s="54"/>
      <c r="P171" s="54"/>
      <c r="Q171" s="137">
        <v>768</v>
      </c>
      <c r="R171" s="137">
        <v>480</v>
      </c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</row>
    <row r="172" spans="1:45" ht="16.5" thickBot="1" x14ac:dyDescent="0.3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N172" s="54"/>
      <c r="O172" s="54"/>
      <c r="P172" s="54"/>
      <c r="Q172" s="54"/>
      <c r="R172" s="137">
        <v>520</v>
      </c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</row>
    <row r="173" spans="1:45" ht="16.5" thickBot="1" x14ac:dyDescent="0.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N173" s="54"/>
      <c r="O173" s="54"/>
      <c r="P173" s="54"/>
      <c r="Q173" s="54"/>
      <c r="R173" s="137">
        <v>592</v>
      </c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</row>
    <row r="174" spans="1:45" ht="16.5" thickBot="1" x14ac:dyDescent="0.3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N174" s="54"/>
      <c r="O174" s="54"/>
      <c r="P174" s="54"/>
      <c r="Q174" s="54"/>
      <c r="R174" s="137">
        <v>600</v>
      </c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</row>
    <row r="175" spans="1:45" ht="16.5" thickBot="1" x14ac:dyDescent="0.3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N175" s="54"/>
      <c r="O175" s="54"/>
      <c r="P175" s="54"/>
      <c r="Q175" s="54"/>
      <c r="R175" s="137">
        <v>608</v>
      </c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</row>
    <row r="176" spans="1:45" ht="16.5" thickBot="1" x14ac:dyDescent="0.3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N176" s="54"/>
      <c r="O176" s="54"/>
      <c r="P176" s="54"/>
      <c r="Q176" s="54"/>
      <c r="R176" s="137">
        <v>608</v>
      </c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</row>
    <row r="177" spans="1:45" ht="16.5" thickBot="1" x14ac:dyDescent="0.3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N177" s="54"/>
      <c r="O177" s="54"/>
      <c r="P177" s="54"/>
      <c r="Q177" s="54"/>
      <c r="R177" s="137">
        <v>736</v>
      </c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</row>
    <row r="178" spans="1:45" ht="16.5" thickBot="1" x14ac:dyDescent="0.3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N178" s="54"/>
      <c r="O178" s="54"/>
      <c r="P178" s="54"/>
      <c r="Q178" s="54"/>
      <c r="R178" s="137">
        <v>748</v>
      </c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</row>
    <row r="179" spans="1:45" ht="16.5" thickBot="1" x14ac:dyDescent="0.3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N179" s="54"/>
      <c r="O179" s="54"/>
      <c r="P179" s="54"/>
      <c r="Q179" s="54"/>
      <c r="R179" s="137">
        <v>768</v>
      </c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</row>
    <row r="180" spans="1:45" ht="16.5" thickBot="1" x14ac:dyDescent="0.3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N180" s="54"/>
      <c r="O180" s="54"/>
      <c r="P180" s="54"/>
      <c r="Q180" s="54"/>
      <c r="R180" s="137">
        <v>816</v>
      </c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</row>
    <row r="181" spans="1:45" ht="16.5" thickBot="1" x14ac:dyDescent="0.3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N181" s="54"/>
      <c r="O181" s="54"/>
      <c r="P181" s="54"/>
      <c r="Q181" s="54"/>
      <c r="R181" s="137">
        <v>880</v>
      </c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</row>
    <row r="182" spans="1:45" ht="16.5" thickBot="1" x14ac:dyDescent="0.3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N182" s="54"/>
      <c r="O182" s="54"/>
      <c r="P182" s="54"/>
      <c r="Q182" s="54"/>
      <c r="R182" s="137">
        <v>944</v>
      </c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</row>
    <row r="183" spans="1:45" x14ac:dyDescent="0.2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</row>
    <row r="184" spans="1:45" x14ac:dyDescent="0.2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</row>
    <row r="185" spans="1:45" ht="15.75" thickBot="1" x14ac:dyDescent="0.3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</row>
    <row r="186" spans="1:45" x14ac:dyDescent="0.25">
      <c r="A186" s="155" t="s">
        <v>164</v>
      </c>
      <c r="B186" s="156" t="s">
        <v>191</v>
      </c>
      <c r="C186" s="157" t="s">
        <v>192</v>
      </c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</row>
    <row r="187" spans="1:45" ht="19.5" thickBot="1" x14ac:dyDescent="0.35">
      <c r="A187" s="158">
        <v>178226</v>
      </c>
      <c r="B187" s="154" t="s">
        <v>193</v>
      </c>
      <c r="C187" s="159">
        <v>0</v>
      </c>
      <c r="D187" s="54"/>
      <c r="E187" s="163" t="s">
        <v>201</v>
      </c>
      <c r="F187" s="54"/>
      <c r="G187" s="54"/>
      <c r="H187" s="54"/>
      <c r="I187" s="54"/>
      <c r="J187" s="54"/>
      <c r="M187" s="146" t="s">
        <v>193</v>
      </c>
      <c r="N187" s="146" t="s">
        <v>194</v>
      </c>
      <c r="O187" s="146" t="s">
        <v>195</v>
      </c>
      <c r="P187" s="146" t="s">
        <v>196</v>
      </c>
      <c r="Q187" s="54"/>
      <c r="R187" s="54"/>
      <c r="S187" s="54"/>
      <c r="T187" s="54" t="s">
        <v>179</v>
      </c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</row>
    <row r="188" spans="1:45" ht="19.5" thickBot="1" x14ac:dyDescent="0.35">
      <c r="A188" s="158">
        <v>166764</v>
      </c>
      <c r="B188" s="154" t="s">
        <v>193</v>
      </c>
      <c r="C188" s="159">
        <v>0</v>
      </c>
      <c r="D188" s="54"/>
      <c r="E188" s="163" t="s">
        <v>214</v>
      </c>
      <c r="F188" s="54"/>
      <c r="G188" s="54"/>
      <c r="H188" s="54"/>
      <c r="I188" s="54"/>
      <c r="J188" s="54"/>
      <c r="M188" s="145">
        <v>178226</v>
      </c>
      <c r="N188" s="145">
        <v>193761</v>
      </c>
      <c r="O188" s="145">
        <v>246342</v>
      </c>
      <c r="P188" s="145">
        <v>278062</v>
      </c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</row>
    <row r="189" spans="1:45" ht="15.75" thickBot="1" x14ac:dyDescent="0.3">
      <c r="A189" s="158">
        <v>193761</v>
      </c>
      <c r="B189" s="154" t="s">
        <v>194</v>
      </c>
      <c r="C189" s="159">
        <v>0</v>
      </c>
      <c r="D189" s="54"/>
      <c r="E189" s="54"/>
      <c r="F189" s="54"/>
      <c r="G189" s="54"/>
      <c r="H189" s="54"/>
      <c r="I189" s="54"/>
      <c r="J189" s="54"/>
      <c r="M189" s="145">
        <v>163531</v>
      </c>
      <c r="N189" s="145">
        <v>177037</v>
      </c>
      <c r="O189" s="145">
        <v>215487</v>
      </c>
      <c r="P189" s="145">
        <v>241289</v>
      </c>
      <c r="Q189" s="54"/>
      <c r="R189" s="54"/>
      <c r="S189" s="54"/>
      <c r="T189" s="54" t="s">
        <v>180</v>
      </c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</row>
    <row r="190" spans="1:45" ht="15.75" thickBot="1" x14ac:dyDescent="0.3">
      <c r="A190" s="158">
        <v>198462</v>
      </c>
      <c r="B190" s="154" t="s">
        <v>194</v>
      </c>
      <c r="C190" s="159">
        <v>0</v>
      </c>
      <c r="D190" s="54"/>
      <c r="E190" s="54"/>
      <c r="F190" s="54"/>
      <c r="G190" s="54"/>
      <c r="H190" s="54"/>
      <c r="I190" s="54"/>
      <c r="J190" s="54"/>
      <c r="M190" s="145">
        <v>150047</v>
      </c>
      <c r="N190" s="145">
        <v>161756</v>
      </c>
      <c r="O190" s="145">
        <v>188497</v>
      </c>
      <c r="P190" s="145">
        <v>209379</v>
      </c>
      <c r="Q190" s="54"/>
      <c r="R190" s="54"/>
      <c r="S190" s="54"/>
      <c r="T190" s="144" t="s">
        <v>181</v>
      </c>
      <c r="U190" s="144" t="s">
        <v>14</v>
      </c>
      <c r="V190" s="144" t="s">
        <v>13</v>
      </c>
      <c r="W190" s="144" t="s">
        <v>2</v>
      </c>
      <c r="X190" s="144" t="s">
        <v>96</v>
      </c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</row>
    <row r="191" spans="1:45" ht="15.75" thickBot="1" x14ac:dyDescent="0.3">
      <c r="A191" s="158">
        <v>246342</v>
      </c>
      <c r="B191" s="154" t="s">
        <v>195</v>
      </c>
      <c r="C191" s="159">
        <v>0</v>
      </c>
      <c r="D191" s="54"/>
      <c r="E191" s="54"/>
      <c r="F191" s="54"/>
      <c r="G191" s="54"/>
      <c r="H191" s="54"/>
      <c r="I191" s="54"/>
      <c r="J191" s="54"/>
      <c r="M191" s="145">
        <v>137675</v>
      </c>
      <c r="N191" s="145">
        <v>147795</v>
      </c>
      <c r="O191" s="145">
        <v>164887</v>
      </c>
      <c r="P191" s="145">
        <v>181689</v>
      </c>
      <c r="Q191" s="54"/>
      <c r="R191" s="54"/>
      <c r="S191" s="54"/>
      <c r="T191" s="7" t="s">
        <v>193</v>
      </c>
      <c r="U191" s="7">
        <v>36</v>
      </c>
      <c r="V191" s="7">
        <v>3415727</v>
      </c>
      <c r="W191" s="7">
        <v>94881.305555555562</v>
      </c>
      <c r="X191" s="7">
        <v>1560145938.9611118</v>
      </c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</row>
    <row r="192" spans="1:45" ht="15.75" thickBot="1" x14ac:dyDescent="0.3">
      <c r="A192" s="158">
        <v>206591</v>
      </c>
      <c r="B192" s="154" t="s">
        <v>195</v>
      </c>
      <c r="C192" s="159">
        <v>0</v>
      </c>
      <c r="D192" s="54"/>
      <c r="E192" s="54"/>
      <c r="F192" s="54"/>
      <c r="G192" s="54"/>
      <c r="H192" s="54"/>
      <c r="I192" s="54"/>
      <c r="J192" s="54"/>
      <c r="M192" s="145">
        <v>126323</v>
      </c>
      <c r="N192" s="145">
        <v>135038</v>
      </c>
      <c r="O192" s="145">
        <v>144235</v>
      </c>
      <c r="P192" s="145">
        <v>157661</v>
      </c>
      <c r="Q192" s="54"/>
      <c r="R192" s="54"/>
      <c r="S192" s="54"/>
      <c r="T192" s="7" t="s">
        <v>194</v>
      </c>
      <c r="U192" s="7">
        <v>36</v>
      </c>
      <c r="V192" s="7">
        <v>3680629</v>
      </c>
      <c r="W192" s="7">
        <v>102239.69444444444</v>
      </c>
      <c r="X192" s="7">
        <v>2196967666.1611118</v>
      </c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</row>
    <row r="193" spans="1:45" ht="15.75" thickBot="1" x14ac:dyDescent="0.3">
      <c r="A193" s="158">
        <v>278062</v>
      </c>
      <c r="B193" s="154" t="s">
        <v>196</v>
      </c>
      <c r="C193" s="159">
        <v>0</v>
      </c>
      <c r="D193" s="54"/>
      <c r="E193" s="54"/>
      <c r="F193" s="54"/>
      <c r="G193" s="54"/>
      <c r="H193" s="54"/>
      <c r="I193" s="54"/>
      <c r="J193" s="54"/>
      <c r="M193" s="145">
        <v>115908</v>
      </c>
      <c r="N193" s="145">
        <v>123383</v>
      </c>
      <c r="O193" s="145">
        <v>126169</v>
      </c>
      <c r="P193" s="145">
        <v>136811</v>
      </c>
      <c r="Q193" s="54"/>
      <c r="R193" s="54"/>
      <c r="S193" s="54"/>
      <c r="T193" s="7" t="s">
        <v>195</v>
      </c>
      <c r="U193" s="7">
        <v>36</v>
      </c>
      <c r="V193" s="7">
        <v>3814950</v>
      </c>
      <c r="W193" s="7">
        <v>105970.83333333333</v>
      </c>
      <c r="X193" s="7">
        <v>3417924375.6285715</v>
      </c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</row>
    <row r="194" spans="1:45" ht="15.75" thickBot="1" x14ac:dyDescent="0.3">
      <c r="A194" s="158">
        <v>225668</v>
      </c>
      <c r="B194" s="154" t="s">
        <v>196</v>
      </c>
      <c r="C194" s="159">
        <v>0</v>
      </c>
      <c r="D194" s="54"/>
      <c r="E194" s="54"/>
      <c r="F194" s="54"/>
      <c r="G194" s="54"/>
      <c r="H194" s="54"/>
      <c r="I194" s="54"/>
      <c r="J194" s="54"/>
      <c r="M194" s="145">
        <v>106351</v>
      </c>
      <c r="N194" s="145">
        <v>112733</v>
      </c>
      <c r="O194" s="145">
        <v>110366</v>
      </c>
      <c r="P194" s="145">
        <v>118718</v>
      </c>
      <c r="Q194" s="54"/>
      <c r="R194" s="54"/>
      <c r="S194" s="54"/>
      <c r="T194" s="8" t="s">
        <v>196</v>
      </c>
      <c r="U194" s="8">
        <v>36</v>
      </c>
      <c r="V194" s="8">
        <v>4230170</v>
      </c>
      <c r="W194" s="8">
        <v>117504.72222222222</v>
      </c>
      <c r="X194" s="8">
        <v>4292001471.7492065</v>
      </c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</row>
    <row r="195" spans="1:45" ht="15.75" thickBot="1" x14ac:dyDescent="0.3">
      <c r="A195" s="158">
        <v>163531</v>
      </c>
      <c r="B195" s="154" t="s">
        <v>193</v>
      </c>
      <c r="C195" s="159">
        <v>1</v>
      </c>
      <c r="D195" s="54"/>
      <c r="E195" s="54"/>
      <c r="F195" s="54"/>
      <c r="G195" s="54"/>
      <c r="H195" s="54"/>
      <c r="I195" s="54"/>
      <c r="J195" s="54"/>
      <c r="M195" s="145">
        <v>97582</v>
      </c>
      <c r="N195" s="145">
        <v>103003</v>
      </c>
      <c r="O195" s="145">
        <v>96542</v>
      </c>
      <c r="P195" s="145">
        <v>103018</v>
      </c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</row>
    <row r="196" spans="1:45" ht="15.75" thickBot="1" x14ac:dyDescent="0.3">
      <c r="A196" s="158">
        <v>154767</v>
      </c>
      <c r="B196" s="154" t="s">
        <v>193</v>
      </c>
      <c r="C196" s="159">
        <v>1</v>
      </c>
      <c r="D196" s="54"/>
      <c r="E196" s="54"/>
      <c r="F196" s="54"/>
      <c r="G196" s="54"/>
      <c r="H196" s="54"/>
      <c r="I196" s="54"/>
      <c r="J196" s="54"/>
      <c r="M196" s="145">
        <v>89536</v>
      </c>
      <c r="N196" s="145">
        <v>94112</v>
      </c>
      <c r="O196" s="145">
        <v>84450</v>
      </c>
      <c r="P196" s="145">
        <v>89394</v>
      </c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</row>
    <row r="197" spans="1:45" ht="15.75" thickBot="1" x14ac:dyDescent="0.3">
      <c r="A197" s="158">
        <v>177037</v>
      </c>
      <c r="B197" s="154" t="s">
        <v>194</v>
      </c>
      <c r="C197" s="159">
        <v>1</v>
      </c>
      <c r="D197" s="54"/>
      <c r="E197" s="54"/>
      <c r="F197" s="54"/>
      <c r="G197" s="54"/>
      <c r="H197" s="54"/>
      <c r="I197" s="54"/>
      <c r="J197" s="54"/>
      <c r="M197" s="145">
        <v>82153</v>
      </c>
      <c r="N197" s="145">
        <v>85989</v>
      </c>
      <c r="O197" s="145">
        <v>73873</v>
      </c>
      <c r="P197" s="145">
        <v>77572</v>
      </c>
      <c r="Q197" s="54"/>
      <c r="R197" s="54"/>
      <c r="S197" s="54"/>
      <c r="T197" s="54" t="s">
        <v>182</v>
      </c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</row>
    <row r="198" spans="1:45" ht="15.75" thickBot="1" x14ac:dyDescent="0.3">
      <c r="A198" s="158">
        <v>181826</v>
      </c>
      <c r="B198" s="154" t="s">
        <v>194</v>
      </c>
      <c r="C198" s="159">
        <v>1</v>
      </c>
      <c r="D198" s="54"/>
      <c r="E198" s="54"/>
      <c r="F198" s="54"/>
      <c r="G198" s="54"/>
      <c r="H198" s="54"/>
      <c r="I198" s="54"/>
      <c r="J198" s="54"/>
      <c r="M198" s="145">
        <v>75379</v>
      </c>
      <c r="N198" s="145">
        <v>78567</v>
      </c>
      <c r="O198" s="145">
        <v>64620</v>
      </c>
      <c r="P198" s="145">
        <v>67313</v>
      </c>
      <c r="Q198" s="54"/>
      <c r="R198" s="54"/>
      <c r="S198" s="54"/>
      <c r="T198" s="144" t="s">
        <v>183</v>
      </c>
      <c r="U198" s="144" t="s">
        <v>184</v>
      </c>
      <c r="V198" s="144" t="s">
        <v>98</v>
      </c>
      <c r="W198" s="144" t="s">
        <v>185</v>
      </c>
      <c r="X198" s="144" t="s">
        <v>99</v>
      </c>
      <c r="Y198" s="144" t="s">
        <v>186</v>
      </c>
      <c r="Z198" s="144" t="s">
        <v>187</v>
      </c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</row>
    <row r="199" spans="1:45" ht="15.75" thickBot="1" x14ac:dyDescent="0.3">
      <c r="A199" s="158">
        <v>215487</v>
      </c>
      <c r="B199" s="154" t="s">
        <v>195</v>
      </c>
      <c r="C199" s="159">
        <v>1</v>
      </c>
      <c r="D199" s="54"/>
      <c r="E199" s="54"/>
      <c r="F199" s="54"/>
      <c r="G199" s="54"/>
      <c r="H199" s="54"/>
      <c r="I199" s="54"/>
      <c r="J199" s="54"/>
      <c r="M199" s="145">
        <v>69164</v>
      </c>
      <c r="N199" s="145">
        <v>71786</v>
      </c>
      <c r="O199" s="145">
        <v>56526</v>
      </c>
      <c r="P199" s="145">
        <v>58411</v>
      </c>
      <c r="Q199" s="54"/>
      <c r="R199" s="54"/>
      <c r="S199" s="54"/>
      <c r="T199" s="7" t="s">
        <v>188</v>
      </c>
      <c r="U199" s="7">
        <v>9620240025.7223511</v>
      </c>
      <c r="V199" s="7">
        <v>3</v>
      </c>
      <c r="W199" s="7">
        <v>3206746675.2407837</v>
      </c>
      <c r="X199" s="7">
        <v>1.1185961951292185</v>
      </c>
      <c r="Y199" s="165">
        <v>0.3437664658791213</v>
      </c>
      <c r="Z199" s="7">
        <v>2.6692563635313133</v>
      </c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</row>
    <row r="200" spans="1:45" ht="15.75" thickBot="1" x14ac:dyDescent="0.3">
      <c r="A200" s="158">
        <v>190337</v>
      </c>
      <c r="B200" s="154" t="s">
        <v>195</v>
      </c>
      <c r="C200" s="159">
        <v>1</v>
      </c>
      <c r="D200" s="54"/>
      <c r="E200" s="54"/>
      <c r="F200" s="54"/>
      <c r="G200" s="54"/>
      <c r="H200" s="54"/>
      <c r="I200" s="54"/>
      <c r="J200" s="54"/>
      <c r="M200" s="145">
        <v>63461</v>
      </c>
      <c r="N200" s="145">
        <v>65590</v>
      </c>
      <c r="O200" s="145">
        <v>49446</v>
      </c>
      <c r="P200" s="145">
        <v>50686</v>
      </c>
      <c r="Q200" s="54"/>
      <c r="R200" s="54"/>
      <c r="S200" s="54"/>
      <c r="T200" s="7" t="s">
        <v>189</v>
      </c>
      <c r="U200" s="7">
        <v>401346380837.49994</v>
      </c>
      <c r="V200" s="7">
        <v>140</v>
      </c>
      <c r="W200" s="7">
        <v>2866759863.1249995</v>
      </c>
      <c r="X200" s="7"/>
      <c r="Y200" s="7"/>
      <c r="Z200" s="7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</row>
    <row r="201" spans="1:45" ht="15.75" thickBot="1" x14ac:dyDescent="0.3">
      <c r="A201" s="158">
        <v>241289</v>
      </c>
      <c r="B201" s="154" t="s">
        <v>196</v>
      </c>
      <c r="C201" s="159">
        <v>1</v>
      </c>
      <c r="D201" s="54"/>
      <c r="E201" s="54"/>
      <c r="F201" s="54"/>
      <c r="G201" s="54"/>
      <c r="H201" s="54"/>
      <c r="I201" s="54"/>
      <c r="J201" s="54"/>
      <c r="M201" s="145">
        <v>58228</v>
      </c>
      <c r="N201" s="145">
        <v>59929</v>
      </c>
      <c r="O201" s="145">
        <v>43253</v>
      </c>
      <c r="P201" s="145">
        <v>43983</v>
      </c>
      <c r="Q201" s="54"/>
      <c r="R201" s="54"/>
      <c r="S201" s="54"/>
      <c r="T201" s="7"/>
      <c r="U201" s="7"/>
      <c r="V201" s="7"/>
      <c r="W201" s="7"/>
      <c r="X201" s="7"/>
      <c r="Y201" s="7"/>
      <c r="Z201" s="7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</row>
    <row r="202" spans="1:45" ht="15.75" thickBot="1" x14ac:dyDescent="0.3">
      <c r="A202" s="158">
        <v>209052</v>
      </c>
      <c r="B202" s="154" t="s">
        <v>196</v>
      </c>
      <c r="C202" s="159">
        <v>1</v>
      </c>
      <c r="D202" s="54"/>
      <c r="E202" s="54"/>
      <c r="F202" s="54"/>
      <c r="G202" s="54"/>
      <c r="H202" s="54"/>
      <c r="I202" s="54"/>
      <c r="J202" s="54"/>
      <c r="M202" s="145">
        <v>53427</v>
      </c>
      <c r="N202" s="147">
        <v>54756</v>
      </c>
      <c r="O202" s="145">
        <v>37835</v>
      </c>
      <c r="P202" s="145">
        <v>38166</v>
      </c>
      <c r="Q202" s="54"/>
      <c r="R202" s="54"/>
      <c r="S202" s="54"/>
      <c r="T202" s="8" t="s">
        <v>190</v>
      </c>
      <c r="U202" s="8">
        <v>410966620863.22229</v>
      </c>
      <c r="V202" s="8">
        <v>143</v>
      </c>
      <c r="W202" s="8"/>
      <c r="X202" s="8"/>
      <c r="Y202" s="8"/>
      <c r="Z202" s="8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</row>
    <row r="203" spans="1:45" ht="15.75" thickBot="1" x14ac:dyDescent="0.3">
      <c r="A203" s="158">
        <v>150047</v>
      </c>
      <c r="B203" s="154" t="s">
        <v>193</v>
      </c>
      <c r="C203" s="159">
        <v>2</v>
      </c>
      <c r="D203" s="54"/>
      <c r="E203" s="54"/>
      <c r="F203" s="54"/>
      <c r="G203" s="54"/>
      <c r="H203" s="54"/>
      <c r="I203" s="54"/>
      <c r="J203" s="54"/>
      <c r="M203" s="145">
        <v>49022</v>
      </c>
      <c r="N203" s="145">
        <v>50030</v>
      </c>
      <c r="O203" s="145">
        <v>33096</v>
      </c>
      <c r="P203" s="145">
        <v>33119</v>
      </c>
      <c r="Q203" s="54"/>
      <c r="R203" s="54"/>
      <c r="S203" s="54"/>
      <c r="T203" s="54"/>
      <c r="U203" s="54"/>
      <c r="V203" s="54"/>
      <c r="W203" s="54"/>
      <c r="X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</row>
    <row r="204" spans="1:45" ht="15.75" thickBot="1" x14ac:dyDescent="0.3">
      <c r="A204" s="158">
        <v>143633</v>
      </c>
      <c r="B204" s="154" t="s">
        <v>193</v>
      </c>
      <c r="C204" s="159">
        <v>2</v>
      </c>
      <c r="D204" s="54"/>
      <c r="E204" s="54"/>
      <c r="F204" s="54"/>
      <c r="G204" s="54"/>
      <c r="H204" s="54"/>
      <c r="I204" s="54"/>
      <c r="J204" s="54"/>
      <c r="M204" s="145">
        <v>44980</v>
      </c>
      <c r="N204" s="145">
        <v>45712</v>
      </c>
      <c r="O204" s="145">
        <v>28951</v>
      </c>
      <c r="P204" s="145">
        <v>28739</v>
      </c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</row>
    <row r="205" spans="1:45" ht="15.75" thickBot="1" x14ac:dyDescent="0.3">
      <c r="A205" s="158">
        <v>161756</v>
      </c>
      <c r="B205" s="154" t="s">
        <v>194</v>
      </c>
      <c r="C205" s="159">
        <v>2</v>
      </c>
      <c r="D205" s="54"/>
      <c r="E205" s="54"/>
      <c r="F205" s="54"/>
      <c r="G205" s="54"/>
      <c r="H205" s="54"/>
      <c r="I205" s="54"/>
      <c r="J205" s="54"/>
      <c r="M205" s="145">
        <v>41271</v>
      </c>
      <c r="N205" s="145">
        <v>41766</v>
      </c>
      <c r="O205" s="145">
        <v>25325</v>
      </c>
      <c r="P205" s="145">
        <v>24938</v>
      </c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</row>
    <row r="206" spans="1:45" ht="15.75" thickBot="1" x14ac:dyDescent="0.3">
      <c r="A206" s="158">
        <v>166584</v>
      </c>
      <c r="B206" s="154" t="s">
        <v>194</v>
      </c>
      <c r="C206" s="159">
        <v>2</v>
      </c>
      <c r="D206" s="54"/>
      <c r="E206" s="54"/>
      <c r="F206" s="54"/>
      <c r="G206" s="54"/>
      <c r="H206" s="54"/>
      <c r="I206" s="54"/>
      <c r="J206" s="54"/>
      <c r="M206" s="145">
        <v>166764</v>
      </c>
      <c r="N206" s="145">
        <v>198462</v>
      </c>
      <c r="O206" s="145">
        <v>206591</v>
      </c>
      <c r="P206" s="145">
        <v>225668</v>
      </c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</row>
    <row r="207" spans="1:45" ht="15.75" thickBot="1" x14ac:dyDescent="0.3">
      <c r="A207" s="158">
        <v>188497</v>
      </c>
      <c r="B207" s="154" t="s">
        <v>195</v>
      </c>
      <c r="C207" s="159">
        <v>2</v>
      </c>
      <c r="D207" s="54"/>
      <c r="E207" s="54"/>
      <c r="F207" s="54"/>
      <c r="G207" s="54"/>
      <c r="H207" s="54"/>
      <c r="I207" s="54"/>
      <c r="J207" s="54"/>
      <c r="M207" s="145">
        <v>154767</v>
      </c>
      <c r="N207" s="145">
        <v>181826</v>
      </c>
      <c r="O207" s="145">
        <v>190337</v>
      </c>
      <c r="P207" s="145">
        <v>209052</v>
      </c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</row>
    <row r="208" spans="1:45" ht="15.75" thickBot="1" x14ac:dyDescent="0.3">
      <c r="A208" s="158">
        <v>175361</v>
      </c>
      <c r="B208" s="154" t="s">
        <v>195</v>
      </c>
      <c r="C208" s="159">
        <v>2</v>
      </c>
      <c r="D208" s="54"/>
      <c r="E208" s="54"/>
      <c r="F208" s="54"/>
      <c r="G208" s="54"/>
      <c r="H208" s="54"/>
      <c r="I208" s="54"/>
      <c r="J208" s="54"/>
      <c r="M208" s="145">
        <v>143633</v>
      </c>
      <c r="N208" s="145">
        <v>166584</v>
      </c>
      <c r="O208" s="145">
        <v>175361</v>
      </c>
      <c r="P208" s="145">
        <v>193659</v>
      </c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</row>
    <row r="209" spans="1:45" ht="15.75" thickBot="1" x14ac:dyDescent="0.3">
      <c r="A209" s="158">
        <v>209379</v>
      </c>
      <c r="B209" s="154" t="s">
        <v>196</v>
      </c>
      <c r="C209" s="159">
        <v>2</v>
      </c>
      <c r="D209" s="54"/>
      <c r="E209" s="54"/>
      <c r="F209" s="54"/>
      <c r="G209" s="54"/>
      <c r="H209" s="54"/>
      <c r="I209" s="54"/>
      <c r="J209" s="54"/>
      <c r="M209" s="145">
        <v>133300</v>
      </c>
      <c r="N209" s="145">
        <v>152620</v>
      </c>
      <c r="O209" s="145">
        <v>161564</v>
      </c>
      <c r="P209" s="145">
        <v>179399</v>
      </c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</row>
    <row r="210" spans="1:45" ht="15.75" thickBot="1" x14ac:dyDescent="0.3">
      <c r="A210" s="158">
        <v>193659</v>
      </c>
      <c r="B210" s="154" t="s">
        <v>196</v>
      </c>
      <c r="C210" s="159">
        <v>2</v>
      </c>
      <c r="D210" s="54"/>
      <c r="E210" s="54"/>
      <c r="F210" s="54"/>
      <c r="G210" s="54"/>
      <c r="H210" s="54"/>
      <c r="I210" s="54"/>
      <c r="J210" s="54"/>
      <c r="M210" s="145">
        <v>123711</v>
      </c>
      <c r="N210" s="145">
        <v>139827</v>
      </c>
      <c r="O210" s="145">
        <v>148852</v>
      </c>
      <c r="P210" s="145">
        <v>166190</v>
      </c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</row>
    <row r="211" spans="1:45" ht="15.75" thickBot="1" x14ac:dyDescent="0.3">
      <c r="A211" s="158">
        <v>137675</v>
      </c>
      <c r="B211" s="154" t="s">
        <v>193</v>
      </c>
      <c r="C211" s="159">
        <v>3</v>
      </c>
      <c r="D211" s="54"/>
      <c r="E211" s="54"/>
      <c r="F211" s="54"/>
      <c r="G211" s="54"/>
      <c r="H211" s="54"/>
      <c r="I211" s="54"/>
      <c r="J211" s="54"/>
      <c r="M211" s="145">
        <v>114811</v>
      </c>
      <c r="N211" s="145">
        <v>128106</v>
      </c>
      <c r="O211" s="145">
        <v>137140</v>
      </c>
      <c r="P211" s="145">
        <v>153953</v>
      </c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</row>
    <row r="212" spans="1:45" ht="15.75" thickBot="1" x14ac:dyDescent="0.3">
      <c r="A212" s="158">
        <v>133300</v>
      </c>
      <c r="B212" s="154" t="s">
        <v>193</v>
      </c>
      <c r="C212" s="159">
        <v>3</v>
      </c>
      <c r="D212" s="54"/>
      <c r="E212" s="54"/>
      <c r="F212" s="54"/>
      <c r="G212" s="54"/>
      <c r="H212" s="54"/>
      <c r="I212" s="54"/>
      <c r="J212" s="54"/>
      <c r="M212" s="145">
        <v>106552</v>
      </c>
      <c r="N212" s="145">
        <v>117367</v>
      </c>
      <c r="O212" s="145">
        <v>126350</v>
      </c>
      <c r="P212" s="145">
        <v>142617</v>
      </c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</row>
    <row r="213" spans="1:45" ht="15.75" thickBot="1" x14ac:dyDescent="0.3">
      <c r="A213" s="158">
        <v>147795</v>
      </c>
      <c r="B213" s="154" t="s">
        <v>194</v>
      </c>
      <c r="C213" s="159">
        <v>3</v>
      </c>
      <c r="D213" s="54"/>
      <c r="E213" s="54"/>
      <c r="F213" s="54"/>
      <c r="G213" s="54"/>
      <c r="H213" s="54"/>
      <c r="I213" s="54"/>
      <c r="J213" s="54"/>
      <c r="M213" s="145">
        <v>98887</v>
      </c>
      <c r="N213" s="145">
        <v>107529</v>
      </c>
      <c r="O213" s="145">
        <v>116409</v>
      </c>
      <c r="P213" s="145">
        <v>132115</v>
      </c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</row>
    <row r="214" spans="1:45" ht="15.75" thickBot="1" x14ac:dyDescent="0.3">
      <c r="A214" s="158">
        <v>152620</v>
      </c>
      <c r="B214" s="154" t="s">
        <v>194</v>
      </c>
      <c r="C214" s="159">
        <v>3</v>
      </c>
      <c r="D214" s="54"/>
      <c r="E214" s="54"/>
      <c r="F214" s="54"/>
      <c r="G214" s="54"/>
      <c r="H214" s="54"/>
      <c r="I214" s="54"/>
      <c r="J214" s="54"/>
      <c r="M214" s="145">
        <v>91773</v>
      </c>
      <c r="N214" s="145">
        <v>98515</v>
      </c>
      <c r="O214" s="145">
        <v>107250</v>
      </c>
      <c r="P214" s="145">
        <v>122387</v>
      </c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</row>
    <row r="215" spans="1:45" ht="15.75" thickBot="1" x14ac:dyDescent="0.3">
      <c r="A215" s="158">
        <v>164887</v>
      </c>
      <c r="B215" s="154" t="s">
        <v>195</v>
      </c>
      <c r="C215" s="159">
        <v>3</v>
      </c>
      <c r="D215" s="54"/>
      <c r="E215" s="54"/>
      <c r="F215" s="54"/>
      <c r="G215" s="54"/>
      <c r="H215" s="54"/>
      <c r="I215" s="54"/>
      <c r="J215" s="54"/>
      <c r="M215" s="145">
        <v>85171</v>
      </c>
      <c r="N215" s="145">
        <v>90257</v>
      </c>
      <c r="O215" s="145">
        <v>98812</v>
      </c>
      <c r="P215" s="145">
        <v>113376</v>
      </c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</row>
    <row r="216" spans="1:45" ht="15.75" thickBot="1" x14ac:dyDescent="0.3">
      <c r="A216" s="158">
        <v>161564</v>
      </c>
      <c r="B216" s="154" t="s">
        <v>195</v>
      </c>
      <c r="C216" s="159">
        <v>3</v>
      </c>
      <c r="D216" s="54"/>
      <c r="E216" s="54"/>
      <c r="F216" s="54"/>
      <c r="G216" s="54"/>
      <c r="H216" s="54"/>
      <c r="I216" s="54"/>
      <c r="J216" s="54"/>
      <c r="M216" s="145">
        <v>79044</v>
      </c>
      <c r="N216" s="145">
        <v>82691</v>
      </c>
      <c r="O216" s="147">
        <v>91037</v>
      </c>
      <c r="P216" s="145">
        <v>105028</v>
      </c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</row>
    <row r="217" spans="1:45" ht="15.75" thickBot="1" x14ac:dyDescent="0.3">
      <c r="A217" s="158">
        <v>181689</v>
      </c>
      <c r="B217" s="154" t="s">
        <v>196</v>
      </c>
      <c r="C217" s="159">
        <v>3</v>
      </c>
      <c r="D217" s="54"/>
      <c r="E217" s="54"/>
      <c r="F217" s="54"/>
      <c r="G217" s="54"/>
      <c r="H217" s="54"/>
      <c r="I217" s="54"/>
      <c r="J217" s="54"/>
      <c r="M217" s="145">
        <v>73357</v>
      </c>
      <c r="N217" s="145">
        <v>75760</v>
      </c>
      <c r="O217" s="145">
        <v>83875</v>
      </c>
      <c r="P217" s="145">
        <v>97294</v>
      </c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</row>
    <row r="218" spans="1:45" ht="15.75" thickBot="1" x14ac:dyDescent="0.3">
      <c r="A218" s="158">
        <v>179399</v>
      </c>
      <c r="B218" s="154" t="s">
        <v>196</v>
      </c>
      <c r="C218" s="159">
        <v>3</v>
      </c>
      <c r="D218" s="54"/>
      <c r="E218" s="54"/>
      <c r="F218" s="54"/>
      <c r="G218" s="54"/>
      <c r="H218" s="54"/>
      <c r="I218" s="54"/>
      <c r="J218" s="54"/>
      <c r="M218" s="145">
        <v>68080</v>
      </c>
      <c r="N218" s="145">
        <v>69409</v>
      </c>
      <c r="O218" s="145">
        <v>77275</v>
      </c>
      <c r="P218" s="145">
        <v>90130</v>
      </c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</row>
    <row r="219" spans="1:45" ht="15.75" thickBot="1" x14ac:dyDescent="0.3">
      <c r="A219" s="158">
        <v>126323</v>
      </c>
      <c r="B219" s="154" t="s">
        <v>193</v>
      </c>
      <c r="C219" s="159">
        <v>4</v>
      </c>
      <c r="D219" s="54"/>
      <c r="E219" s="54"/>
      <c r="F219" s="54"/>
      <c r="G219" s="54"/>
      <c r="H219" s="54"/>
      <c r="I219" s="54"/>
      <c r="J219" s="54"/>
      <c r="M219" s="145">
        <v>63182</v>
      </c>
      <c r="N219" s="145">
        <v>63591</v>
      </c>
      <c r="O219" s="145">
        <v>71195</v>
      </c>
      <c r="P219" s="145">
        <v>83494</v>
      </c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</row>
    <row r="220" spans="1:45" ht="15.75" thickBot="1" x14ac:dyDescent="0.3">
      <c r="A220" s="158">
        <v>123711</v>
      </c>
      <c r="B220" s="154" t="s">
        <v>193</v>
      </c>
      <c r="C220" s="159">
        <v>4</v>
      </c>
      <c r="D220" s="54"/>
      <c r="E220" s="54"/>
      <c r="F220" s="54"/>
      <c r="G220" s="54"/>
      <c r="H220" s="54"/>
      <c r="I220" s="54"/>
      <c r="J220" s="54"/>
      <c r="M220" s="145">
        <v>58637</v>
      </c>
      <c r="N220" s="145">
        <v>58260</v>
      </c>
      <c r="O220" s="145">
        <v>65594</v>
      </c>
      <c r="P220" s="145">
        <v>77346</v>
      </c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</row>
    <row r="221" spans="1:45" ht="15.75" thickBot="1" x14ac:dyDescent="0.3">
      <c r="A221" s="158">
        <v>135038</v>
      </c>
      <c r="B221" s="154" t="s">
        <v>194</v>
      </c>
      <c r="C221" s="159">
        <v>4</v>
      </c>
      <c r="D221" s="54"/>
      <c r="E221" s="54"/>
      <c r="F221" s="54"/>
      <c r="G221" s="54"/>
      <c r="H221" s="54"/>
      <c r="I221" s="54"/>
      <c r="J221" s="54"/>
      <c r="M221" s="145">
        <v>54419</v>
      </c>
      <c r="N221" s="145">
        <v>53377</v>
      </c>
      <c r="O221" s="145">
        <v>60433</v>
      </c>
      <c r="P221" s="145">
        <v>71651</v>
      </c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</row>
    <row r="222" spans="1:45" ht="15.75" thickBot="1" x14ac:dyDescent="0.3">
      <c r="A222" s="158">
        <v>139827</v>
      </c>
      <c r="B222" s="154" t="s">
        <v>194</v>
      </c>
      <c r="C222" s="159">
        <v>4</v>
      </c>
      <c r="D222" s="54"/>
      <c r="E222" s="54"/>
      <c r="F222" s="54"/>
      <c r="G222" s="54"/>
      <c r="H222" s="54"/>
      <c r="I222" s="54"/>
      <c r="J222" s="54"/>
      <c r="M222" s="145">
        <v>50504</v>
      </c>
      <c r="N222" s="145">
        <v>48902</v>
      </c>
      <c r="O222" s="145">
        <v>55678</v>
      </c>
      <c r="P222" s="145">
        <v>66375</v>
      </c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</row>
    <row r="223" spans="1:45" ht="15.75" thickBot="1" x14ac:dyDescent="0.3">
      <c r="A223" s="158">
        <v>144235</v>
      </c>
      <c r="B223" s="154" t="s">
        <v>195</v>
      </c>
      <c r="C223" s="159">
        <v>4</v>
      </c>
      <c r="D223" s="54"/>
      <c r="E223" s="54"/>
      <c r="F223" s="54"/>
      <c r="G223" s="54"/>
      <c r="H223" s="54"/>
      <c r="I223" s="54"/>
      <c r="J223" s="54"/>
      <c r="M223" s="145">
        <v>46871</v>
      </c>
      <c r="N223" s="145">
        <v>44803</v>
      </c>
      <c r="O223" s="145">
        <v>51297</v>
      </c>
      <c r="P223" s="145">
        <v>61488</v>
      </c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</row>
    <row r="224" spans="1:45" x14ac:dyDescent="0.25">
      <c r="A224" s="158">
        <v>148852</v>
      </c>
      <c r="B224" s="154" t="s">
        <v>195</v>
      </c>
      <c r="C224" s="159">
        <v>4</v>
      </c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</row>
    <row r="225" spans="1:45" ht="15.75" thickBot="1" x14ac:dyDescent="0.3">
      <c r="A225" s="158">
        <v>157661</v>
      </c>
      <c r="B225" s="154" t="s">
        <v>196</v>
      </c>
      <c r="C225" s="159">
        <v>4</v>
      </c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</row>
    <row r="226" spans="1:45" ht="19.5" thickBot="1" x14ac:dyDescent="0.35">
      <c r="A226" s="158">
        <v>166190</v>
      </c>
      <c r="B226" s="154" t="s">
        <v>196</v>
      </c>
      <c r="C226" s="159">
        <v>4</v>
      </c>
      <c r="D226" s="54"/>
      <c r="E226" s="163" t="s">
        <v>216</v>
      </c>
      <c r="F226" s="54"/>
      <c r="G226" s="54"/>
      <c r="H226" s="54"/>
      <c r="I226" s="54"/>
      <c r="J226" s="54"/>
      <c r="K226" s="54"/>
      <c r="L226" s="54"/>
      <c r="M226" s="54"/>
      <c r="N226" s="54"/>
      <c r="O226" s="167" t="s">
        <v>202</v>
      </c>
      <c r="P226" s="167" t="s">
        <v>203</v>
      </c>
      <c r="Q226" s="168" t="s">
        <v>204</v>
      </c>
      <c r="R226" s="169" t="s">
        <v>205</v>
      </c>
      <c r="S226" s="167" t="s">
        <v>206</v>
      </c>
      <c r="T226" s="167" t="s">
        <v>207</v>
      </c>
      <c r="U226" s="54"/>
      <c r="V226" s="54"/>
      <c r="W226" s="54" t="s">
        <v>179</v>
      </c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</row>
    <row r="227" spans="1:45" ht="19.5" thickBot="1" x14ac:dyDescent="0.35">
      <c r="A227" s="158">
        <v>115908</v>
      </c>
      <c r="B227" s="154" t="s">
        <v>193</v>
      </c>
      <c r="C227" s="159">
        <v>5</v>
      </c>
      <c r="D227" s="54"/>
      <c r="E227" s="163" t="s">
        <v>215</v>
      </c>
      <c r="F227" s="54"/>
      <c r="G227" s="54"/>
      <c r="H227" s="54"/>
      <c r="I227" s="54"/>
      <c r="J227" s="54"/>
      <c r="K227" s="54"/>
      <c r="L227" s="54"/>
      <c r="M227" s="54"/>
      <c r="N227" s="54"/>
      <c r="O227" s="170">
        <v>178226</v>
      </c>
      <c r="P227" s="170">
        <v>137675</v>
      </c>
      <c r="Q227" s="170">
        <v>106351</v>
      </c>
      <c r="R227" s="170">
        <v>82153</v>
      </c>
      <c r="S227" s="170">
        <v>63461</v>
      </c>
      <c r="T227" s="170">
        <v>49022</v>
      </c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</row>
    <row r="228" spans="1:45" ht="15.75" thickBot="1" x14ac:dyDescent="0.3">
      <c r="A228" s="158">
        <v>114811</v>
      </c>
      <c r="B228" s="154" t="s">
        <v>193</v>
      </c>
      <c r="C228" s="159">
        <v>5</v>
      </c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170">
        <v>166764</v>
      </c>
      <c r="P228" s="170">
        <v>133300</v>
      </c>
      <c r="Q228" s="170">
        <v>106552</v>
      </c>
      <c r="R228" s="170">
        <v>85171</v>
      </c>
      <c r="S228" s="170">
        <v>68080</v>
      </c>
      <c r="T228" s="170">
        <v>54419</v>
      </c>
      <c r="U228" s="54"/>
      <c r="V228" s="54"/>
      <c r="W228" s="54" t="s">
        <v>180</v>
      </c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</row>
    <row r="229" spans="1:45" ht="15.75" thickBot="1" x14ac:dyDescent="0.3">
      <c r="A229" s="158">
        <v>123383</v>
      </c>
      <c r="B229" s="154" t="s">
        <v>194</v>
      </c>
      <c r="C229" s="159">
        <v>5</v>
      </c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170">
        <v>193761</v>
      </c>
      <c r="P229" s="170">
        <v>147795</v>
      </c>
      <c r="Q229" s="171">
        <v>112733</v>
      </c>
      <c r="R229" s="170">
        <v>85989</v>
      </c>
      <c r="S229" s="170">
        <v>65590</v>
      </c>
      <c r="T229" s="170">
        <v>50030</v>
      </c>
      <c r="U229" s="54"/>
      <c r="V229" s="54"/>
      <c r="W229" s="29" t="s">
        <v>181</v>
      </c>
      <c r="X229" s="29" t="s">
        <v>14</v>
      </c>
      <c r="Y229" s="29" t="s">
        <v>13</v>
      </c>
      <c r="Z229" s="29" t="s">
        <v>2</v>
      </c>
      <c r="AA229" s="29" t="s">
        <v>96</v>
      </c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</row>
    <row r="230" spans="1:45" ht="15.75" thickBot="1" x14ac:dyDescent="0.3">
      <c r="A230" s="158">
        <v>128106</v>
      </c>
      <c r="B230" s="154" t="s">
        <v>194</v>
      </c>
      <c r="C230" s="159">
        <v>5</v>
      </c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170">
        <v>198462</v>
      </c>
      <c r="P230" s="170">
        <v>152620</v>
      </c>
      <c r="Q230" s="170">
        <v>117367</v>
      </c>
      <c r="R230" s="170">
        <v>90257</v>
      </c>
      <c r="S230" s="170">
        <v>69409</v>
      </c>
      <c r="T230" s="170">
        <v>53377</v>
      </c>
      <c r="U230" s="54"/>
      <c r="V230" s="54"/>
      <c r="W230" s="7" t="s">
        <v>202</v>
      </c>
      <c r="X230" s="7">
        <v>24</v>
      </c>
      <c r="Y230" s="7">
        <v>4616118</v>
      </c>
      <c r="Z230" s="7">
        <v>192338.25</v>
      </c>
      <c r="AA230" s="7">
        <v>1070765623.326087</v>
      </c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</row>
    <row r="231" spans="1:45" ht="15.75" thickBot="1" x14ac:dyDescent="0.3">
      <c r="A231" s="158">
        <v>126169</v>
      </c>
      <c r="B231" s="154" t="s">
        <v>195</v>
      </c>
      <c r="C231" s="159">
        <v>5</v>
      </c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170">
        <v>246342</v>
      </c>
      <c r="P231" s="170">
        <v>164887</v>
      </c>
      <c r="Q231" s="170">
        <v>110366</v>
      </c>
      <c r="R231" s="170">
        <v>73873</v>
      </c>
      <c r="S231" s="171">
        <v>49446</v>
      </c>
      <c r="T231" s="170">
        <v>33096</v>
      </c>
      <c r="U231" s="54"/>
      <c r="V231" s="54"/>
      <c r="W231" s="7" t="s">
        <v>203</v>
      </c>
      <c r="X231" s="7">
        <v>24</v>
      </c>
      <c r="Y231" s="7">
        <v>3437047</v>
      </c>
      <c r="Z231" s="7">
        <v>143210.29166666666</v>
      </c>
      <c r="AA231" s="7">
        <v>348069524.73731798</v>
      </c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</row>
    <row r="232" spans="1:45" ht="15.75" thickBot="1" x14ac:dyDescent="0.3">
      <c r="A232" s="158">
        <v>137140</v>
      </c>
      <c r="B232" s="154" t="s">
        <v>195</v>
      </c>
      <c r="C232" s="159">
        <v>5</v>
      </c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170">
        <v>206591</v>
      </c>
      <c r="P232" s="170">
        <v>161564</v>
      </c>
      <c r="Q232" s="170">
        <v>126350</v>
      </c>
      <c r="R232" s="170">
        <v>98812</v>
      </c>
      <c r="S232" s="170">
        <v>77275</v>
      </c>
      <c r="T232" s="170">
        <v>60433</v>
      </c>
      <c r="U232" s="54"/>
      <c r="V232" s="54"/>
      <c r="W232" s="7" t="s">
        <v>204</v>
      </c>
      <c r="X232" s="7">
        <v>24</v>
      </c>
      <c r="Y232" s="7">
        <v>2573556</v>
      </c>
      <c r="Z232" s="7">
        <v>107231.5</v>
      </c>
      <c r="AA232" s="7">
        <v>207689168.43478259</v>
      </c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</row>
    <row r="233" spans="1:45" ht="15.75" thickBot="1" x14ac:dyDescent="0.3">
      <c r="A233" s="158">
        <v>136811</v>
      </c>
      <c r="B233" s="154" t="s">
        <v>196</v>
      </c>
      <c r="C233" s="159">
        <v>5</v>
      </c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170">
        <v>278062</v>
      </c>
      <c r="P233" s="170">
        <v>181689</v>
      </c>
      <c r="Q233" s="170">
        <v>118718</v>
      </c>
      <c r="R233" s="170">
        <v>77572</v>
      </c>
      <c r="S233" s="170">
        <v>50686</v>
      </c>
      <c r="T233" s="170">
        <v>33119</v>
      </c>
      <c r="U233" s="54"/>
      <c r="V233" s="54"/>
      <c r="W233" s="7" t="s">
        <v>205</v>
      </c>
      <c r="X233" s="7">
        <v>24</v>
      </c>
      <c r="Y233" s="7">
        <v>1937055</v>
      </c>
      <c r="Z233" s="7">
        <v>80710.625</v>
      </c>
      <c r="AA233" s="7">
        <v>192482765.72282609</v>
      </c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</row>
    <row r="234" spans="1:45" ht="15.75" thickBot="1" x14ac:dyDescent="0.3">
      <c r="A234" s="158">
        <v>153953</v>
      </c>
      <c r="B234" s="154" t="s">
        <v>196</v>
      </c>
      <c r="C234" s="159">
        <v>5</v>
      </c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170">
        <v>225668</v>
      </c>
      <c r="P234" s="170">
        <v>179399</v>
      </c>
      <c r="Q234" s="170">
        <v>142617</v>
      </c>
      <c r="R234" s="170">
        <v>113376</v>
      </c>
      <c r="S234" s="170">
        <v>90130</v>
      </c>
      <c r="T234" s="170">
        <v>71651</v>
      </c>
      <c r="U234" s="54"/>
      <c r="V234" s="54"/>
      <c r="W234" s="7" t="s">
        <v>206</v>
      </c>
      <c r="X234" s="7">
        <v>24</v>
      </c>
      <c r="Y234" s="7">
        <v>1464953</v>
      </c>
      <c r="Z234" s="7">
        <v>61039.708333333336</v>
      </c>
      <c r="AA234" s="7">
        <v>182248819.69384035</v>
      </c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</row>
    <row r="235" spans="1:45" ht="15.75" thickBot="1" x14ac:dyDescent="0.3">
      <c r="A235" s="158">
        <v>106351</v>
      </c>
      <c r="B235" s="154" t="s">
        <v>193</v>
      </c>
      <c r="C235" s="159">
        <v>6</v>
      </c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170">
        <v>163531</v>
      </c>
      <c r="P235" s="170">
        <v>126323</v>
      </c>
      <c r="Q235" s="170">
        <v>97582</v>
      </c>
      <c r="R235" s="170">
        <v>75379</v>
      </c>
      <c r="S235" s="170">
        <v>58228</v>
      </c>
      <c r="T235" s="170">
        <v>44980</v>
      </c>
      <c r="U235" s="54"/>
      <c r="V235" s="54"/>
      <c r="W235" s="8" t="s">
        <v>207</v>
      </c>
      <c r="X235" s="8">
        <v>24</v>
      </c>
      <c r="Y235" s="8">
        <v>1112747</v>
      </c>
      <c r="Z235" s="8">
        <v>46364.458333333336</v>
      </c>
      <c r="AA235" s="8">
        <v>158910047.30253634</v>
      </c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</row>
    <row r="236" spans="1:45" ht="15.75" thickBot="1" x14ac:dyDescent="0.3">
      <c r="A236" s="158">
        <v>106552</v>
      </c>
      <c r="B236" s="154" t="s">
        <v>193</v>
      </c>
      <c r="C236" s="159">
        <v>6</v>
      </c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170">
        <v>154767</v>
      </c>
      <c r="P236" s="170">
        <v>123711</v>
      </c>
      <c r="Q236" s="170">
        <v>98887</v>
      </c>
      <c r="R236" s="170">
        <v>79044</v>
      </c>
      <c r="S236" s="170">
        <v>63182</v>
      </c>
      <c r="T236" s="170">
        <v>50504</v>
      </c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</row>
    <row r="237" spans="1:45" ht="15.75" thickBot="1" x14ac:dyDescent="0.3">
      <c r="A237" s="158">
        <v>112733</v>
      </c>
      <c r="B237" s="154" t="s">
        <v>194</v>
      </c>
      <c r="C237" s="159">
        <v>6</v>
      </c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170">
        <v>177037</v>
      </c>
      <c r="P237" s="170">
        <v>135038</v>
      </c>
      <c r="Q237" s="170">
        <v>103003</v>
      </c>
      <c r="R237" s="170">
        <v>78567</v>
      </c>
      <c r="S237" s="170">
        <v>59929</v>
      </c>
      <c r="T237" s="170">
        <v>45712</v>
      </c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</row>
    <row r="238" spans="1:45" ht="15.75" thickBot="1" x14ac:dyDescent="0.3">
      <c r="A238" s="158">
        <v>117367</v>
      </c>
      <c r="B238" s="154" t="s">
        <v>194</v>
      </c>
      <c r="C238" s="159">
        <v>6</v>
      </c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170">
        <v>181826</v>
      </c>
      <c r="P238" s="170">
        <v>139827</v>
      </c>
      <c r="Q238" s="170">
        <v>107529</v>
      </c>
      <c r="R238" s="170">
        <v>82691</v>
      </c>
      <c r="S238" s="170">
        <v>63591</v>
      </c>
      <c r="T238" s="170">
        <v>48902</v>
      </c>
      <c r="U238" s="54"/>
      <c r="V238" s="54"/>
      <c r="W238" s="54" t="s">
        <v>182</v>
      </c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</row>
    <row r="239" spans="1:45" ht="15.75" thickBot="1" x14ac:dyDescent="0.3">
      <c r="A239" s="158">
        <v>110366</v>
      </c>
      <c r="B239" s="154" t="s">
        <v>195</v>
      </c>
      <c r="C239" s="159">
        <v>6</v>
      </c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170">
        <v>215487</v>
      </c>
      <c r="P239" s="170">
        <v>144235</v>
      </c>
      <c r="Q239" s="170">
        <v>96542</v>
      </c>
      <c r="R239" s="170">
        <v>64620</v>
      </c>
      <c r="S239" s="170">
        <v>43253</v>
      </c>
      <c r="T239" s="170">
        <v>28951</v>
      </c>
      <c r="U239" s="54"/>
      <c r="V239" s="54"/>
      <c r="W239" s="29" t="s">
        <v>183</v>
      </c>
      <c r="X239" s="29" t="s">
        <v>184</v>
      </c>
      <c r="Y239" s="29" t="s">
        <v>98</v>
      </c>
      <c r="Z239" s="29" t="s">
        <v>185</v>
      </c>
      <c r="AA239" s="29" t="s">
        <v>99</v>
      </c>
      <c r="AB239" s="29" t="s">
        <v>186</v>
      </c>
      <c r="AC239" s="29" t="s">
        <v>187</v>
      </c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</row>
    <row r="240" spans="1:45" ht="15.75" thickBot="1" x14ac:dyDescent="0.3">
      <c r="A240" s="158">
        <v>126350</v>
      </c>
      <c r="B240" s="154" t="s">
        <v>195</v>
      </c>
      <c r="C240" s="159">
        <v>6</v>
      </c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170">
        <v>190337</v>
      </c>
      <c r="P240" s="170">
        <v>148852</v>
      </c>
      <c r="Q240" s="170">
        <v>116409</v>
      </c>
      <c r="R240" s="170">
        <v>91037</v>
      </c>
      <c r="S240" s="170">
        <v>71195</v>
      </c>
      <c r="T240" s="170">
        <v>55678</v>
      </c>
      <c r="U240" s="54"/>
      <c r="V240" s="54"/>
      <c r="W240" s="7" t="s">
        <v>188</v>
      </c>
      <c r="X240" s="7">
        <v>361282804031.22205</v>
      </c>
      <c r="Y240" s="7">
        <v>5</v>
      </c>
      <c r="Z240" s="7">
        <v>72256560806.244415</v>
      </c>
      <c r="AA240" s="7">
        <v>200.69724966942186</v>
      </c>
      <c r="AB240" s="7">
        <v>1.7776508632987324E-61</v>
      </c>
      <c r="AC240" s="7">
        <v>2.2798216609113693</v>
      </c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</row>
    <row r="241" spans="1:45" ht="15.75" thickBot="1" x14ac:dyDescent="0.3">
      <c r="A241" s="158">
        <v>118718</v>
      </c>
      <c r="B241" s="154" t="s">
        <v>196</v>
      </c>
      <c r="C241" s="159">
        <v>6</v>
      </c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170">
        <v>241289</v>
      </c>
      <c r="P241" s="170">
        <v>157661</v>
      </c>
      <c r="Q241" s="170">
        <v>103018</v>
      </c>
      <c r="R241" s="170">
        <v>67313</v>
      </c>
      <c r="S241" s="170">
        <v>43983</v>
      </c>
      <c r="T241" s="170">
        <v>28739</v>
      </c>
      <c r="U241" s="54"/>
      <c r="V241" s="54"/>
      <c r="W241" s="7" t="s">
        <v>189</v>
      </c>
      <c r="X241" s="7">
        <v>49683816832</v>
      </c>
      <c r="Y241" s="7">
        <v>138</v>
      </c>
      <c r="Z241" s="7">
        <v>360027658.20289856</v>
      </c>
      <c r="AA241" s="7"/>
      <c r="AB241" s="7"/>
      <c r="AC241" s="7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</row>
    <row r="242" spans="1:45" ht="15.75" thickBot="1" x14ac:dyDescent="0.3">
      <c r="A242" s="158">
        <v>142617</v>
      </c>
      <c r="B242" s="154" t="s">
        <v>196</v>
      </c>
      <c r="C242" s="159">
        <v>6</v>
      </c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170">
        <v>209052</v>
      </c>
      <c r="P242" s="170">
        <v>166190</v>
      </c>
      <c r="Q242" s="170">
        <v>132115</v>
      </c>
      <c r="R242" s="170">
        <v>105028</v>
      </c>
      <c r="S242" s="170">
        <v>83494</v>
      </c>
      <c r="T242" s="170">
        <v>66375</v>
      </c>
      <c r="U242" s="54"/>
      <c r="V242" s="54"/>
      <c r="W242" s="7"/>
      <c r="X242" s="7"/>
      <c r="Y242" s="7"/>
      <c r="Z242" s="7"/>
      <c r="AA242" s="7"/>
      <c r="AB242" s="7"/>
      <c r="AC242" s="7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</row>
    <row r="243" spans="1:45" ht="15.75" thickBot="1" x14ac:dyDescent="0.3">
      <c r="A243" s="158">
        <v>97582</v>
      </c>
      <c r="B243" s="154" t="s">
        <v>193</v>
      </c>
      <c r="C243" s="159">
        <v>7</v>
      </c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170">
        <v>150047</v>
      </c>
      <c r="P243" s="170">
        <v>115908</v>
      </c>
      <c r="Q243" s="170">
        <v>89536</v>
      </c>
      <c r="R243" s="170">
        <v>69164</v>
      </c>
      <c r="S243" s="170">
        <v>53427</v>
      </c>
      <c r="T243" s="170">
        <v>41271</v>
      </c>
      <c r="U243" s="54"/>
      <c r="V243" s="54"/>
      <c r="W243" s="8" t="s">
        <v>190</v>
      </c>
      <c r="X243" s="8">
        <v>410966620863.22205</v>
      </c>
      <c r="Y243" s="8">
        <v>143</v>
      </c>
      <c r="Z243" s="8"/>
      <c r="AA243" s="8"/>
      <c r="AB243" s="8"/>
      <c r="AC243" s="8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</row>
    <row r="244" spans="1:45" ht="15.75" thickBot="1" x14ac:dyDescent="0.3">
      <c r="A244" s="158">
        <v>98887</v>
      </c>
      <c r="B244" s="154" t="s">
        <v>193</v>
      </c>
      <c r="C244" s="159">
        <v>7</v>
      </c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170">
        <v>143633</v>
      </c>
      <c r="P244" s="170">
        <v>114811</v>
      </c>
      <c r="Q244" s="170">
        <v>91773</v>
      </c>
      <c r="R244" s="170">
        <v>73357</v>
      </c>
      <c r="S244" s="170">
        <v>58637</v>
      </c>
      <c r="T244" s="170">
        <v>46871</v>
      </c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</row>
    <row r="245" spans="1:45" ht="15.75" thickBot="1" x14ac:dyDescent="0.3">
      <c r="A245" s="158">
        <v>103003</v>
      </c>
      <c r="B245" s="154" t="s">
        <v>194</v>
      </c>
      <c r="C245" s="159">
        <v>7</v>
      </c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170">
        <v>161756</v>
      </c>
      <c r="P245" s="170">
        <v>123383</v>
      </c>
      <c r="Q245" s="170">
        <v>94112</v>
      </c>
      <c r="R245" s="170">
        <v>71786</v>
      </c>
      <c r="S245" s="170">
        <v>54756</v>
      </c>
      <c r="T245" s="170">
        <v>41766</v>
      </c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</row>
    <row r="246" spans="1:45" ht="15.75" thickBot="1" x14ac:dyDescent="0.3">
      <c r="A246" s="158">
        <v>107529</v>
      </c>
      <c r="B246" s="154" t="s">
        <v>194</v>
      </c>
      <c r="C246" s="159">
        <v>7</v>
      </c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170">
        <v>166584</v>
      </c>
      <c r="P246" s="170">
        <v>128106</v>
      </c>
      <c r="Q246" s="170">
        <v>98515</v>
      </c>
      <c r="R246" s="170">
        <v>75760</v>
      </c>
      <c r="S246" s="170">
        <v>58260</v>
      </c>
      <c r="T246" s="170">
        <v>44803</v>
      </c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</row>
    <row r="247" spans="1:45" ht="15.75" thickBot="1" x14ac:dyDescent="0.3">
      <c r="A247" s="158">
        <v>96542</v>
      </c>
      <c r="B247" s="154" t="s">
        <v>195</v>
      </c>
      <c r="C247" s="159">
        <v>7</v>
      </c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170">
        <v>188497</v>
      </c>
      <c r="P247" s="170">
        <v>126169</v>
      </c>
      <c r="Q247" s="170">
        <v>84450</v>
      </c>
      <c r="R247" s="170">
        <v>56526</v>
      </c>
      <c r="S247" s="170">
        <v>37835</v>
      </c>
      <c r="T247" s="170">
        <v>25325</v>
      </c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</row>
    <row r="248" spans="1:45" ht="15.75" thickBot="1" x14ac:dyDescent="0.3">
      <c r="A248" s="158">
        <v>116409</v>
      </c>
      <c r="B248" s="154" t="s">
        <v>195</v>
      </c>
      <c r="C248" s="159">
        <v>7</v>
      </c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170">
        <v>175361</v>
      </c>
      <c r="P248" s="170">
        <v>137140</v>
      </c>
      <c r="Q248" s="170">
        <v>107250</v>
      </c>
      <c r="R248" s="170">
        <v>83875</v>
      </c>
      <c r="S248" s="170">
        <v>65594</v>
      </c>
      <c r="T248" s="170">
        <v>51297</v>
      </c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</row>
    <row r="249" spans="1:45" ht="15.75" thickBot="1" x14ac:dyDescent="0.3">
      <c r="A249" s="158">
        <v>103018</v>
      </c>
      <c r="B249" s="154" t="s">
        <v>196</v>
      </c>
      <c r="C249" s="159">
        <v>7</v>
      </c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170">
        <v>209379</v>
      </c>
      <c r="P249" s="170">
        <v>136811</v>
      </c>
      <c r="Q249" s="170">
        <v>89394</v>
      </c>
      <c r="R249" s="170">
        <v>58411</v>
      </c>
      <c r="S249" s="170">
        <v>38166</v>
      </c>
      <c r="T249" s="170">
        <v>24938</v>
      </c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</row>
    <row r="250" spans="1:45" ht="15.75" thickBot="1" x14ac:dyDescent="0.3">
      <c r="A250" s="158">
        <v>132115</v>
      </c>
      <c r="B250" s="154" t="s">
        <v>196</v>
      </c>
      <c r="C250" s="159">
        <v>7</v>
      </c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170">
        <v>193659</v>
      </c>
      <c r="P250" s="170">
        <v>153953</v>
      </c>
      <c r="Q250" s="170">
        <v>122387</v>
      </c>
      <c r="R250" s="170">
        <v>97294</v>
      </c>
      <c r="S250" s="170">
        <v>77346</v>
      </c>
      <c r="T250" s="171">
        <v>61488</v>
      </c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</row>
    <row r="251" spans="1:45" x14ac:dyDescent="0.25">
      <c r="A251" s="158">
        <v>89536</v>
      </c>
      <c r="B251" s="154" t="s">
        <v>193</v>
      </c>
      <c r="C251" s="159">
        <v>8</v>
      </c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</row>
    <row r="252" spans="1:45" x14ac:dyDescent="0.25">
      <c r="A252" s="158">
        <v>91773</v>
      </c>
      <c r="B252" s="154" t="s">
        <v>193</v>
      </c>
      <c r="C252" s="159">
        <v>8</v>
      </c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</row>
    <row r="253" spans="1:45" x14ac:dyDescent="0.25">
      <c r="A253" s="158">
        <v>94112</v>
      </c>
      <c r="B253" s="154" t="s">
        <v>194</v>
      </c>
      <c r="C253" s="159">
        <v>8</v>
      </c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</row>
    <row r="254" spans="1:45" x14ac:dyDescent="0.25">
      <c r="A254" s="158">
        <v>98515</v>
      </c>
      <c r="B254" s="154" t="s">
        <v>194</v>
      </c>
      <c r="C254" s="159">
        <v>8</v>
      </c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</row>
    <row r="255" spans="1:45" x14ac:dyDescent="0.25">
      <c r="A255" s="158">
        <v>84450</v>
      </c>
      <c r="B255" s="154" t="s">
        <v>195</v>
      </c>
      <c r="C255" s="159">
        <v>8</v>
      </c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</row>
    <row r="256" spans="1:45" ht="15.75" thickBot="1" x14ac:dyDescent="0.3">
      <c r="A256" s="158">
        <v>107250</v>
      </c>
      <c r="B256" s="154" t="s">
        <v>195</v>
      </c>
      <c r="C256" s="159">
        <v>8</v>
      </c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</row>
    <row r="257" spans="1:45" ht="19.5" thickBot="1" x14ac:dyDescent="0.35">
      <c r="A257" s="158">
        <v>89394</v>
      </c>
      <c r="B257" s="154" t="s">
        <v>196</v>
      </c>
      <c r="C257" s="159">
        <v>8</v>
      </c>
      <c r="D257" s="54"/>
      <c r="E257" s="163" t="s">
        <v>217</v>
      </c>
      <c r="F257" s="54"/>
      <c r="G257" s="54"/>
      <c r="H257" s="54"/>
      <c r="I257" s="54"/>
      <c r="J257" s="54"/>
      <c r="K257" s="54"/>
      <c r="L257" s="54"/>
      <c r="M257" s="54"/>
      <c r="N257" s="54"/>
      <c r="O257" s="169" t="s">
        <v>208</v>
      </c>
      <c r="P257" s="168" t="s">
        <v>209</v>
      </c>
      <c r="Q257" s="169" t="s">
        <v>210</v>
      </c>
      <c r="R257" s="172" t="s">
        <v>207</v>
      </c>
      <c r="S257" s="54"/>
      <c r="T257" s="54"/>
      <c r="U257" s="54" t="s">
        <v>179</v>
      </c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</row>
    <row r="258" spans="1:45" ht="19.5" thickBot="1" x14ac:dyDescent="0.35">
      <c r="A258" s="158">
        <v>122387</v>
      </c>
      <c r="B258" s="154" t="s">
        <v>196</v>
      </c>
      <c r="C258" s="159">
        <v>8</v>
      </c>
      <c r="D258" s="54"/>
      <c r="E258" s="163" t="s">
        <v>215</v>
      </c>
      <c r="F258" s="54"/>
      <c r="G258" s="54"/>
      <c r="H258" s="54"/>
      <c r="I258" s="54"/>
      <c r="J258" s="54"/>
      <c r="K258" s="54"/>
      <c r="L258" s="54"/>
      <c r="M258" s="54"/>
      <c r="N258" s="54"/>
      <c r="O258" s="170">
        <v>178226</v>
      </c>
      <c r="P258" s="170">
        <v>115908</v>
      </c>
      <c r="Q258" s="170">
        <v>75379</v>
      </c>
      <c r="R258" s="170">
        <v>49022</v>
      </c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</row>
    <row r="259" spans="1:45" ht="15.75" thickBot="1" x14ac:dyDescent="0.3">
      <c r="A259" s="158">
        <v>82153</v>
      </c>
      <c r="B259" s="154" t="s">
        <v>193</v>
      </c>
      <c r="C259" s="159">
        <v>9</v>
      </c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170">
        <v>166764</v>
      </c>
      <c r="P259" s="170">
        <v>114811</v>
      </c>
      <c r="Q259" s="170">
        <v>79044</v>
      </c>
      <c r="R259" s="170">
        <v>54419</v>
      </c>
      <c r="S259" s="54"/>
      <c r="T259" s="54"/>
      <c r="U259" s="54" t="s">
        <v>180</v>
      </c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</row>
    <row r="260" spans="1:45" ht="15.75" thickBot="1" x14ac:dyDescent="0.3">
      <c r="A260" s="158">
        <v>85171</v>
      </c>
      <c r="B260" s="154" t="s">
        <v>193</v>
      </c>
      <c r="C260" s="159">
        <v>9</v>
      </c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170">
        <v>193761</v>
      </c>
      <c r="P260" s="170">
        <v>123383</v>
      </c>
      <c r="Q260" s="170">
        <v>78567</v>
      </c>
      <c r="R260" s="170">
        <v>50030</v>
      </c>
      <c r="S260" s="54"/>
      <c r="T260" s="54"/>
      <c r="U260" s="29" t="s">
        <v>181</v>
      </c>
      <c r="V260" s="29" t="s">
        <v>14</v>
      </c>
      <c r="W260" s="29" t="s">
        <v>13</v>
      </c>
      <c r="X260" s="29" t="s">
        <v>2</v>
      </c>
      <c r="Y260" s="29" t="s">
        <v>96</v>
      </c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</row>
    <row r="261" spans="1:45" ht="15.75" thickBot="1" x14ac:dyDescent="0.3">
      <c r="A261" s="158">
        <v>85989</v>
      </c>
      <c r="B261" s="154" t="s">
        <v>194</v>
      </c>
      <c r="C261" s="159">
        <v>9</v>
      </c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170">
        <v>198462</v>
      </c>
      <c r="P261" s="170">
        <v>128106</v>
      </c>
      <c r="Q261" s="170">
        <v>82691</v>
      </c>
      <c r="R261" s="170">
        <v>53377</v>
      </c>
      <c r="S261" s="54"/>
      <c r="T261" s="54"/>
      <c r="U261" s="7" t="s">
        <v>208</v>
      </c>
      <c r="V261" s="7">
        <v>40</v>
      </c>
      <c r="W261" s="7">
        <v>7016884</v>
      </c>
      <c r="X261" s="7">
        <v>175422.1</v>
      </c>
      <c r="Y261" s="7">
        <v>1189685351.887182</v>
      </c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</row>
    <row r="262" spans="1:45" ht="15.75" thickBot="1" x14ac:dyDescent="0.3">
      <c r="A262" s="158">
        <v>90257</v>
      </c>
      <c r="B262" s="154" t="s">
        <v>194</v>
      </c>
      <c r="C262" s="159">
        <v>9</v>
      </c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170">
        <v>246342</v>
      </c>
      <c r="P262" s="170">
        <v>126169</v>
      </c>
      <c r="Q262" s="170">
        <v>64620</v>
      </c>
      <c r="R262" s="170">
        <v>33096</v>
      </c>
      <c r="S262" s="54"/>
      <c r="T262" s="54"/>
      <c r="U262" s="7" t="s">
        <v>209</v>
      </c>
      <c r="V262" s="7">
        <v>40</v>
      </c>
      <c r="W262" s="7">
        <v>4317040</v>
      </c>
      <c r="X262" s="7">
        <v>107926</v>
      </c>
      <c r="Y262" s="7">
        <v>355230489.79487181</v>
      </c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</row>
    <row r="263" spans="1:45" ht="15.75" thickBot="1" x14ac:dyDescent="0.3">
      <c r="A263" s="158">
        <v>73873</v>
      </c>
      <c r="B263" s="154" t="s">
        <v>195</v>
      </c>
      <c r="C263" s="159">
        <v>9</v>
      </c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170">
        <v>206591</v>
      </c>
      <c r="P263" s="170">
        <v>137140</v>
      </c>
      <c r="Q263" s="170">
        <v>91037</v>
      </c>
      <c r="R263" s="170">
        <v>60433</v>
      </c>
      <c r="S263" s="54"/>
      <c r="T263" s="54"/>
      <c r="U263" s="7" t="s">
        <v>210</v>
      </c>
      <c r="V263" s="7">
        <v>40</v>
      </c>
      <c r="W263" s="7">
        <v>2694805</v>
      </c>
      <c r="X263" s="7">
        <v>67370.125</v>
      </c>
      <c r="Y263" s="7">
        <v>235756088.77884614</v>
      </c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</row>
    <row r="264" spans="1:45" ht="15.75" thickBot="1" x14ac:dyDescent="0.3">
      <c r="A264" s="158">
        <v>98812</v>
      </c>
      <c r="B264" s="154" t="s">
        <v>195</v>
      </c>
      <c r="C264" s="159">
        <v>9</v>
      </c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170">
        <v>278062</v>
      </c>
      <c r="P264" s="170">
        <v>136811</v>
      </c>
      <c r="Q264" s="170">
        <v>67313</v>
      </c>
      <c r="R264" s="170">
        <v>33119</v>
      </c>
      <c r="S264" s="54"/>
      <c r="T264" s="54"/>
      <c r="U264" s="8" t="s">
        <v>207</v>
      </c>
      <c r="V264" s="8">
        <v>24</v>
      </c>
      <c r="W264" s="8">
        <v>1112747</v>
      </c>
      <c r="X264" s="8">
        <v>46364.458333333336</v>
      </c>
      <c r="Y264" s="8">
        <v>158910047.30253634</v>
      </c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</row>
    <row r="265" spans="1:45" ht="15.75" thickBot="1" x14ac:dyDescent="0.3">
      <c r="A265" s="158">
        <v>77572</v>
      </c>
      <c r="B265" s="154" t="s">
        <v>196</v>
      </c>
      <c r="C265" s="159">
        <v>9</v>
      </c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170">
        <v>225668</v>
      </c>
      <c r="P265" s="170">
        <v>153953</v>
      </c>
      <c r="Q265" s="170">
        <v>105028</v>
      </c>
      <c r="R265" s="170">
        <v>71651</v>
      </c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</row>
    <row r="266" spans="1:45" ht="15.75" thickBot="1" x14ac:dyDescent="0.3">
      <c r="A266" s="158">
        <v>113376</v>
      </c>
      <c r="B266" s="154" t="s">
        <v>196</v>
      </c>
      <c r="C266" s="159">
        <v>9</v>
      </c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170">
        <v>163531</v>
      </c>
      <c r="P266" s="170">
        <v>106351</v>
      </c>
      <c r="Q266" s="170">
        <v>69164</v>
      </c>
      <c r="R266" s="170">
        <v>44980</v>
      </c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</row>
    <row r="267" spans="1:45" ht="15.75" thickBot="1" x14ac:dyDescent="0.3">
      <c r="A267" s="158">
        <v>75379</v>
      </c>
      <c r="B267" s="154" t="s">
        <v>193</v>
      </c>
      <c r="C267" s="159">
        <v>10</v>
      </c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170">
        <v>154767</v>
      </c>
      <c r="P267" s="170">
        <v>106552</v>
      </c>
      <c r="Q267" s="170">
        <v>73357</v>
      </c>
      <c r="R267" s="170">
        <v>50504</v>
      </c>
      <c r="S267" s="54"/>
      <c r="T267" s="54"/>
      <c r="U267" s="54" t="s">
        <v>182</v>
      </c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</row>
    <row r="268" spans="1:45" ht="15.75" thickBot="1" x14ac:dyDescent="0.3">
      <c r="A268" s="158">
        <v>79044</v>
      </c>
      <c r="B268" s="154" t="s">
        <v>193</v>
      </c>
      <c r="C268" s="159">
        <v>10</v>
      </c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170">
        <v>177037</v>
      </c>
      <c r="P268" s="171">
        <v>112733</v>
      </c>
      <c r="Q268" s="170">
        <v>71786</v>
      </c>
      <c r="R268" s="170">
        <v>45712</v>
      </c>
      <c r="S268" s="54"/>
      <c r="T268" s="54"/>
      <c r="U268" s="29" t="s">
        <v>183</v>
      </c>
      <c r="V268" s="29" t="s">
        <v>184</v>
      </c>
      <c r="W268" s="29" t="s">
        <v>98</v>
      </c>
      <c r="X268" s="29" t="s">
        <v>185</v>
      </c>
      <c r="Y268" s="29" t="s">
        <v>99</v>
      </c>
      <c r="Z268" s="29" t="s">
        <v>186</v>
      </c>
      <c r="AA268" s="29" t="s">
        <v>187</v>
      </c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</row>
    <row r="269" spans="1:45" ht="15.75" thickBot="1" x14ac:dyDescent="0.3">
      <c r="A269" s="158">
        <v>78567</v>
      </c>
      <c r="B269" s="154" t="s">
        <v>194</v>
      </c>
      <c r="C269" s="159">
        <v>10</v>
      </c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170">
        <v>181826</v>
      </c>
      <c r="P269" s="170">
        <v>117367</v>
      </c>
      <c r="Q269" s="170">
        <v>75760</v>
      </c>
      <c r="R269" s="170">
        <v>48902</v>
      </c>
      <c r="S269" s="54"/>
      <c r="T269" s="54"/>
      <c r="U269" s="7" t="s">
        <v>188</v>
      </c>
      <c r="V269" s="7">
        <v>337865484487.28888</v>
      </c>
      <c r="W269" s="7">
        <v>3</v>
      </c>
      <c r="X269" s="7">
        <v>112621828162.42963</v>
      </c>
      <c r="Y269" s="7">
        <v>215.68824678259099</v>
      </c>
      <c r="Z269" s="7">
        <v>2.7776595932227641E-52</v>
      </c>
      <c r="AA269" s="7">
        <v>2.6692563635313133</v>
      </c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</row>
    <row r="270" spans="1:45" ht="15.75" thickBot="1" x14ac:dyDescent="0.3">
      <c r="A270" s="158">
        <v>82691</v>
      </c>
      <c r="B270" s="154" t="s">
        <v>194</v>
      </c>
      <c r="C270" s="159">
        <v>10</v>
      </c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170">
        <v>215487</v>
      </c>
      <c r="P270" s="170">
        <v>110366</v>
      </c>
      <c r="Q270" s="170">
        <v>56526</v>
      </c>
      <c r="R270" s="170">
        <v>28951</v>
      </c>
      <c r="S270" s="54"/>
      <c r="T270" s="54"/>
      <c r="U270" s="7" t="s">
        <v>189</v>
      </c>
      <c r="V270" s="7">
        <v>73101136375.933334</v>
      </c>
      <c r="W270" s="7">
        <v>140</v>
      </c>
      <c r="X270" s="7">
        <v>522150974.11380953</v>
      </c>
      <c r="Y270" s="7"/>
      <c r="Z270" s="7"/>
      <c r="AA270" s="7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</row>
    <row r="271" spans="1:45" ht="15.75" thickBot="1" x14ac:dyDescent="0.3">
      <c r="A271" s="158">
        <v>64620</v>
      </c>
      <c r="B271" s="154" t="s">
        <v>195</v>
      </c>
      <c r="C271" s="159">
        <v>10</v>
      </c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170">
        <v>190337</v>
      </c>
      <c r="P271" s="170">
        <v>126350</v>
      </c>
      <c r="Q271" s="170">
        <v>83875</v>
      </c>
      <c r="R271" s="170">
        <v>55678</v>
      </c>
      <c r="S271" s="54"/>
      <c r="T271" s="54"/>
      <c r="U271" s="7"/>
      <c r="V271" s="7"/>
      <c r="W271" s="7"/>
      <c r="X271" s="7"/>
      <c r="Y271" s="7"/>
      <c r="Z271" s="7"/>
      <c r="AA271" s="7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</row>
    <row r="272" spans="1:45" ht="15.75" thickBot="1" x14ac:dyDescent="0.3">
      <c r="A272" s="158">
        <v>91037</v>
      </c>
      <c r="B272" s="154" t="s">
        <v>195</v>
      </c>
      <c r="C272" s="159">
        <v>10</v>
      </c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170">
        <v>241289</v>
      </c>
      <c r="P272" s="170">
        <v>118718</v>
      </c>
      <c r="Q272" s="170">
        <v>58411</v>
      </c>
      <c r="R272" s="170">
        <v>28739</v>
      </c>
      <c r="S272" s="54"/>
      <c r="T272" s="54"/>
      <c r="U272" s="8" t="s">
        <v>190</v>
      </c>
      <c r="V272" s="8">
        <v>410966620863.22223</v>
      </c>
      <c r="W272" s="8">
        <v>143</v>
      </c>
      <c r="X272" s="8"/>
      <c r="Y272" s="8"/>
      <c r="Z272" s="8"/>
      <c r="AA272" s="8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</row>
    <row r="273" spans="1:45" ht="15.75" thickBot="1" x14ac:dyDescent="0.3">
      <c r="A273" s="158">
        <v>67313</v>
      </c>
      <c r="B273" s="154" t="s">
        <v>196</v>
      </c>
      <c r="C273" s="159">
        <v>10</v>
      </c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170">
        <v>209052</v>
      </c>
      <c r="P273" s="170">
        <v>142617</v>
      </c>
      <c r="Q273" s="170">
        <v>97294</v>
      </c>
      <c r="R273" s="170">
        <v>66375</v>
      </c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</row>
    <row r="274" spans="1:45" ht="15.75" thickBot="1" x14ac:dyDescent="0.3">
      <c r="A274" s="158">
        <v>105028</v>
      </c>
      <c r="B274" s="154" t="s">
        <v>196</v>
      </c>
      <c r="C274" s="159">
        <v>10</v>
      </c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170">
        <v>150047</v>
      </c>
      <c r="P274" s="170">
        <v>97582</v>
      </c>
      <c r="Q274" s="170">
        <v>63461</v>
      </c>
      <c r="R274" s="170">
        <v>41271</v>
      </c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</row>
    <row r="275" spans="1:45" ht="15.75" thickBot="1" x14ac:dyDescent="0.3">
      <c r="A275" s="158">
        <v>69164</v>
      </c>
      <c r="B275" s="154" t="s">
        <v>193</v>
      </c>
      <c r="C275" s="159">
        <v>11</v>
      </c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170">
        <v>143633</v>
      </c>
      <c r="P275" s="170">
        <v>98887</v>
      </c>
      <c r="Q275" s="170">
        <v>68080</v>
      </c>
      <c r="R275" s="170">
        <v>46871</v>
      </c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</row>
    <row r="276" spans="1:45" ht="15.75" thickBot="1" x14ac:dyDescent="0.3">
      <c r="A276" s="158">
        <v>73357</v>
      </c>
      <c r="B276" s="154" t="s">
        <v>193</v>
      </c>
      <c r="C276" s="159">
        <v>11</v>
      </c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170">
        <v>161756</v>
      </c>
      <c r="P276" s="170">
        <v>103003</v>
      </c>
      <c r="Q276" s="170">
        <v>65590</v>
      </c>
      <c r="R276" s="170">
        <v>41766</v>
      </c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</row>
    <row r="277" spans="1:45" ht="15.75" thickBot="1" x14ac:dyDescent="0.3">
      <c r="A277" s="158">
        <v>71786</v>
      </c>
      <c r="B277" s="154" t="s">
        <v>194</v>
      </c>
      <c r="C277" s="159">
        <v>11</v>
      </c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170">
        <v>166584</v>
      </c>
      <c r="P277" s="170">
        <v>107529</v>
      </c>
      <c r="Q277" s="170">
        <v>69409</v>
      </c>
      <c r="R277" s="170">
        <v>44803</v>
      </c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</row>
    <row r="278" spans="1:45" ht="15.75" thickBot="1" x14ac:dyDescent="0.3">
      <c r="A278" s="158">
        <v>75760</v>
      </c>
      <c r="B278" s="154" t="s">
        <v>194</v>
      </c>
      <c r="C278" s="159">
        <v>11</v>
      </c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170">
        <v>188497</v>
      </c>
      <c r="P278" s="170">
        <v>96542</v>
      </c>
      <c r="Q278" s="171">
        <v>49446</v>
      </c>
      <c r="R278" s="170">
        <v>25325</v>
      </c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</row>
    <row r="279" spans="1:45" ht="15.75" thickBot="1" x14ac:dyDescent="0.3">
      <c r="A279" s="158">
        <v>56526</v>
      </c>
      <c r="B279" s="154" t="s">
        <v>195</v>
      </c>
      <c r="C279" s="159">
        <v>11</v>
      </c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170">
        <v>175361</v>
      </c>
      <c r="P279" s="170">
        <v>116409</v>
      </c>
      <c r="Q279" s="170">
        <v>77275</v>
      </c>
      <c r="R279" s="170">
        <v>51297</v>
      </c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</row>
    <row r="280" spans="1:45" ht="15.75" thickBot="1" x14ac:dyDescent="0.3">
      <c r="A280" s="158">
        <v>83875</v>
      </c>
      <c r="B280" s="154" t="s">
        <v>195</v>
      </c>
      <c r="C280" s="159">
        <v>11</v>
      </c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170">
        <v>209379</v>
      </c>
      <c r="P280" s="170">
        <v>103018</v>
      </c>
      <c r="Q280" s="170">
        <v>50686</v>
      </c>
      <c r="R280" s="170">
        <v>24938</v>
      </c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</row>
    <row r="281" spans="1:45" ht="15.75" thickBot="1" x14ac:dyDescent="0.3">
      <c r="A281" s="158">
        <v>58411</v>
      </c>
      <c r="B281" s="154" t="s">
        <v>196</v>
      </c>
      <c r="C281" s="159">
        <v>11</v>
      </c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170">
        <v>193659</v>
      </c>
      <c r="P281" s="170">
        <v>132115</v>
      </c>
      <c r="Q281" s="170">
        <v>90130</v>
      </c>
      <c r="R281" s="171">
        <v>61488</v>
      </c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</row>
    <row r="282" spans="1:45" ht="15.75" thickBot="1" x14ac:dyDescent="0.3">
      <c r="A282" s="158">
        <v>97294</v>
      </c>
      <c r="B282" s="154" t="s">
        <v>196</v>
      </c>
      <c r="C282" s="159">
        <v>11</v>
      </c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170">
        <v>137675</v>
      </c>
      <c r="P282" s="170">
        <v>89536</v>
      </c>
      <c r="Q282" s="170">
        <v>58228</v>
      </c>
      <c r="R282" s="16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</row>
    <row r="283" spans="1:45" ht="15.75" thickBot="1" x14ac:dyDescent="0.3">
      <c r="A283" s="158">
        <v>63461</v>
      </c>
      <c r="B283" s="154" t="s">
        <v>193</v>
      </c>
      <c r="C283" s="159">
        <v>12</v>
      </c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170">
        <v>133300</v>
      </c>
      <c r="P283" s="170">
        <v>91773</v>
      </c>
      <c r="Q283" s="170">
        <v>63182</v>
      </c>
      <c r="R283" s="16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</row>
    <row r="284" spans="1:45" ht="15.75" thickBot="1" x14ac:dyDescent="0.3">
      <c r="A284" s="158">
        <v>68080</v>
      </c>
      <c r="B284" s="154" t="s">
        <v>193</v>
      </c>
      <c r="C284" s="159">
        <v>12</v>
      </c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170">
        <v>147795</v>
      </c>
      <c r="P284" s="170">
        <v>94112</v>
      </c>
      <c r="Q284" s="170">
        <v>59929</v>
      </c>
      <c r="R284" s="16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</row>
    <row r="285" spans="1:45" ht="15.75" thickBot="1" x14ac:dyDescent="0.3">
      <c r="A285" s="158">
        <v>65590</v>
      </c>
      <c r="B285" s="154" t="s">
        <v>194</v>
      </c>
      <c r="C285" s="159">
        <v>12</v>
      </c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170">
        <v>152620</v>
      </c>
      <c r="P285" s="170">
        <v>98515</v>
      </c>
      <c r="Q285" s="170">
        <v>63591</v>
      </c>
      <c r="R285" s="16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</row>
    <row r="286" spans="1:45" ht="15.75" thickBot="1" x14ac:dyDescent="0.3">
      <c r="A286" s="158">
        <v>69409</v>
      </c>
      <c r="B286" s="154" t="s">
        <v>194</v>
      </c>
      <c r="C286" s="159">
        <v>12</v>
      </c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170">
        <v>164887</v>
      </c>
      <c r="P286" s="170">
        <v>84450</v>
      </c>
      <c r="Q286" s="170">
        <v>43253</v>
      </c>
      <c r="R286" s="16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</row>
    <row r="287" spans="1:45" ht="15.75" thickBot="1" x14ac:dyDescent="0.3">
      <c r="A287" s="158">
        <v>49446</v>
      </c>
      <c r="B287" s="154" t="s">
        <v>195</v>
      </c>
      <c r="C287" s="159">
        <v>12</v>
      </c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170">
        <v>161564</v>
      </c>
      <c r="P287" s="170">
        <v>107250</v>
      </c>
      <c r="Q287" s="170">
        <v>71195</v>
      </c>
      <c r="R287" s="16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</row>
    <row r="288" spans="1:45" ht="15.75" thickBot="1" x14ac:dyDescent="0.3">
      <c r="A288" s="158">
        <v>77275</v>
      </c>
      <c r="B288" s="154" t="s">
        <v>195</v>
      </c>
      <c r="C288" s="159">
        <v>12</v>
      </c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170">
        <v>181689</v>
      </c>
      <c r="P288" s="170">
        <v>89394</v>
      </c>
      <c r="Q288" s="170">
        <v>43983</v>
      </c>
      <c r="R288" s="16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</row>
    <row r="289" spans="1:45" ht="15.75" thickBot="1" x14ac:dyDescent="0.3">
      <c r="A289" s="158">
        <v>50686</v>
      </c>
      <c r="B289" s="154" t="s">
        <v>196</v>
      </c>
      <c r="C289" s="159">
        <v>12</v>
      </c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170">
        <v>179399</v>
      </c>
      <c r="P289" s="170">
        <v>122387</v>
      </c>
      <c r="Q289" s="170">
        <v>83494</v>
      </c>
      <c r="R289" s="16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</row>
    <row r="290" spans="1:45" ht="15.75" thickBot="1" x14ac:dyDescent="0.3">
      <c r="A290" s="158">
        <v>90130</v>
      </c>
      <c r="B290" s="154" t="s">
        <v>196</v>
      </c>
      <c r="C290" s="159">
        <v>12</v>
      </c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170">
        <v>126323</v>
      </c>
      <c r="P290" s="170">
        <v>82153</v>
      </c>
      <c r="Q290" s="170">
        <v>53427</v>
      </c>
      <c r="R290" s="16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</row>
    <row r="291" spans="1:45" ht="15.75" thickBot="1" x14ac:dyDescent="0.3">
      <c r="A291" s="158">
        <v>58228</v>
      </c>
      <c r="B291" s="154" t="s">
        <v>193</v>
      </c>
      <c r="C291" s="159">
        <v>13</v>
      </c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170">
        <v>123711</v>
      </c>
      <c r="P291" s="170">
        <v>85171</v>
      </c>
      <c r="Q291" s="170">
        <v>58637</v>
      </c>
      <c r="R291" s="16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</row>
    <row r="292" spans="1:45" ht="15.75" thickBot="1" x14ac:dyDescent="0.3">
      <c r="A292" s="158">
        <v>63182</v>
      </c>
      <c r="B292" s="154" t="s">
        <v>193</v>
      </c>
      <c r="C292" s="159">
        <v>13</v>
      </c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170">
        <v>135038</v>
      </c>
      <c r="P292" s="170">
        <v>85989</v>
      </c>
      <c r="Q292" s="170">
        <v>54756</v>
      </c>
      <c r="R292" s="16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</row>
    <row r="293" spans="1:45" ht="15.75" thickBot="1" x14ac:dyDescent="0.3">
      <c r="A293" s="158">
        <v>59929</v>
      </c>
      <c r="B293" s="154" t="s">
        <v>194</v>
      </c>
      <c r="C293" s="159">
        <v>13</v>
      </c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170">
        <v>139827</v>
      </c>
      <c r="P293" s="170">
        <v>90257</v>
      </c>
      <c r="Q293" s="170">
        <v>58260</v>
      </c>
      <c r="R293" s="16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</row>
    <row r="294" spans="1:45" ht="15.75" thickBot="1" x14ac:dyDescent="0.3">
      <c r="A294" s="158">
        <v>63591</v>
      </c>
      <c r="B294" s="154" t="s">
        <v>194</v>
      </c>
      <c r="C294" s="159">
        <v>13</v>
      </c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170">
        <v>144235</v>
      </c>
      <c r="P294" s="170">
        <v>73873</v>
      </c>
      <c r="Q294" s="170">
        <v>37835</v>
      </c>
      <c r="R294" s="16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</row>
    <row r="295" spans="1:45" ht="15.75" thickBot="1" x14ac:dyDescent="0.3">
      <c r="A295" s="158">
        <v>43253</v>
      </c>
      <c r="B295" s="154" t="s">
        <v>195</v>
      </c>
      <c r="C295" s="159">
        <v>13</v>
      </c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170">
        <v>148852</v>
      </c>
      <c r="P295" s="170">
        <v>98812</v>
      </c>
      <c r="Q295" s="170">
        <v>65594</v>
      </c>
      <c r="R295" s="16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</row>
    <row r="296" spans="1:45" ht="15.75" thickBot="1" x14ac:dyDescent="0.3">
      <c r="A296" s="158">
        <v>71195</v>
      </c>
      <c r="B296" s="154" t="s">
        <v>195</v>
      </c>
      <c r="C296" s="159">
        <v>13</v>
      </c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170">
        <v>157661</v>
      </c>
      <c r="P296" s="170">
        <v>77572</v>
      </c>
      <c r="Q296" s="170">
        <v>38166</v>
      </c>
      <c r="R296" s="16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</row>
    <row r="297" spans="1:45" ht="15.75" thickBot="1" x14ac:dyDescent="0.3">
      <c r="A297" s="158">
        <v>43983</v>
      </c>
      <c r="B297" s="154" t="s">
        <v>196</v>
      </c>
      <c r="C297" s="159">
        <v>13</v>
      </c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170">
        <v>166190</v>
      </c>
      <c r="P297" s="170">
        <v>113376</v>
      </c>
      <c r="Q297" s="170">
        <v>77346</v>
      </c>
      <c r="R297" s="16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</row>
    <row r="298" spans="1:45" x14ac:dyDescent="0.25">
      <c r="A298" s="158">
        <v>83494</v>
      </c>
      <c r="B298" s="154" t="s">
        <v>196</v>
      </c>
      <c r="C298" s="159">
        <v>13</v>
      </c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</row>
    <row r="299" spans="1:45" x14ac:dyDescent="0.25">
      <c r="A299" s="158">
        <v>53427</v>
      </c>
      <c r="B299" s="154" t="s">
        <v>193</v>
      </c>
      <c r="C299" s="159">
        <v>14</v>
      </c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</row>
    <row r="300" spans="1:45" x14ac:dyDescent="0.25">
      <c r="A300" s="158">
        <v>58637</v>
      </c>
      <c r="B300" s="154" t="s">
        <v>193</v>
      </c>
      <c r="C300" s="159">
        <v>14</v>
      </c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</row>
    <row r="301" spans="1:45" ht="15.75" thickBot="1" x14ac:dyDescent="0.3">
      <c r="A301" s="158">
        <v>54756</v>
      </c>
      <c r="B301" s="154" t="s">
        <v>194</v>
      </c>
      <c r="C301" s="159">
        <v>14</v>
      </c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</row>
    <row r="302" spans="1:45" ht="19.5" thickBot="1" x14ac:dyDescent="0.35">
      <c r="A302" s="158">
        <v>58260</v>
      </c>
      <c r="B302" s="154" t="s">
        <v>194</v>
      </c>
      <c r="C302" s="159">
        <v>14</v>
      </c>
      <c r="D302" s="54"/>
      <c r="E302" s="163" t="s">
        <v>218</v>
      </c>
      <c r="F302" s="54"/>
      <c r="G302" s="54"/>
      <c r="H302" s="54"/>
      <c r="I302" s="54"/>
      <c r="J302" s="54"/>
      <c r="K302" s="54"/>
      <c r="L302" s="54"/>
      <c r="M302" s="54"/>
      <c r="N302" s="54"/>
      <c r="O302" s="173" t="s">
        <v>211</v>
      </c>
      <c r="P302" s="169" t="s">
        <v>212</v>
      </c>
      <c r="Q302" s="172" t="s">
        <v>213</v>
      </c>
      <c r="R302" s="54"/>
      <c r="S302" s="54"/>
      <c r="T302" s="54" t="s">
        <v>179</v>
      </c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</row>
    <row r="303" spans="1:45" ht="19.5" thickBot="1" x14ac:dyDescent="0.35">
      <c r="A303" s="158">
        <v>37835</v>
      </c>
      <c r="B303" s="154" t="s">
        <v>195</v>
      </c>
      <c r="C303" s="159">
        <v>14</v>
      </c>
      <c r="D303" s="54"/>
      <c r="E303" s="163" t="s">
        <v>215</v>
      </c>
      <c r="F303" s="54"/>
      <c r="G303" s="54"/>
      <c r="H303" s="54"/>
      <c r="I303" s="54"/>
      <c r="J303" s="54"/>
      <c r="K303" s="54"/>
      <c r="L303" s="54"/>
      <c r="M303" s="54"/>
      <c r="N303" s="54"/>
      <c r="O303" s="170">
        <v>178226</v>
      </c>
      <c r="P303" s="170">
        <v>89536</v>
      </c>
      <c r="Q303" s="170">
        <v>44980</v>
      </c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</row>
    <row r="304" spans="1:45" ht="15.75" thickBot="1" x14ac:dyDescent="0.3">
      <c r="A304" s="158">
        <v>65594</v>
      </c>
      <c r="B304" s="154" t="s">
        <v>195</v>
      </c>
      <c r="C304" s="159">
        <v>14</v>
      </c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170">
        <v>166764</v>
      </c>
      <c r="P304" s="170">
        <v>91773</v>
      </c>
      <c r="Q304" s="170">
        <v>50504</v>
      </c>
      <c r="R304" s="54"/>
      <c r="S304" s="54"/>
      <c r="T304" s="54" t="s">
        <v>180</v>
      </c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</row>
    <row r="305" spans="1:45" ht="15.75" thickBot="1" x14ac:dyDescent="0.3">
      <c r="A305" s="158">
        <v>38166</v>
      </c>
      <c r="B305" s="154" t="s">
        <v>196</v>
      </c>
      <c r="C305" s="159">
        <v>14</v>
      </c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170">
        <v>193761</v>
      </c>
      <c r="P305" s="170">
        <v>94112</v>
      </c>
      <c r="Q305" s="170">
        <v>45712</v>
      </c>
      <c r="R305" s="54"/>
      <c r="S305" s="54"/>
      <c r="T305" s="29" t="s">
        <v>181</v>
      </c>
      <c r="U305" s="29" t="s">
        <v>14</v>
      </c>
      <c r="V305" s="29" t="s">
        <v>13</v>
      </c>
      <c r="W305" s="29" t="s">
        <v>2</v>
      </c>
      <c r="X305" s="29" t="s">
        <v>96</v>
      </c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</row>
    <row r="306" spans="1:45" ht="15.75" thickBot="1" x14ac:dyDescent="0.3">
      <c r="A306" s="158">
        <v>77346</v>
      </c>
      <c r="B306" s="154" t="s">
        <v>196</v>
      </c>
      <c r="C306" s="159">
        <v>14</v>
      </c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170">
        <v>198462</v>
      </c>
      <c r="P306" s="170">
        <v>98515</v>
      </c>
      <c r="Q306" s="170">
        <v>48902</v>
      </c>
      <c r="R306" s="54"/>
      <c r="S306" s="54"/>
      <c r="T306" s="7" t="s">
        <v>211</v>
      </c>
      <c r="U306" s="7">
        <v>64</v>
      </c>
      <c r="V306" s="7">
        <v>9849304</v>
      </c>
      <c r="W306" s="7">
        <v>153895.375</v>
      </c>
      <c r="X306" s="7">
        <v>1604525009.2222223</v>
      </c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</row>
    <row r="307" spans="1:45" ht="15.75" thickBot="1" x14ac:dyDescent="0.3">
      <c r="A307" s="158">
        <v>49022</v>
      </c>
      <c r="B307" s="154" t="s">
        <v>193</v>
      </c>
      <c r="C307" s="159">
        <v>15</v>
      </c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170">
        <v>246342</v>
      </c>
      <c r="P307" s="170">
        <v>84450</v>
      </c>
      <c r="Q307" s="170">
        <v>28951</v>
      </c>
      <c r="R307" s="54"/>
      <c r="S307" s="54"/>
      <c r="T307" s="7" t="s">
        <v>212</v>
      </c>
      <c r="U307" s="7">
        <v>64</v>
      </c>
      <c r="V307" s="7">
        <v>4584572</v>
      </c>
      <c r="W307" s="7">
        <v>71633.9375</v>
      </c>
      <c r="X307" s="7">
        <v>385230226.09126985</v>
      </c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</row>
    <row r="308" spans="1:45" ht="15.75" thickBot="1" x14ac:dyDescent="0.3">
      <c r="A308" s="158">
        <v>54419</v>
      </c>
      <c r="B308" s="154" t="s">
        <v>193</v>
      </c>
      <c r="C308" s="159">
        <v>15</v>
      </c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170">
        <v>206591</v>
      </c>
      <c r="P308" s="170">
        <v>107250</v>
      </c>
      <c r="Q308" s="170">
        <v>55678</v>
      </c>
      <c r="R308" s="54"/>
      <c r="S308" s="54"/>
      <c r="T308" s="8" t="s">
        <v>213</v>
      </c>
      <c r="U308" s="8">
        <v>16</v>
      </c>
      <c r="V308" s="8">
        <v>707600</v>
      </c>
      <c r="W308" s="8">
        <v>44225</v>
      </c>
      <c r="X308" s="8">
        <v>150554484.26666668</v>
      </c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</row>
    <row r="309" spans="1:45" ht="15.75" thickBot="1" x14ac:dyDescent="0.3">
      <c r="A309" s="158">
        <v>50030</v>
      </c>
      <c r="B309" s="154" t="s">
        <v>194</v>
      </c>
      <c r="C309" s="159">
        <v>15</v>
      </c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170">
        <v>278062</v>
      </c>
      <c r="P309" s="170">
        <v>89394</v>
      </c>
      <c r="Q309" s="170">
        <v>28739</v>
      </c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</row>
    <row r="310" spans="1:45" ht="15.75" thickBot="1" x14ac:dyDescent="0.3">
      <c r="A310" s="158">
        <v>53377</v>
      </c>
      <c r="B310" s="154" t="s">
        <v>194</v>
      </c>
      <c r="C310" s="159">
        <v>15</v>
      </c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170">
        <v>225668</v>
      </c>
      <c r="P310" s="170">
        <v>122387</v>
      </c>
      <c r="Q310" s="170">
        <v>66375</v>
      </c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</row>
    <row r="311" spans="1:45" ht="15.75" thickBot="1" x14ac:dyDescent="0.3">
      <c r="A311" s="158">
        <v>33096</v>
      </c>
      <c r="B311" s="154" t="s">
        <v>195</v>
      </c>
      <c r="C311" s="159">
        <v>15</v>
      </c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170">
        <v>163531</v>
      </c>
      <c r="P311" s="170">
        <v>82153</v>
      </c>
      <c r="Q311" s="170">
        <v>41271</v>
      </c>
      <c r="R311" s="54"/>
      <c r="S311" s="54"/>
      <c r="T311" s="54" t="s">
        <v>182</v>
      </c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</row>
    <row r="312" spans="1:45" ht="15.75" thickBot="1" x14ac:dyDescent="0.3">
      <c r="A312" s="158">
        <v>60433</v>
      </c>
      <c r="B312" s="154" t="s">
        <v>195</v>
      </c>
      <c r="C312" s="159">
        <v>15</v>
      </c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170">
        <v>154767</v>
      </c>
      <c r="P312" s="170">
        <v>85171</v>
      </c>
      <c r="Q312" s="170">
        <v>46871</v>
      </c>
      <c r="R312" s="54"/>
      <c r="S312" s="54"/>
      <c r="T312" s="29" t="s">
        <v>183</v>
      </c>
      <c r="U312" s="29" t="s">
        <v>184</v>
      </c>
      <c r="V312" s="29" t="s">
        <v>98</v>
      </c>
      <c r="W312" s="29" t="s">
        <v>185</v>
      </c>
      <c r="X312" s="29" t="s">
        <v>99</v>
      </c>
      <c r="Y312" s="29" t="s">
        <v>186</v>
      </c>
      <c r="Z312" s="29" t="s">
        <v>187</v>
      </c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</row>
    <row r="313" spans="1:45" ht="15.75" thickBot="1" x14ac:dyDescent="0.3">
      <c r="A313" s="158">
        <v>33119</v>
      </c>
      <c r="B313" s="154" t="s">
        <v>196</v>
      </c>
      <c r="C313" s="159">
        <v>15</v>
      </c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170">
        <v>177037</v>
      </c>
      <c r="P313" s="170">
        <v>85989</v>
      </c>
      <c r="Q313" s="170">
        <v>41766</v>
      </c>
      <c r="R313" s="54"/>
      <c r="S313" s="54"/>
      <c r="T313" s="7" t="s">
        <v>188</v>
      </c>
      <c r="U313" s="7">
        <v>283353723774.47168</v>
      </c>
      <c r="V313" s="7">
        <v>2</v>
      </c>
      <c r="W313" s="7">
        <v>141676861887.23584</v>
      </c>
      <c r="X313" s="7">
        <v>156.53933091266933</v>
      </c>
      <c r="Y313" s="7">
        <v>1.5567014202241816E-36</v>
      </c>
      <c r="Z313" s="7">
        <v>3.0602917722412615</v>
      </c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</row>
    <row r="314" spans="1:45" ht="15.75" thickBot="1" x14ac:dyDescent="0.3">
      <c r="A314" s="158">
        <v>71651</v>
      </c>
      <c r="B314" s="154" t="s">
        <v>196</v>
      </c>
      <c r="C314" s="159">
        <v>15</v>
      </c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170">
        <v>181826</v>
      </c>
      <c r="P314" s="170">
        <v>90257</v>
      </c>
      <c r="Q314" s="170">
        <v>44803</v>
      </c>
      <c r="R314" s="54"/>
      <c r="S314" s="54"/>
      <c r="T314" s="7" t="s">
        <v>189</v>
      </c>
      <c r="U314" s="7">
        <v>127612897088.75</v>
      </c>
      <c r="V314" s="7">
        <v>141</v>
      </c>
      <c r="W314" s="7">
        <v>905056007.72163117</v>
      </c>
      <c r="X314" s="7"/>
      <c r="Y314" s="7"/>
      <c r="Z314" s="7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</row>
    <row r="315" spans="1:45" ht="15.75" thickBot="1" x14ac:dyDescent="0.3">
      <c r="A315" s="158">
        <v>44980</v>
      </c>
      <c r="B315" s="154" t="s">
        <v>193</v>
      </c>
      <c r="C315" s="159">
        <v>16</v>
      </c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170">
        <v>215487</v>
      </c>
      <c r="P315" s="170">
        <v>73873</v>
      </c>
      <c r="Q315" s="170">
        <v>25325</v>
      </c>
      <c r="R315" s="54"/>
      <c r="S315" s="54"/>
      <c r="T315" s="7"/>
      <c r="U315" s="7"/>
      <c r="V315" s="7"/>
      <c r="W315" s="7"/>
      <c r="X315" s="7"/>
      <c r="Y315" s="7"/>
      <c r="Z315" s="7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</row>
    <row r="316" spans="1:45" ht="15.75" thickBot="1" x14ac:dyDescent="0.3">
      <c r="A316" s="158">
        <v>50504</v>
      </c>
      <c r="B316" s="154" t="s">
        <v>193</v>
      </c>
      <c r="C316" s="159">
        <v>16</v>
      </c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170">
        <v>190337</v>
      </c>
      <c r="P316" s="170">
        <v>98812</v>
      </c>
      <c r="Q316" s="170">
        <v>51297</v>
      </c>
      <c r="R316" s="54"/>
      <c r="S316" s="54"/>
      <c r="T316" s="8" t="s">
        <v>190</v>
      </c>
      <c r="U316" s="8">
        <v>410966620863.22168</v>
      </c>
      <c r="V316" s="8">
        <v>143</v>
      </c>
      <c r="W316" s="8"/>
      <c r="X316" s="8"/>
      <c r="Y316" s="8"/>
      <c r="Z316" s="8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</row>
    <row r="317" spans="1:45" ht="15.75" thickBot="1" x14ac:dyDescent="0.3">
      <c r="A317" s="158">
        <v>45712</v>
      </c>
      <c r="B317" s="154" t="s">
        <v>194</v>
      </c>
      <c r="C317" s="159">
        <v>16</v>
      </c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170">
        <v>241289</v>
      </c>
      <c r="P317" s="170">
        <v>77572</v>
      </c>
      <c r="Q317" s="170">
        <v>24938</v>
      </c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</row>
    <row r="318" spans="1:45" ht="15.75" thickBot="1" x14ac:dyDescent="0.3">
      <c r="A318" s="158">
        <v>48902</v>
      </c>
      <c r="B318" s="154" t="s">
        <v>194</v>
      </c>
      <c r="C318" s="159">
        <v>16</v>
      </c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170">
        <v>209052</v>
      </c>
      <c r="P318" s="170">
        <v>113376</v>
      </c>
      <c r="Q318" s="171">
        <v>61488</v>
      </c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</row>
    <row r="319" spans="1:45" ht="15.75" thickBot="1" x14ac:dyDescent="0.3">
      <c r="A319" s="158">
        <v>28951</v>
      </c>
      <c r="B319" s="154" t="s">
        <v>195</v>
      </c>
      <c r="C319" s="159">
        <v>16</v>
      </c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170">
        <v>150047</v>
      </c>
      <c r="P319" s="170">
        <v>75379</v>
      </c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</row>
    <row r="320" spans="1:45" ht="15.75" thickBot="1" x14ac:dyDescent="0.3">
      <c r="A320" s="158">
        <v>55678</v>
      </c>
      <c r="B320" s="154" t="s">
        <v>195</v>
      </c>
      <c r="C320" s="159">
        <v>16</v>
      </c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170">
        <v>143633</v>
      </c>
      <c r="P320" s="170">
        <v>79044</v>
      </c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</row>
    <row r="321" spans="1:45" ht="15.75" thickBot="1" x14ac:dyDescent="0.3">
      <c r="A321" s="158">
        <v>28739</v>
      </c>
      <c r="B321" s="154" t="s">
        <v>196</v>
      </c>
      <c r="C321" s="159">
        <v>16</v>
      </c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170">
        <v>161756</v>
      </c>
      <c r="P321" s="170">
        <v>78567</v>
      </c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</row>
    <row r="322" spans="1:45" ht="15.75" thickBot="1" x14ac:dyDescent="0.3">
      <c r="A322" s="158">
        <v>66375</v>
      </c>
      <c r="B322" s="154" t="s">
        <v>196</v>
      </c>
      <c r="C322" s="159">
        <v>16</v>
      </c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170">
        <v>166584</v>
      </c>
      <c r="P322" s="170">
        <v>82691</v>
      </c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</row>
    <row r="323" spans="1:45" ht="15.75" thickBot="1" x14ac:dyDescent="0.3">
      <c r="A323" s="158">
        <v>41271</v>
      </c>
      <c r="B323" s="154" t="s">
        <v>193</v>
      </c>
      <c r="C323" s="159">
        <v>17</v>
      </c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170">
        <v>188497</v>
      </c>
      <c r="P323" s="170">
        <v>64620</v>
      </c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</row>
    <row r="324" spans="1:45" ht="15.75" thickBot="1" x14ac:dyDescent="0.3">
      <c r="A324" s="158">
        <v>46871</v>
      </c>
      <c r="B324" s="154" t="s">
        <v>193</v>
      </c>
      <c r="C324" s="159">
        <v>17</v>
      </c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170">
        <v>175361</v>
      </c>
      <c r="P324" s="170">
        <v>91037</v>
      </c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</row>
    <row r="325" spans="1:45" ht="15.75" thickBot="1" x14ac:dyDescent="0.3">
      <c r="A325" s="158">
        <v>41766</v>
      </c>
      <c r="B325" s="154" t="s">
        <v>194</v>
      </c>
      <c r="C325" s="159">
        <v>17</v>
      </c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170">
        <v>209379</v>
      </c>
      <c r="P325" s="170">
        <v>67313</v>
      </c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</row>
    <row r="326" spans="1:45" ht="15.75" thickBot="1" x14ac:dyDescent="0.3">
      <c r="A326" s="158">
        <v>44803</v>
      </c>
      <c r="B326" s="154" t="s">
        <v>194</v>
      </c>
      <c r="C326" s="159">
        <v>17</v>
      </c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170">
        <v>193659</v>
      </c>
      <c r="P326" s="170">
        <v>105028</v>
      </c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</row>
    <row r="327" spans="1:45" ht="15.75" thickBot="1" x14ac:dyDescent="0.3">
      <c r="A327" s="158">
        <v>25325</v>
      </c>
      <c r="B327" s="154" t="s">
        <v>195</v>
      </c>
      <c r="C327" s="159">
        <v>17</v>
      </c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170">
        <v>137675</v>
      </c>
      <c r="P327" s="170">
        <v>69164</v>
      </c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</row>
    <row r="328" spans="1:45" ht="15.75" thickBot="1" x14ac:dyDescent="0.3">
      <c r="A328" s="158">
        <v>51297</v>
      </c>
      <c r="B328" s="154" t="s">
        <v>195</v>
      </c>
      <c r="C328" s="159">
        <v>17</v>
      </c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170">
        <v>133300</v>
      </c>
      <c r="P328" s="170">
        <v>73357</v>
      </c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</row>
    <row r="329" spans="1:45" ht="15.75" thickBot="1" x14ac:dyDescent="0.3">
      <c r="A329" s="158">
        <v>24938</v>
      </c>
      <c r="B329" s="154" t="s">
        <v>196</v>
      </c>
      <c r="C329" s="159">
        <v>17</v>
      </c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170">
        <v>147795</v>
      </c>
      <c r="P329" s="170">
        <v>71786</v>
      </c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</row>
    <row r="330" spans="1:45" ht="15.75" thickBot="1" x14ac:dyDescent="0.3">
      <c r="A330" s="160">
        <v>61488</v>
      </c>
      <c r="B330" s="161" t="s">
        <v>196</v>
      </c>
      <c r="C330" s="162">
        <v>17</v>
      </c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170">
        <v>152620</v>
      </c>
      <c r="P330" s="170">
        <v>75760</v>
      </c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</row>
    <row r="331" spans="1:45" ht="15.75" thickBot="1" x14ac:dyDescent="0.3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170">
        <v>164887</v>
      </c>
      <c r="P331" s="170">
        <v>56526</v>
      </c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</row>
    <row r="332" spans="1:45" ht="15.75" thickBot="1" x14ac:dyDescent="0.3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170">
        <v>161564</v>
      </c>
      <c r="P332" s="170">
        <v>83875</v>
      </c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</row>
    <row r="333" spans="1:45" ht="15.75" thickBot="1" x14ac:dyDescent="0.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170">
        <v>181689</v>
      </c>
      <c r="P333" s="170">
        <v>58411</v>
      </c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</row>
    <row r="334" spans="1:45" ht="15.75" thickBot="1" x14ac:dyDescent="0.3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170">
        <v>179399</v>
      </c>
      <c r="P334" s="170">
        <v>97294</v>
      </c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</row>
    <row r="335" spans="1:45" ht="15.75" thickBot="1" x14ac:dyDescent="0.3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170">
        <v>126323</v>
      </c>
      <c r="P335" s="170">
        <v>63461</v>
      </c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</row>
    <row r="336" spans="1:45" ht="15.75" thickBot="1" x14ac:dyDescent="0.3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170">
        <v>123711</v>
      </c>
      <c r="P336" s="170">
        <v>68080</v>
      </c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</row>
    <row r="337" spans="1:45" ht="15.75" thickBot="1" x14ac:dyDescent="0.3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170">
        <v>135038</v>
      </c>
      <c r="P337" s="170">
        <v>65590</v>
      </c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</row>
    <row r="338" spans="1:45" ht="15.75" thickBot="1" x14ac:dyDescent="0.3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170">
        <v>139827</v>
      </c>
      <c r="P338" s="170">
        <v>69409</v>
      </c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</row>
    <row r="339" spans="1:45" ht="15.75" thickBot="1" x14ac:dyDescent="0.3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170">
        <v>144235</v>
      </c>
      <c r="P339" s="171">
        <v>49446</v>
      </c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</row>
    <row r="340" spans="1:45" ht="15.75" thickBot="1" x14ac:dyDescent="0.3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170">
        <v>148852</v>
      </c>
      <c r="P340" s="170">
        <v>77275</v>
      </c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</row>
    <row r="341" spans="1:45" ht="15.75" thickBot="1" x14ac:dyDescent="0.3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170">
        <v>157661</v>
      </c>
      <c r="P341" s="170">
        <v>50686</v>
      </c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</row>
    <row r="342" spans="1:45" ht="15.75" thickBot="1" x14ac:dyDescent="0.3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170">
        <v>166190</v>
      </c>
      <c r="P342" s="170">
        <v>90130</v>
      </c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</row>
    <row r="343" spans="1:45" ht="15.75" thickBot="1" x14ac:dyDescent="0.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170">
        <v>115908</v>
      </c>
      <c r="P343" s="170">
        <v>58228</v>
      </c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</row>
    <row r="344" spans="1:45" ht="15.75" thickBot="1" x14ac:dyDescent="0.3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170">
        <v>114811</v>
      </c>
      <c r="P344" s="170">
        <v>63182</v>
      </c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</row>
    <row r="345" spans="1:45" ht="15.75" thickBot="1" x14ac:dyDescent="0.3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170">
        <v>123383</v>
      </c>
      <c r="P345" s="170">
        <v>59929</v>
      </c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</row>
    <row r="346" spans="1:45" ht="15.75" thickBot="1" x14ac:dyDescent="0.3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170">
        <v>128106</v>
      </c>
      <c r="P346" s="170">
        <v>63591</v>
      </c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</row>
    <row r="347" spans="1:45" ht="15.75" thickBot="1" x14ac:dyDescent="0.3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170">
        <v>126169</v>
      </c>
      <c r="P347" s="170">
        <v>43253</v>
      </c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</row>
    <row r="348" spans="1:45" ht="15.75" thickBot="1" x14ac:dyDescent="0.3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170">
        <v>137140</v>
      </c>
      <c r="P348" s="170">
        <v>71195</v>
      </c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</row>
    <row r="349" spans="1:45" ht="15.75" thickBot="1" x14ac:dyDescent="0.3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170">
        <v>136811</v>
      </c>
      <c r="P349" s="170">
        <v>43983</v>
      </c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</row>
    <row r="350" spans="1:45" ht="15.75" thickBot="1" x14ac:dyDescent="0.3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170">
        <v>153953</v>
      </c>
      <c r="P350" s="170">
        <v>83494</v>
      </c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</row>
    <row r="351" spans="1:45" ht="15.75" thickBot="1" x14ac:dyDescent="0.3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170">
        <v>106351</v>
      </c>
      <c r="P351" s="170">
        <v>53427</v>
      </c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</row>
    <row r="352" spans="1:45" ht="15.75" thickBot="1" x14ac:dyDescent="0.3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170">
        <v>106552</v>
      </c>
      <c r="P352" s="170">
        <v>58637</v>
      </c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</row>
    <row r="353" spans="1:45" ht="15.75" thickBot="1" x14ac:dyDescent="0.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171">
        <v>112733</v>
      </c>
      <c r="P353" s="170">
        <v>54756</v>
      </c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</row>
    <row r="354" spans="1:45" ht="15.75" thickBot="1" x14ac:dyDescent="0.3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170">
        <v>117367</v>
      </c>
      <c r="P354" s="170">
        <v>58260</v>
      </c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</row>
    <row r="355" spans="1:45" ht="15.75" thickBot="1" x14ac:dyDescent="0.3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170">
        <v>110366</v>
      </c>
      <c r="P355" s="170">
        <v>37835</v>
      </c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</row>
    <row r="356" spans="1:45" ht="15.75" thickBot="1" x14ac:dyDescent="0.3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170">
        <v>126350</v>
      </c>
      <c r="P356" s="170">
        <v>65594</v>
      </c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</row>
    <row r="357" spans="1:45" ht="15.75" thickBot="1" x14ac:dyDescent="0.3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170">
        <v>118718</v>
      </c>
      <c r="P357" s="170">
        <v>38166</v>
      </c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</row>
    <row r="358" spans="1:45" ht="15.75" thickBot="1" x14ac:dyDescent="0.3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170">
        <v>142617</v>
      </c>
      <c r="P358" s="170">
        <v>77346</v>
      </c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</row>
    <row r="359" spans="1:45" ht="15.75" thickBot="1" x14ac:dyDescent="0.3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170">
        <v>97582</v>
      </c>
      <c r="P359" s="170">
        <v>49022</v>
      </c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</row>
    <row r="360" spans="1:45" ht="15.75" thickBot="1" x14ac:dyDescent="0.3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170">
        <v>98887</v>
      </c>
      <c r="P360" s="170">
        <v>54419</v>
      </c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</row>
    <row r="361" spans="1:45" ht="15.75" thickBot="1" x14ac:dyDescent="0.3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170">
        <v>103003</v>
      </c>
      <c r="P361" s="170">
        <v>50030</v>
      </c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</row>
    <row r="362" spans="1:45" ht="15.75" thickBot="1" x14ac:dyDescent="0.3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170">
        <v>107529</v>
      </c>
      <c r="P362" s="170">
        <v>53377</v>
      </c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</row>
    <row r="363" spans="1:45" ht="15.75" thickBot="1" x14ac:dyDescent="0.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170">
        <v>96542</v>
      </c>
      <c r="P363" s="170">
        <v>33096</v>
      </c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</row>
    <row r="364" spans="1:45" ht="15.75" thickBot="1" x14ac:dyDescent="0.3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170">
        <v>116409</v>
      </c>
      <c r="P364" s="170">
        <v>60433</v>
      </c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</row>
    <row r="365" spans="1:45" ht="15.75" thickBot="1" x14ac:dyDescent="0.3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170">
        <v>103018</v>
      </c>
      <c r="P365" s="170">
        <v>33119</v>
      </c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</row>
    <row r="366" spans="1:45" ht="15.75" thickBot="1" x14ac:dyDescent="0.3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170">
        <v>132115</v>
      </c>
      <c r="P366" s="170">
        <v>71651</v>
      </c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</row>
    <row r="367" spans="1:45" x14ac:dyDescent="0.2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</row>
    <row r="368" spans="1:45" x14ac:dyDescent="0.2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</row>
    <row r="369" spans="1:45" x14ac:dyDescent="0.2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</row>
    <row r="370" spans="1:45" x14ac:dyDescent="0.2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</row>
    <row r="371" spans="1:45" x14ac:dyDescent="0.2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</row>
    <row r="372" spans="1:45" x14ac:dyDescent="0.2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</row>
    <row r="373" spans="1:45" x14ac:dyDescent="0.2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</row>
    <row r="374" spans="1:45" x14ac:dyDescent="0.2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</row>
    <row r="375" spans="1:45" x14ac:dyDescent="0.2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</row>
    <row r="376" spans="1:45" x14ac:dyDescent="0.2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</row>
    <row r="377" spans="1:45" x14ac:dyDescent="0.2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</row>
    <row r="378" spans="1:45" x14ac:dyDescent="0.2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</row>
    <row r="379" spans="1:45" x14ac:dyDescent="0.2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</row>
    <row r="380" spans="1:45" x14ac:dyDescent="0.2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</row>
    <row r="381" spans="1:45" x14ac:dyDescent="0.2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</row>
    <row r="382" spans="1:45" x14ac:dyDescent="0.2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</row>
    <row r="383" spans="1:45" x14ac:dyDescent="0.2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</row>
    <row r="384" spans="1:45" x14ac:dyDescent="0.2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</row>
    <row r="385" spans="1:45" x14ac:dyDescent="0.2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</row>
    <row r="386" spans="1:45" x14ac:dyDescent="0.2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</row>
    <row r="387" spans="1:45" x14ac:dyDescent="0.2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</row>
    <row r="388" spans="1:45" x14ac:dyDescent="0.2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</row>
    <row r="389" spans="1:45" x14ac:dyDescent="0.2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</row>
    <row r="390" spans="1:45" x14ac:dyDescent="0.2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</row>
    <row r="391" spans="1:45" x14ac:dyDescent="0.2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</row>
    <row r="392" spans="1:45" x14ac:dyDescent="0.2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</row>
    <row r="393" spans="1:45" x14ac:dyDescent="0.2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</row>
    <row r="394" spans="1:45" x14ac:dyDescent="0.2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</row>
    <row r="395" spans="1:45" x14ac:dyDescent="0.2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</row>
    <row r="396" spans="1:45" x14ac:dyDescent="0.2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</row>
    <row r="397" spans="1:45" x14ac:dyDescent="0.2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</row>
    <row r="398" spans="1:45" x14ac:dyDescent="0.2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</row>
    <row r="399" spans="1:45" x14ac:dyDescent="0.2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</row>
    <row r="400" spans="1:45" x14ac:dyDescent="0.2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</row>
    <row r="401" spans="1:45" x14ac:dyDescent="0.2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</row>
    <row r="402" spans="1:45" x14ac:dyDescent="0.2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</row>
    <row r="403" spans="1:45" x14ac:dyDescent="0.2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</row>
    <row r="404" spans="1:45" x14ac:dyDescent="0.2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</row>
    <row r="405" spans="1:45" x14ac:dyDescent="0.2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</row>
    <row r="406" spans="1:45" x14ac:dyDescent="0.2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</row>
    <row r="407" spans="1:45" x14ac:dyDescent="0.2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</row>
    <row r="408" spans="1:45" x14ac:dyDescent="0.2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</row>
    <row r="409" spans="1:45" x14ac:dyDescent="0.2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</row>
    <row r="410" spans="1:45" x14ac:dyDescent="0.2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</row>
    <row r="411" spans="1:45" x14ac:dyDescent="0.2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</row>
    <row r="412" spans="1:45" x14ac:dyDescent="0.2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</row>
    <row r="413" spans="1:45" x14ac:dyDescent="0.2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</row>
    <row r="414" spans="1:45" x14ac:dyDescent="0.2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</row>
    <row r="415" spans="1:45" x14ac:dyDescent="0.2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</row>
    <row r="416" spans="1:45" x14ac:dyDescent="0.2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</row>
    <row r="417" spans="1:45" x14ac:dyDescent="0.2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</row>
    <row r="418" spans="1:45" x14ac:dyDescent="0.2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</row>
    <row r="419" spans="1:45" x14ac:dyDescent="0.2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</row>
    <row r="420" spans="1:45" x14ac:dyDescent="0.2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</row>
    <row r="421" spans="1:45" x14ac:dyDescent="0.2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</row>
    <row r="422" spans="1:45" x14ac:dyDescent="0.2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</row>
    <row r="423" spans="1:45" x14ac:dyDescent="0.2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</row>
    <row r="424" spans="1:45" x14ac:dyDescent="0.2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</row>
    <row r="425" spans="1:45" x14ac:dyDescent="0.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</row>
    <row r="426" spans="1:45" x14ac:dyDescent="0.2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</row>
    <row r="427" spans="1:45" x14ac:dyDescent="0.2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</row>
    <row r="428" spans="1:45" x14ac:dyDescent="0.2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</row>
    <row r="429" spans="1:45" x14ac:dyDescent="0.2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</row>
    <row r="430" spans="1:45" x14ac:dyDescent="0.2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</row>
    <row r="431" spans="1:45" x14ac:dyDescent="0.2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</row>
    <row r="432" spans="1:45" x14ac:dyDescent="0.2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</row>
    <row r="433" spans="1:45" x14ac:dyDescent="0.2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</row>
    <row r="434" spans="1:45" x14ac:dyDescent="0.2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</row>
    <row r="435" spans="1:45" x14ac:dyDescent="0.2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</row>
    <row r="436" spans="1:45" x14ac:dyDescent="0.2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</row>
    <row r="437" spans="1:45" x14ac:dyDescent="0.2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</row>
    <row r="438" spans="1:45" x14ac:dyDescent="0.2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</row>
    <row r="439" spans="1:45" x14ac:dyDescent="0.2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</row>
    <row r="440" spans="1:45" x14ac:dyDescent="0.2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</row>
    <row r="441" spans="1:45" x14ac:dyDescent="0.2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</row>
    <row r="442" spans="1:45" x14ac:dyDescent="0.2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</row>
    <row r="443" spans="1:45" x14ac:dyDescent="0.2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</row>
    <row r="444" spans="1:45" x14ac:dyDescent="0.2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</row>
    <row r="445" spans="1:45" x14ac:dyDescent="0.2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</row>
    <row r="446" spans="1:45" x14ac:dyDescent="0.2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</row>
    <row r="447" spans="1:45" x14ac:dyDescent="0.2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</row>
    <row r="448" spans="1:45" x14ac:dyDescent="0.2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</row>
    <row r="449" spans="1:45" x14ac:dyDescent="0.2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</row>
    <row r="450" spans="1:45" x14ac:dyDescent="0.2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</row>
    <row r="451" spans="1:45" x14ac:dyDescent="0.2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</row>
    <row r="452" spans="1:45" x14ac:dyDescent="0.2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</row>
    <row r="453" spans="1:45" x14ac:dyDescent="0.2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</row>
    <row r="454" spans="1:45" x14ac:dyDescent="0.2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</row>
    <row r="455" spans="1:45" x14ac:dyDescent="0.2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</row>
    <row r="456" spans="1:45" x14ac:dyDescent="0.2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</row>
    <row r="457" spans="1:45" x14ac:dyDescent="0.2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</row>
    <row r="458" spans="1:45" x14ac:dyDescent="0.2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</row>
    <row r="459" spans="1:45" x14ac:dyDescent="0.2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</row>
    <row r="460" spans="1:45" x14ac:dyDescent="0.2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</row>
    <row r="461" spans="1:45" x14ac:dyDescent="0.2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</row>
    <row r="462" spans="1:45" x14ac:dyDescent="0.2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</row>
    <row r="463" spans="1:45" x14ac:dyDescent="0.2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</row>
    <row r="464" spans="1:45" x14ac:dyDescent="0.2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</row>
    <row r="465" spans="1:45" x14ac:dyDescent="0.2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</row>
    <row r="466" spans="1:45" x14ac:dyDescent="0.2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</row>
    <row r="467" spans="1:45" x14ac:dyDescent="0.2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</row>
    <row r="468" spans="1:45" x14ac:dyDescent="0.2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</row>
    <row r="469" spans="1:45" x14ac:dyDescent="0.2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</row>
    <row r="470" spans="1:45" x14ac:dyDescent="0.2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</row>
    <row r="471" spans="1:45" x14ac:dyDescent="0.2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</row>
    <row r="472" spans="1:45" x14ac:dyDescent="0.2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</row>
    <row r="473" spans="1:45" x14ac:dyDescent="0.2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</row>
    <row r="474" spans="1:45" x14ac:dyDescent="0.2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</row>
    <row r="475" spans="1:45" x14ac:dyDescent="0.2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</row>
    <row r="476" spans="1:45" x14ac:dyDescent="0.2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</row>
    <row r="477" spans="1:45" x14ac:dyDescent="0.2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</row>
    <row r="478" spans="1:45" x14ac:dyDescent="0.2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</row>
    <row r="479" spans="1:45" x14ac:dyDescent="0.2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</row>
    <row r="480" spans="1:45" x14ac:dyDescent="0.2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</row>
    <row r="481" spans="1:45" x14ac:dyDescent="0.2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</row>
    <row r="482" spans="1:45" x14ac:dyDescent="0.2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</row>
    <row r="483" spans="1:45" x14ac:dyDescent="0.2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</row>
    <row r="484" spans="1:45" x14ac:dyDescent="0.2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</row>
    <row r="485" spans="1:45" x14ac:dyDescent="0.2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</row>
    <row r="486" spans="1:45" x14ac:dyDescent="0.2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</row>
    <row r="487" spans="1:45" x14ac:dyDescent="0.2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</row>
    <row r="488" spans="1:45" x14ac:dyDescent="0.2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</row>
    <row r="489" spans="1:45" x14ac:dyDescent="0.2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</row>
    <row r="490" spans="1:45" x14ac:dyDescent="0.2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</row>
    <row r="491" spans="1:45" x14ac:dyDescent="0.2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</row>
    <row r="492" spans="1:45" x14ac:dyDescent="0.2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</row>
    <row r="493" spans="1:45" x14ac:dyDescent="0.2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</row>
    <row r="494" spans="1:45" x14ac:dyDescent="0.2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</row>
    <row r="495" spans="1:45" x14ac:dyDescent="0.2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</row>
    <row r="496" spans="1:45" x14ac:dyDescent="0.2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</row>
    <row r="497" spans="1:45" x14ac:dyDescent="0.2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</row>
    <row r="498" spans="1:45" x14ac:dyDescent="0.2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</row>
    <row r="499" spans="1:45" x14ac:dyDescent="0.2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</row>
    <row r="500" spans="1:45" x14ac:dyDescent="0.2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</row>
    <row r="501" spans="1:45" x14ac:dyDescent="0.2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</row>
    <row r="502" spans="1:45" x14ac:dyDescent="0.2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</row>
    <row r="503" spans="1:45" x14ac:dyDescent="0.2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</row>
    <row r="504" spans="1:45" x14ac:dyDescent="0.2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</row>
    <row r="505" spans="1:45" x14ac:dyDescent="0.2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</row>
    <row r="506" spans="1:45" x14ac:dyDescent="0.2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</row>
    <row r="507" spans="1:45" x14ac:dyDescent="0.2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</row>
    <row r="508" spans="1:45" x14ac:dyDescent="0.2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</row>
    <row r="509" spans="1:45" x14ac:dyDescent="0.2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</row>
    <row r="510" spans="1:45" x14ac:dyDescent="0.2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</row>
    <row r="511" spans="1:45" x14ac:dyDescent="0.2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</row>
    <row r="512" spans="1:45" x14ac:dyDescent="0.2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</row>
    <row r="513" spans="1:45" x14ac:dyDescent="0.2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</row>
    <row r="514" spans="1:45" x14ac:dyDescent="0.2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</row>
    <row r="515" spans="1:45" x14ac:dyDescent="0.2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</row>
    <row r="516" spans="1:45" x14ac:dyDescent="0.2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</row>
    <row r="517" spans="1:45" x14ac:dyDescent="0.2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</row>
    <row r="518" spans="1:45" x14ac:dyDescent="0.2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</row>
    <row r="519" spans="1:45" x14ac:dyDescent="0.2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</row>
    <row r="520" spans="1:45" x14ac:dyDescent="0.2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</row>
    <row r="521" spans="1:45" x14ac:dyDescent="0.2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</row>
    <row r="522" spans="1:45" x14ac:dyDescent="0.2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</row>
    <row r="523" spans="1:45" x14ac:dyDescent="0.2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</row>
    <row r="524" spans="1:45" x14ac:dyDescent="0.2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</row>
    <row r="525" spans="1:45" x14ac:dyDescent="0.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</row>
    <row r="526" spans="1:45" x14ac:dyDescent="0.2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</row>
    <row r="527" spans="1:45" x14ac:dyDescent="0.2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</row>
    <row r="528" spans="1:45" x14ac:dyDescent="0.2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</row>
    <row r="529" spans="1:45" x14ac:dyDescent="0.2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</row>
    <row r="530" spans="1:45" x14ac:dyDescent="0.2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</row>
    <row r="531" spans="1:45" x14ac:dyDescent="0.2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</row>
    <row r="532" spans="1:45" x14ac:dyDescent="0.2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</row>
    <row r="533" spans="1:45" x14ac:dyDescent="0.2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</row>
    <row r="534" spans="1:45" x14ac:dyDescent="0.2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</row>
    <row r="535" spans="1:45" x14ac:dyDescent="0.2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</row>
    <row r="536" spans="1:45" x14ac:dyDescent="0.2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</row>
    <row r="537" spans="1:45" x14ac:dyDescent="0.2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</row>
    <row r="538" spans="1:45" x14ac:dyDescent="0.2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</row>
    <row r="539" spans="1:45" x14ac:dyDescent="0.2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</row>
    <row r="540" spans="1:45" x14ac:dyDescent="0.2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</row>
    <row r="541" spans="1:45" x14ac:dyDescent="0.2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</row>
    <row r="542" spans="1:45" x14ac:dyDescent="0.2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</row>
    <row r="543" spans="1:45" x14ac:dyDescent="0.2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</row>
    <row r="544" spans="1:45" x14ac:dyDescent="0.2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</row>
    <row r="545" spans="1:45" x14ac:dyDescent="0.2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</row>
    <row r="546" spans="1:45" x14ac:dyDescent="0.2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</row>
    <row r="547" spans="1:45" x14ac:dyDescent="0.2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</row>
    <row r="548" spans="1:45" x14ac:dyDescent="0.2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</row>
    <row r="549" spans="1:45" x14ac:dyDescent="0.2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</row>
    <row r="550" spans="1:45" x14ac:dyDescent="0.2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</row>
    <row r="551" spans="1:45" x14ac:dyDescent="0.2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</row>
    <row r="552" spans="1:45" x14ac:dyDescent="0.2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</row>
    <row r="553" spans="1:45" x14ac:dyDescent="0.2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</row>
    <row r="554" spans="1:45" x14ac:dyDescent="0.2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</row>
    <row r="555" spans="1:45" x14ac:dyDescent="0.2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</row>
    <row r="556" spans="1:45" x14ac:dyDescent="0.2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</row>
    <row r="557" spans="1:45" x14ac:dyDescent="0.2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</row>
    <row r="558" spans="1:45" x14ac:dyDescent="0.2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</row>
    <row r="559" spans="1:45" x14ac:dyDescent="0.2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</row>
    <row r="560" spans="1:45" x14ac:dyDescent="0.2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</row>
    <row r="561" spans="1:45" x14ac:dyDescent="0.2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</row>
    <row r="562" spans="1:45" x14ac:dyDescent="0.2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</row>
    <row r="563" spans="1:45" x14ac:dyDescent="0.2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</row>
    <row r="564" spans="1:45" x14ac:dyDescent="0.2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</row>
    <row r="565" spans="1:45" x14ac:dyDescent="0.2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</row>
    <row r="566" spans="1:45" x14ac:dyDescent="0.2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</row>
    <row r="567" spans="1:45" x14ac:dyDescent="0.2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</row>
    <row r="568" spans="1:45" x14ac:dyDescent="0.2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</row>
    <row r="569" spans="1:45" x14ac:dyDescent="0.2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</row>
    <row r="570" spans="1:45" x14ac:dyDescent="0.2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</row>
    <row r="571" spans="1:45" x14ac:dyDescent="0.2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</row>
    <row r="572" spans="1:45" x14ac:dyDescent="0.2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</row>
    <row r="573" spans="1:45" x14ac:dyDescent="0.2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</row>
    <row r="574" spans="1:45" x14ac:dyDescent="0.2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</row>
    <row r="575" spans="1:45" x14ac:dyDescent="0.2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</row>
    <row r="576" spans="1:45" x14ac:dyDescent="0.2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</row>
    <row r="577" spans="1:45" x14ac:dyDescent="0.2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</row>
    <row r="578" spans="1:45" x14ac:dyDescent="0.2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</row>
    <row r="579" spans="1:45" x14ac:dyDescent="0.2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</row>
    <row r="580" spans="1:45" x14ac:dyDescent="0.2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</row>
    <row r="581" spans="1:45" x14ac:dyDescent="0.2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</row>
    <row r="582" spans="1:45" x14ac:dyDescent="0.2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</row>
    <row r="583" spans="1:45" x14ac:dyDescent="0.2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</row>
    <row r="584" spans="1:45" x14ac:dyDescent="0.2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</row>
    <row r="585" spans="1:45" x14ac:dyDescent="0.2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</row>
    <row r="586" spans="1:45" x14ac:dyDescent="0.2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</row>
    <row r="587" spans="1:45" x14ac:dyDescent="0.2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</row>
    <row r="588" spans="1:45" x14ac:dyDescent="0.2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</row>
    <row r="589" spans="1:45" x14ac:dyDescent="0.2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</row>
    <row r="590" spans="1:45" x14ac:dyDescent="0.2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</row>
    <row r="591" spans="1:45" x14ac:dyDescent="0.2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</row>
    <row r="592" spans="1:45" x14ac:dyDescent="0.2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</row>
    <row r="593" spans="1:45" x14ac:dyDescent="0.2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</row>
    <row r="594" spans="1:45" x14ac:dyDescent="0.2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</row>
    <row r="595" spans="1:45" x14ac:dyDescent="0.2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</row>
    <row r="596" spans="1:45" x14ac:dyDescent="0.2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</row>
    <row r="597" spans="1:45" x14ac:dyDescent="0.2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</row>
  </sheetData>
  <sortState ref="A2:D113">
    <sortCondition ref="C2:C113"/>
  </sortState>
  <pageMargins left="0.7" right="0.7" top="0.75" bottom="0.75" header="0.3" footer="0.3"/>
  <ignoredErrors>
    <ignoredError sqref="S226 P302 Q257" twoDigitTextYear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zoomScale="55" zoomScaleNormal="55" workbookViewId="0">
      <selection activeCell="T9" sqref="T9"/>
    </sheetView>
  </sheetViews>
  <sheetFormatPr defaultRowHeight="15" x14ac:dyDescent="0.25"/>
  <cols>
    <col min="1" max="1" width="13.42578125" style="174" customWidth="1"/>
    <col min="2" max="2" width="9.7109375" style="174" customWidth="1"/>
    <col min="3" max="3" width="11.28515625" style="174" customWidth="1"/>
    <col min="4" max="4" width="9.140625" style="174"/>
    <col min="5" max="5" width="11.85546875" style="174" customWidth="1"/>
    <col min="6" max="11" width="9.140625" style="174"/>
    <col min="12" max="12" width="19.28515625" style="174" customWidth="1"/>
    <col min="13" max="13" width="9.140625" style="174"/>
    <col min="14" max="14" width="10.85546875" style="174" customWidth="1"/>
    <col min="15" max="15" width="9.28515625" style="174" customWidth="1"/>
    <col min="16" max="16" width="11.140625" style="174" customWidth="1"/>
    <col min="17" max="17" width="13" style="174" customWidth="1"/>
    <col min="18" max="18" width="13.140625" style="174" customWidth="1"/>
    <col min="19" max="19" width="9.140625" style="174"/>
    <col min="20" max="20" width="23.42578125" style="174" customWidth="1"/>
    <col min="21" max="21" width="9.140625" style="174"/>
    <col min="22" max="22" width="9.5703125" style="174" customWidth="1"/>
    <col min="23" max="23" width="13.7109375" style="174" customWidth="1"/>
    <col min="24" max="24" width="13.140625" style="174" customWidth="1"/>
    <col min="25" max="25" width="14.7109375" style="174" customWidth="1"/>
    <col min="26" max="26" width="14.85546875" style="174" customWidth="1"/>
    <col min="27" max="16384" width="9.140625" style="174"/>
  </cols>
  <sheetData>
    <row r="1" spans="1:26" ht="25.5" x14ac:dyDescent="0.25">
      <c r="A1" s="183" t="s">
        <v>141</v>
      </c>
      <c r="B1" s="184" t="s">
        <v>219</v>
      </c>
      <c r="C1" s="184" t="s">
        <v>220</v>
      </c>
      <c r="D1" s="184" t="s">
        <v>91</v>
      </c>
      <c r="E1" s="184" t="s">
        <v>221</v>
      </c>
      <c r="F1" s="184" t="s">
        <v>106</v>
      </c>
      <c r="G1" s="184" t="s">
        <v>107</v>
      </c>
      <c r="H1" s="184" t="s">
        <v>222</v>
      </c>
      <c r="I1" s="184" t="s">
        <v>223</v>
      </c>
      <c r="J1" s="185" t="s">
        <v>224</v>
      </c>
    </row>
    <row r="2" spans="1:26" ht="15.75" x14ac:dyDescent="0.25">
      <c r="A2" s="186" t="s">
        <v>147</v>
      </c>
      <c r="B2" s="182">
        <v>1984</v>
      </c>
      <c r="C2" s="182" t="s">
        <v>225</v>
      </c>
      <c r="D2" s="182" t="s">
        <v>92</v>
      </c>
      <c r="E2" s="182" t="s">
        <v>226</v>
      </c>
      <c r="F2" s="182">
        <v>164</v>
      </c>
      <c r="G2" s="182">
        <v>65</v>
      </c>
      <c r="H2" s="182">
        <v>130</v>
      </c>
      <c r="I2" s="182">
        <v>70</v>
      </c>
      <c r="J2" s="187">
        <v>110</v>
      </c>
      <c r="L2" s="207" t="s">
        <v>227</v>
      </c>
    </row>
    <row r="3" spans="1:26" ht="15.75" x14ac:dyDescent="0.25">
      <c r="A3" s="186" t="s">
        <v>228</v>
      </c>
      <c r="B3" s="182">
        <v>1984</v>
      </c>
      <c r="C3" s="182" t="s">
        <v>225</v>
      </c>
      <c r="D3" s="182" t="s">
        <v>102</v>
      </c>
      <c r="E3" s="182" t="s">
        <v>226</v>
      </c>
      <c r="F3" s="182">
        <v>203</v>
      </c>
      <c r="G3" s="182">
        <v>80</v>
      </c>
      <c r="H3" s="182">
        <v>125</v>
      </c>
      <c r="I3" s="182">
        <v>68</v>
      </c>
      <c r="J3" s="187">
        <v>110</v>
      </c>
    </row>
    <row r="4" spans="1:26" ht="15.75" x14ac:dyDescent="0.25">
      <c r="A4" s="186" t="s">
        <v>229</v>
      </c>
      <c r="B4" s="182">
        <v>1989</v>
      </c>
      <c r="C4" s="182" t="s">
        <v>225</v>
      </c>
      <c r="D4" s="182" t="s">
        <v>102</v>
      </c>
      <c r="E4" s="182" t="s">
        <v>226</v>
      </c>
      <c r="F4" s="182">
        <v>200</v>
      </c>
      <c r="G4" s="182">
        <v>75</v>
      </c>
      <c r="H4" s="182">
        <v>120</v>
      </c>
      <c r="I4" s="182">
        <v>65</v>
      </c>
      <c r="J4" s="187">
        <v>100</v>
      </c>
      <c r="L4" s="174" t="s">
        <v>230</v>
      </c>
      <c r="R4" s="207" t="s">
        <v>231</v>
      </c>
    </row>
    <row r="5" spans="1:26" ht="16.5" thickBot="1" x14ac:dyDescent="0.3">
      <c r="A5" s="186" t="s">
        <v>155</v>
      </c>
      <c r="B5" s="182">
        <v>1979</v>
      </c>
      <c r="C5" s="182" t="s">
        <v>225</v>
      </c>
      <c r="D5" s="182" t="s">
        <v>92</v>
      </c>
      <c r="E5" s="182" t="s">
        <v>232</v>
      </c>
      <c r="F5" s="182">
        <v>157</v>
      </c>
      <c r="G5" s="182">
        <v>60</v>
      </c>
      <c r="H5" s="182">
        <v>130</v>
      </c>
      <c r="I5" s="182">
        <v>77</v>
      </c>
      <c r="J5" s="187">
        <v>104</v>
      </c>
    </row>
    <row r="6" spans="1:26" ht="15.75" x14ac:dyDescent="0.25">
      <c r="A6" s="186" t="s">
        <v>146</v>
      </c>
      <c r="B6" s="182">
        <v>1966</v>
      </c>
      <c r="C6" s="182" t="s">
        <v>233</v>
      </c>
      <c r="D6" s="182" t="s">
        <v>92</v>
      </c>
      <c r="E6" s="182" t="s">
        <v>232</v>
      </c>
      <c r="F6" s="182">
        <v>170</v>
      </c>
      <c r="G6" s="182">
        <v>70</v>
      </c>
      <c r="H6" s="182">
        <v>127</v>
      </c>
      <c r="I6" s="182">
        <v>65</v>
      </c>
      <c r="J6" s="187">
        <v>109</v>
      </c>
      <c r="L6" s="178" t="s">
        <v>180</v>
      </c>
      <c r="M6" s="178" t="s">
        <v>14</v>
      </c>
      <c r="N6" s="178" t="s">
        <v>13</v>
      </c>
      <c r="O6" s="178" t="s">
        <v>2</v>
      </c>
      <c r="P6" s="178" t="s">
        <v>96</v>
      </c>
      <c r="Q6" s="179"/>
      <c r="R6" s="179"/>
      <c r="T6" s="174" t="s">
        <v>234</v>
      </c>
    </row>
    <row r="7" spans="1:26" ht="16.5" thickBot="1" x14ac:dyDescent="0.3">
      <c r="A7" s="186" t="s">
        <v>150</v>
      </c>
      <c r="B7" s="182">
        <v>1971</v>
      </c>
      <c r="C7" s="182" t="s">
        <v>233</v>
      </c>
      <c r="D7" s="182" t="s">
        <v>92</v>
      </c>
      <c r="E7" s="182" t="s">
        <v>232</v>
      </c>
      <c r="F7" s="182">
        <v>149</v>
      </c>
      <c r="G7" s="182">
        <v>60</v>
      </c>
      <c r="H7" s="182">
        <v>135</v>
      </c>
      <c r="I7" s="182">
        <v>90</v>
      </c>
      <c r="J7" s="187">
        <v>150</v>
      </c>
      <c r="L7" s="177" t="s">
        <v>220</v>
      </c>
      <c r="M7" s="177">
        <v>5</v>
      </c>
      <c r="N7" s="177">
        <v>528</v>
      </c>
      <c r="O7" s="177">
        <v>105.6</v>
      </c>
      <c r="P7" s="177">
        <v>1534.2999999999993</v>
      </c>
      <c r="Q7" s="179"/>
      <c r="R7" s="179"/>
      <c r="T7" s="213"/>
      <c r="U7" s="213"/>
      <c r="V7" s="213"/>
      <c r="W7" s="213"/>
      <c r="X7" s="213"/>
      <c r="Y7" s="213"/>
      <c r="Z7" s="213"/>
    </row>
    <row r="8" spans="1:26" ht="15.75" x14ac:dyDescent="0.25">
      <c r="A8" s="186" t="s">
        <v>149</v>
      </c>
      <c r="B8" s="182">
        <v>1973</v>
      </c>
      <c r="C8" s="182" t="s">
        <v>233</v>
      </c>
      <c r="D8" s="182" t="s">
        <v>102</v>
      </c>
      <c r="E8" s="182" t="s">
        <v>232</v>
      </c>
      <c r="F8" s="182">
        <v>169</v>
      </c>
      <c r="G8" s="182">
        <v>85</v>
      </c>
      <c r="H8" s="182">
        <v>140</v>
      </c>
      <c r="I8" s="182">
        <v>80</v>
      </c>
      <c r="J8" s="187">
        <v>130</v>
      </c>
      <c r="L8" s="177" t="s">
        <v>225</v>
      </c>
      <c r="M8" s="177">
        <v>5</v>
      </c>
      <c r="N8" s="177">
        <v>539</v>
      </c>
      <c r="O8" s="177">
        <v>107.8</v>
      </c>
      <c r="P8" s="177">
        <v>1729.2000000000007</v>
      </c>
      <c r="Q8" s="179"/>
      <c r="R8" s="179"/>
      <c r="T8" s="212" t="s">
        <v>180</v>
      </c>
      <c r="U8" s="212" t="s">
        <v>106</v>
      </c>
      <c r="V8" s="212" t="s">
        <v>107</v>
      </c>
      <c r="W8" s="212" t="s">
        <v>222</v>
      </c>
      <c r="X8" s="212" t="s">
        <v>223</v>
      </c>
      <c r="Y8" s="212" t="s">
        <v>224</v>
      </c>
      <c r="Z8" s="212" t="s">
        <v>190</v>
      </c>
    </row>
    <row r="9" spans="1:26" ht="15.75" x14ac:dyDescent="0.25">
      <c r="A9" s="186" t="s">
        <v>144</v>
      </c>
      <c r="B9" s="182">
        <v>1974</v>
      </c>
      <c r="C9" s="182" t="s">
        <v>233</v>
      </c>
      <c r="D9" s="182" t="s">
        <v>102</v>
      </c>
      <c r="E9" s="182" t="s">
        <v>232</v>
      </c>
      <c r="F9" s="182">
        <v>184</v>
      </c>
      <c r="G9" s="182">
        <v>75</v>
      </c>
      <c r="H9" s="182">
        <v>145</v>
      </c>
      <c r="I9" s="182">
        <v>72</v>
      </c>
      <c r="J9" s="187">
        <v>140</v>
      </c>
      <c r="L9" s="177"/>
      <c r="M9" s="177">
        <v>5</v>
      </c>
      <c r="N9" s="177">
        <v>586</v>
      </c>
      <c r="O9" s="177">
        <v>117.2</v>
      </c>
      <c r="P9" s="177">
        <v>2819.7000000000007</v>
      </c>
      <c r="Q9" s="179"/>
      <c r="R9" s="179"/>
      <c r="T9" s="208" t="s">
        <v>220</v>
      </c>
      <c r="U9" s="208"/>
      <c r="V9" s="208"/>
      <c r="W9" s="208"/>
      <c r="X9" s="208"/>
      <c r="Y9" s="208"/>
      <c r="Z9" s="208"/>
    </row>
    <row r="10" spans="1:26" ht="15.75" x14ac:dyDescent="0.25">
      <c r="A10" s="186" t="s">
        <v>235</v>
      </c>
      <c r="B10" s="182">
        <v>1949</v>
      </c>
      <c r="C10" s="182" t="s">
        <v>236</v>
      </c>
      <c r="D10" s="182" t="s">
        <v>92</v>
      </c>
      <c r="E10" s="182" t="s">
        <v>226</v>
      </c>
      <c r="F10" s="182">
        <v>159</v>
      </c>
      <c r="G10" s="182">
        <v>72</v>
      </c>
      <c r="H10" s="182">
        <v>155</v>
      </c>
      <c r="I10" s="182">
        <v>80</v>
      </c>
      <c r="J10" s="187">
        <v>150</v>
      </c>
      <c r="L10" s="177"/>
      <c r="M10" s="177">
        <v>5</v>
      </c>
      <c r="N10" s="177">
        <v>560</v>
      </c>
      <c r="O10" s="177">
        <v>112</v>
      </c>
      <c r="P10" s="177">
        <v>2882.5</v>
      </c>
      <c r="Q10" s="179"/>
      <c r="R10" s="179"/>
      <c r="T10" s="177" t="s">
        <v>14</v>
      </c>
      <c r="U10" s="177">
        <v>3</v>
      </c>
      <c r="V10" s="177">
        <v>3</v>
      </c>
      <c r="W10" s="177">
        <v>3</v>
      </c>
      <c r="X10" s="177">
        <v>3</v>
      </c>
      <c r="Y10" s="177">
        <v>3</v>
      </c>
      <c r="Z10" s="177">
        <v>15</v>
      </c>
    </row>
    <row r="11" spans="1:26" ht="15.75" x14ac:dyDescent="0.25">
      <c r="A11" s="186" t="s">
        <v>151</v>
      </c>
      <c r="B11" s="182">
        <v>1964</v>
      </c>
      <c r="C11" s="182" t="s">
        <v>236</v>
      </c>
      <c r="D11" s="182" t="s">
        <v>92</v>
      </c>
      <c r="E11" s="182" t="s">
        <v>226</v>
      </c>
      <c r="F11" s="182">
        <v>166</v>
      </c>
      <c r="G11" s="182">
        <v>70</v>
      </c>
      <c r="H11" s="182">
        <v>145</v>
      </c>
      <c r="I11" s="182">
        <v>85</v>
      </c>
      <c r="J11" s="187">
        <v>160</v>
      </c>
      <c r="L11" s="177" t="s">
        <v>233</v>
      </c>
      <c r="M11" s="177">
        <v>5</v>
      </c>
      <c r="N11" s="177">
        <v>541</v>
      </c>
      <c r="O11" s="177">
        <v>108.2</v>
      </c>
      <c r="P11" s="177">
        <v>1874.7000000000007</v>
      </c>
      <c r="Q11" s="179"/>
      <c r="R11" s="179"/>
      <c r="T11" s="177" t="s">
        <v>13</v>
      </c>
      <c r="U11" s="177">
        <v>524</v>
      </c>
      <c r="V11" s="177">
        <v>205</v>
      </c>
      <c r="W11" s="177">
        <v>385</v>
      </c>
      <c r="X11" s="177">
        <v>215</v>
      </c>
      <c r="Y11" s="177">
        <v>324</v>
      </c>
      <c r="Z11" s="177">
        <v>1653</v>
      </c>
    </row>
    <row r="12" spans="1:26" ht="15.75" x14ac:dyDescent="0.25">
      <c r="A12" s="186" t="s">
        <v>153</v>
      </c>
      <c r="B12" s="182">
        <v>1954</v>
      </c>
      <c r="C12" s="182" t="s">
        <v>236</v>
      </c>
      <c r="D12" s="182" t="s">
        <v>102</v>
      </c>
      <c r="E12" s="182" t="s">
        <v>226</v>
      </c>
      <c r="F12" s="182">
        <v>175</v>
      </c>
      <c r="G12" s="182">
        <v>78</v>
      </c>
      <c r="H12" s="182">
        <v>150</v>
      </c>
      <c r="I12" s="182">
        <v>80</v>
      </c>
      <c r="J12" s="187">
        <v>150</v>
      </c>
      <c r="L12" s="177"/>
      <c r="M12" s="177">
        <v>5</v>
      </c>
      <c r="N12" s="177">
        <v>584</v>
      </c>
      <c r="O12" s="177">
        <v>116.8</v>
      </c>
      <c r="P12" s="177">
        <v>1603.7000000000007</v>
      </c>
      <c r="Q12" s="179"/>
      <c r="R12" s="179"/>
      <c r="T12" s="177" t="s">
        <v>2</v>
      </c>
      <c r="U12" s="177">
        <v>174.66666666666666</v>
      </c>
      <c r="V12" s="177">
        <v>68.333333333333329</v>
      </c>
      <c r="W12" s="177">
        <v>128.33333333333334</v>
      </c>
      <c r="X12" s="177">
        <v>71.666666666666671</v>
      </c>
      <c r="Y12" s="177">
        <v>108</v>
      </c>
      <c r="Z12" s="177">
        <v>110.2</v>
      </c>
    </row>
    <row r="13" spans="1:26" ht="16.5" thickBot="1" x14ac:dyDescent="0.3">
      <c r="A13" s="188" t="s">
        <v>154</v>
      </c>
      <c r="B13" s="189">
        <v>1959</v>
      </c>
      <c r="C13" s="189" t="s">
        <v>236</v>
      </c>
      <c r="D13" s="189" t="s">
        <v>102</v>
      </c>
      <c r="E13" s="189" t="s">
        <v>232</v>
      </c>
      <c r="F13" s="189">
        <v>189</v>
      </c>
      <c r="G13" s="189">
        <v>85</v>
      </c>
      <c r="H13" s="189">
        <v>140</v>
      </c>
      <c r="I13" s="189">
        <v>75</v>
      </c>
      <c r="J13" s="190">
        <v>145</v>
      </c>
      <c r="L13" s="177"/>
      <c r="M13" s="177">
        <v>5</v>
      </c>
      <c r="N13" s="177">
        <v>604</v>
      </c>
      <c r="O13" s="177">
        <v>120.8</v>
      </c>
      <c r="P13" s="177">
        <v>1430.7000000000007</v>
      </c>
      <c r="Q13" s="179"/>
      <c r="R13" s="179"/>
      <c r="T13" s="177" t="s">
        <v>96</v>
      </c>
      <c r="U13" s="177">
        <v>614.33333333333576</v>
      </c>
      <c r="V13" s="177">
        <v>108.33333333333303</v>
      </c>
      <c r="W13" s="177">
        <v>8.3333333333333339</v>
      </c>
      <c r="X13" s="177">
        <v>22.333333333333332</v>
      </c>
      <c r="Y13" s="177">
        <v>12</v>
      </c>
      <c r="Z13" s="177">
        <v>1765.1714285714281</v>
      </c>
    </row>
    <row r="14" spans="1:26" x14ac:dyDescent="0.25">
      <c r="L14" s="177"/>
      <c r="M14" s="177">
        <v>5</v>
      </c>
      <c r="N14" s="177">
        <v>616</v>
      </c>
      <c r="O14" s="177">
        <v>123.2</v>
      </c>
      <c r="P14" s="177">
        <v>2349.7000000000007</v>
      </c>
      <c r="Q14" s="179"/>
      <c r="R14" s="179"/>
      <c r="T14" s="177"/>
      <c r="U14" s="177"/>
      <c r="V14" s="177"/>
      <c r="W14" s="177"/>
      <c r="X14" s="177"/>
      <c r="Y14" s="177"/>
      <c r="Z14" s="177"/>
    </row>
    <row r="15" spans="1:26" ht="15.75" thickBot="1" x14ac:dyDescent="0.3">
      <c r="L15" s="177" t="s">
        <v>236</v>
      </c>
      <c r="M15" s="177">
        <v>5</v>
      </c>
      <c r="N15" s="177">
        <v>616</v>
      </c>
      <c r="O15" s="177">
        <v>123.2</v>
      </c>
      <c r="P15" s="177">
        <v>1874.7000000000007</v>
      </c>
      <c r="Q15" s="179"/>
      <c r="R15" s="179"/>
      <c r="T15" s="208"/>
      <c r="U15" s="208"/>
      <c r="V15" s="208"/>
      <c r="W15" s="208"/>
      <c r="X15" s="208"/>
      <c r="Y15" s="208"/>
      <c r="Z15" s="208"/>
    </row>
    <row r="16" spans="1:26" ht="26.25" thickBot="1" x14ac:dyDescent="0.3">
      <c r="B16" s="197" t="s">
        <v>106</v>
      </c>
      <c r="C16" s="198" t="s">
        <v>107</v>
      </c>
      <c r="D16" s="198" t="s">
        <v>222</v>
      </c>
      <c r="E16" s="198" t="s">
        <v>223</v>
      </c>
      <c r="F16" s="199" t="s">
        <v>224</v>
      </c>
      <c r="L16" s="177"/>
      <c r="M16" s="177">
        <v>5</v>
      </c>
      <c r="N16" s="177">
        <v>626</v>
      </c>
      <c r="O16" s="177">
        <v>125.2</v>
      </c>
      <c r="P16" s="177">
        <v>1982.7000000000007</v>
      </c>
      <c r="Q16" s="179"/>
      <c r="R16" s="179"/>
      <c r="T16" s="177" t="s">
        <v>14</v>
      </c>
      <c r="U16" s="177">
        <v>3</v>
      </c>
      <c r="V16" s="177">
        <v>3</v>
      </c>
      <c r="W16" s="177">
        <v>3</v>
      </c>
      <c r="X16" s="177">
        <v>3</v>
      </c>
      <c r="Y16" s="177">
        <v>3</v>
      </c>
      <c r="Z16" s="177">
        <v>15</v>
      </c>
    </row>
    <row r="17" spans="1:26" ht="26.25" thickBot="1" x14ac:dyDescent="0.3">
      <c r="A17" s="200" t="s">
        <v>220</v>
      </c>
      <c r="B17" s="192">
        <v>157</v>
      </c>
      <c r="C17" s="191">
        <v>60</v>
      </c>
      <c r="D17" s="191">
        <v>130</v>
      </c>
      <c r="E17" s="191">
        <v>77</v>
      </c>
      <c r="F17" s="193">
        <v>104</v>
      </c>
      <c r="L17" s="177"/>
      <c r="M17" s="177">
        <v>5</v>
      </c>
      <c r="N17" s="177">
        <v>633</v>
      </c>
      <c r="O17" s="177">
        <v>126.6</v>
      </c>
      <c r="P17" s="177">
        <v>1992.7999999999993</v>
      </c>
      <c r="Q17" s="179"/>
      <c r="R17" s="179"/>
      <c r="T17" s="177" t="s">
        <v>13</v>
      </c>
      <c r="U17" s="177">
        <v>519</v>
      </c>
      <c r="V17" s="177">
        <v>205</v>
      </c>
      <c r="W17" s="177">
        <v>382</v>
      </c>
      <c r="X17" s="177">
        <v>220</v>
      </c>
      <c r="Y17" s="177">
        <v>359</v>
      </c>
      <c r="Z17" s="177">
        <v>1685</v>
      </c>
    </row>
    <row r="18" spans="1:26" ht="16.5" thickBot="1" x14ac:dyDescent="0.3">
      <c r="A18" s="205" t="s">
        <v>225</v>
      </c>
      <c r="B18" s="192">
        <v>164</v>
      </c>
      <c r="C18" s="191">
        <v>65</v>
      </c>
      <c r="D18" s="191">
        <v>130</v>
      </c>
      <c r="E18" s="191">
        <v>70</v>
      </c>
      <c r="F18" s="193">
        <v>110</v>
      </c>
      <c r="L18" s="177"/>
      <c r="M18" s="177">
        <v>5</v>
      </c>
      <c r="N18" s="177">
        <v>634</v>
      </c>
      <c r="O18" s="177">
        <v>126.8</v>
      </c>
      <c r="P18" s="177">
        <v>2201.2000000000007</v>
      </c>
      <c r="Q18" s="179"/>
      <c r="R18" s="179"/>
      <c r="T18" s="177" t="s">
        <v>2</v>
      </c>
      <c r="U18" s="177">
        <v>173</v>
      </c>
      <c r="V18" s="177">
        <v>68.333333333333329</v>
      </c>
      <c r="W18" s="177">
        <v>127.33333333333333</v>
      </c>
      <c r="X18" s="177">
        <v>73.333333333333329</v>
      </c>
      <c r="Y18" s="177">
        <v>119.66666666666667</v>
      </c>
      <c r="Z18" s="177">
        <v>112.33333333333333</v>
      </c>
    </row>
    <row r="19" spans="1:26" ht="15.75" x14ac:dyDescent="0.25">
      <c r="B19" s="192">
        <v>203</v>
      </c>
      <c r="C19" s="191">
        <v>80</v>
      </c>
      <c r="D19" s="191">
        <v>125</v>
      </c>
      <c r="E19" s="191">
        <v>68</v>
      </c>
      <c r="F19" s="193">
        <v>110</v>
      </c>
      <c r="L19" s="177" t="s">
        <v>91</v>
      </c>
      <c r="M19" s="177">
        <v>5</v>
      </c>
      <c r="N19" s="177">
        <v>528</v>
      </c>
      <c r="O19" s="177">
        <v>105.6</v>
      </c>
      <c r="P19" s="177">
        <v>1534.2999999999993</v>
      </c>
      <c r="Q19" s="179"/>
      <c r="R19" s="179"/>
      <c r="T19" s="177" t="s">
        <v>96</v>
      </c>
      <c r="U19" s="177">
        <v>657</v>
      </c>
      <c r="V19" s="177">
        <v>58.333333333333336</v>
      </c>
      <c r="W19" s="177">
        <v>56.333333333333329</v>
      </c>
      <c r="X19" s="177">
        <v>208.33333333333303</v>
      </c>
      <c r="Y19" s="177">
        <v>710.33333333333212</v>
      </c>
      <c r="Z19" s="177">
        <v>1830.6666666666674</v>
      </c>
    </row>
    <row r="20" spans="1:26" ht="15.75" x14ac:dyDescent="0.25">
      <c r="B20" s="192">
        <v>200</v>
      </c>
      <c r="C20" s="191">
        <v>75</v>
      </c>
      <c r="D20" s="191">
        <v>120</v>
      </c>
      <c r="E20" s="191">
        <v>65</v>
      </c>
      <c r="F20" s="193">
        <v>100</v>
      </c>
      <c r="L20" s="177" t="s">
        <v>92</v>
      </c>
      <c r="M20" s="177">
        <v>5</v>
      </c>
      <c r="N20" s="177">
        <v>539</v>
      </c>
      <c r="O20" s="177">
        <v>107.8</v>
      </c>
      <c r="P20" s="177">
        <v>1729.2000000000007</v>
      </c>
      <c r="Q20" s="179"/>
      <c r="R20" s="179"/>
      <c r="T20" s="177"/>
      <c r="U20" s="177"/>
      <c r="V20" s="177"/>
      <c r="W20" s="177"/>
      <c r="X20" s="177"/>
      <c r="Y20" s="177"/>
      <c r="Z20" s="177"/>
    </row>
    <row r="21" spans="1:26" ht="16.5" thickBot="1" x14ac:dyDescent="0.3">
      <c r="A21" s="205" t="s">
        <v>233</v>
      </c>
      <c r="B21" s="192">
        <v>170</v>
      </c>
      <c r="C21" s="191">
        <v>70</v>
      </c>
      <c r="D21" s="191">
        <v>127</v>
      </c>
      <c r="E21" s="191">
        <v>65</v>
      </c>
      <c r="F21" s="193">
        <v>109</v>
      </c>
      <c r="L21" s="177"/>
      <c r="M21" s="177">
        <v>5</v>
      </c>
      <c r="N21" s="177">
        <v>541</v>
      </c>
      <c r="O21" s="177">
        <v>108.2</v>
      </c>
      <c r="P21" s="177">
        <v>1874.7000000000007</v>
      </c>
      <c r="Q21" s="179"/>
      <c r="R21" s="179"/>
      <c r="T21" s="208"/>
      <c r="U21" s="208"/>
      <c r="V21" s="208"/>
      <c r="W21" s="208"/>
      <c r="X21" s="208"/>
      <c r="Y21" s="208"/>
      <c r="Z21" s="208"/>
    </row>
    <row r="22" spans="1:26" ht="15.75" x14ac:dyDescent="0.25">
      <c r="B22" s="192">
        <v>149</v>
      </c>
      <c r="C22" s="191">
        <v>60</v>
      </c>
      <c r="D22" s="191">
        <v>135</v>
      </c>
      <c r="E22" s="191">
        <v>90</v>
      </c>
      <c r="F22" s="193">
        <v>150</v>
      </c>
      <c r="L22" s="177"/>
      <c r="M22" s="177">
        <v>5</v>
      </c>
      <c r="N22" s="177">
        <v>584</v>
      </c>
      <c r="O22" s="177">
        <v>116.8</v>
      </c>
      <c r="P22" s="177">
        <v>1603.7000000000007</v>
      </c>
      <c r="Q22" s="179"/>
      <c r="R22" s="179"/>
      <c r="T22" s="177" t="s">
        <v>14</v>
      </c>
      <c r="U22" s="177">
        <v>3</v>
      </c>
      <c r="V22" s="177">
        <v>3</v>
      </c>
      <c r="W22" s="177">
        <v>3</v>
      </c>
      <c r="X22" s="177">
        <v>3</v>
      </c>
      <c r="Y22" s="177">
        <v>3</v>
      </c>
      <c r="Z22" s="177">
        <v>15</v>
      </c>
    </row>
    <row r="23" spans="1:26" ht="15.75" x14ac:dyDescent="0.25">
      <c r="B23" s="192">
        <v>169</v>
      </c>
      <c r="C23" s="191">
        <v>85</v>
      </c>
      <c r="D23" s="191">
        <v>140</v>
      </c>
      <c r="E23" s="191">
        <v>80</v>
      </c>
      <c r="F23" s="193">
        <v>130</v>
      </c>
      <c r="L23" s="177"/>
      <c r="M23" s="177">
        <v>5</v>
      </c>
      <c r="N23" s="177">
        <v>616</v>
      </c>
      <c r="O23" s="177">
        <v>123.2</v>
      </c>
      <c r="P23" s="177">
        <v>1874.7000000000007</v>
      </c>
      <c r="Q23" s="179"/>
      <c r="R23" s="179"/>
      <c r="T23" s="177" t="s">
        <v>13</v>
      </c>
      <c r="U23" s="177">
        <v>512</v>
      </c>
      <c r="V23" s="177">
        <v>232</v>
      </c>
      <c r="W23" s="177">
        <v>440</v>
      </c>
      <c r="X23" s="177">
        <v>232</v>
      </c>
      <c r="Y23" s="177">
        <v>420</v>
      </c>
      <c r="Z23" s="177">
        <v>1836</v>
      </c>
    </row>
    <row r="24" spans="1:26" ht="15.75" x14ac:dyDescent="0.25">
      <c r="B24" s="192">
        <v>184</v>
      </c>
      <c r="C24" s="191">
        <v>75</v>
      </c>
      <c r="D24" s="191">
        <v>145</v>
      </c>
      <c r="E24" s="191">
        <v>72</v>
      </c>
      <c r="F24" s="193">
        <v>140</v>
      </c>
      <c r="L24" s="177"/>
      <c r="M24" s="177">
        <v>5</v>
      </c>
      <c r="N24" s="177">
        <v>626</v>
      </c>
      <c r="O24" s="177">
        <v>125.2</v>
      </c>
      <c r="P24" s="177">
        <v>1982.7000000000007</v>
      </c>
      <c r="Q24" s="179"/>
      <c r="R24" s="179"/>
      <c r="T24" s="177" t="s">
        <v>2</v>
      </c>
      <c r="U24" s="177">
        <v>170.66666666666666</v>
      </c>
      <c r="V24" s="177">
        <v>77.333333333333329</v>
      </c>
      <c r="W24" s="177">
        <v>146.66666666666666</v>
      </c>
      <c r="X24" s="177">
        <v>77.333333333333329</v>
      </c>
      <c r="Y24" s="177">
        <v>140</v>
      </c>
      <c r="Z24" s="177">
        <v>122.4</v>
      </c>
    </row>
    <row r="25" spans="1:26" ht="16.5" thickBot="1" x14ac:dyDescent="0.3">
      <c r="A25" s="205" t="s">
        <v>236</v>
      </c>
      <c r="B25" s="192">
        <v>159</v>
      </c>
      <c r="C25" s="191">
        <v>72</v>
      </c>
      <c r="D25" s="191">
        <v>155</v>
      </c>
      <c r="E25" s="191">
        <v>80</v>
      </c>
      <c r="F25" s="193">
        <v>150</v>
      </c>
      <c r="L25" s="177" t="s">
        <v>102</v>
      </c>
      <c r="M25" s="177">
        <v>5</v>
      </c>
      <c r="N25" s="177">
        <v>586</v>
      </c>
      <c r="O25" s="177">
        <v>117.2</v>
      </c>
      <c r="P25" s="177">
        <v>2819.7000000000007</v>
      </c>
      <c r="Q25" s="179"/>
      <c r="R25" s="179"/>
      <c r="T25" s="177" t="s">
        <v>96</v>
      </c>
      <c r="U25" s="177">
        <v>158.33333333333331</v>
      </c>
      <c r="V25" s="177">
        <v>46.333333333333329</v>
      </c>
      <c r="W25" s="177">
        <v>58.333333333333329</v>
      </c>
      <c r="X25" s="177">
        <v>21.333333333333332</v>
      </c>
      <c r="Y25" s="177">
        <v>100</v>
      </c>
      <c r="Z25" s="177">
        <v>1617.1142857142861</v>
      </c>
    </row>
    <row r="26" spans="1:26" ht="15.75" x14ac:dyDescent="0.25">
      <c r="B26" s="192">
        <v>166</v>
      </c>
      <c r="C26" s="191">
        <v>70</v>
      </c>
      <c r="D26" s="191">
        <v>145</v>
      </c>
      <c r="E26" s="191">
        <v>85</v>
      </c>
      <c r="F26" s="193">
        <v>160</v>
      </c>
      <c r="L26" s="177"/>
      <c r="M26" s="177">
        <v>5</v>
      </c>
      <c r="N26" s="177">
        <v>560</v>
      </c>
      <c r="O26" s="177">
        <v>112</v>
      </c>
      <c r="P26" s="177">
        <v>2882.5</v>
      </c>
      <c r="Q26" s="179"/>
      <c r="R26" s="179"/>
      <c r="T26" s="177"/>
      <c r="U26" s="177"/>
      <c r="V26" s="177"/>
      <c r="W26" s="177"/>
      <c r="X26" s="177"/>
      <c r="Y26" s="177"/>
      <c r="Z26" s="177"/>
    </row>
    <row r="27" spans="1:26" ht="15.75" x14ac:dyDescent="0.25">
      <c r="B27" s="192">
        <v>175</v>
      </c>
      <c r="C27" s="191">
        <v>78</v>
      </c>
      <c r="D27" s="191">
        <v>150</v>
      </c>
      <c r="E27" s="191">
        <v>80</v>
      </c>
      <c r="F27" s="193">
        <v>150</v>
      </c>
      <c r="L27" s="177"/>
      <c r="M27" s="177">
        <v>5</v>
      </c>
      <c r="N27" s="177">
        <v>604</v>
      </c>
      <c r="O27" s="177">
        <v>120.8</v>
      </c>
      <c r="P27" s="177">
        <v>1430.7000000000007</v>
      </c>
      <c r="Q27" s="179"/>
      <c r="R27" s="179"/>
      <c r="T27" s="208"/>
      <c r="U27" s="208"/>
      <c r="V27" s="208"/>
      <c r="W27" s="208"/>
      <c r="X27" s="208"/>
      <c r="Y27" s="208"/>
      <c r="Z27" s="208"/>
    </row>
    <row r="28" spans="1:26" ht="16.5" thickBot="1" x14ac:dyDescent="0.3">
      <c r="B28" s="192">
        <v>189</v>
      </c>
      <c r="C28" s="191">
        <v>85</v>
      </c>
      <c r="D28" s="191">
        <v>140</v>
      </c>
      <c r="E28" s="191">
        <v>75</v>
      </c>
      <c r="F28" s="193">
        <v>145</v>
      </c>
      <c r="L28" s="177"/>
      <c r="M28" s="177">
        <v>5</v>
      </c>
      <c r="N28" s="177">
        <v>616</v>
      </c>
      <c r="O28" s="177">
        <v>123.2</v>
      </c>
      <c r="P28" s="177">
        <v>2349.7000000000007</v>
      </c>
      <c r="Q28" s="179"/>
      <c r="R28" s="179"/>
      <c r="T28" s="177" t="s">
        <v>14</v>
      </c>
      <c r="U28" s="177">
        <v>3</v>
      </c>
      <c r="V28" s="177">
        <v>3</v>
      </c>
      <c r="W28" s="177">
        <v>3</v>
      </c>
      <c r="X28" s="177">
        <v>3</v>
      </c>
      <c r="Y28" s="177">
        <v>3</v>
      </c>
      <c r="Z28" s="177">
        <v>15</v>
      </c>
    </row>
    <row r="29" spans="1:26" ht="16.5" thickBot="1" x14ac:dyDescent="0.3">
      <c r="A29" s="202" t="s">
        <v>91</v>
      </c>
      <c r="B29" s="192">
        <v>157</v>
      </c>
      <c r="C29" s="191">
        <v>60</v>
      </c>
      <c r="D29" s="191">
        <v>130</v>
      </c>
      <c r="E29" s="191">
        <v>77</v>
      </c>
      <c r="F29" s="193">
        <v>104</v>
      </c>
      <c r="L29" s="177"/>
      <c r="M29" s="177">
        <v>5</v>
      </c>
      <c r="N29" s="177">
        <v>633</v>
      </c>
      <c r="O29" s="177">
        <v>126.6</v>
      </c>
      <c r="P29" s="177">
        <v>1992.7999999999993</v>
      </c>
      <c r="Q29" s="179"/>
      <c r="R29" s="179"/>
      <c r="T29" s="177" t="s">
        <v>13</v>
      </c>
      <c r="U29" s="177">
        <v>530</v>
      </c>
      <c r="V29" s="177">
        <v>233</v>
      </c>
      <c r="W29" s="177">
        <v>435</v>
      </c>
      <c r="X29" s="177">
        <v>240</v>
      </c>
      <c r="Y29" s="177">
        <v>455</v>
      </c>
      <c r="Z29" s="177">
        <v>1893</v>
      </c>
    </row>
    <row r="30" spans="1:26" ht="16.5" thickBot="1" x14ac:dyDescent="0.3">
      <c r="A30" s="203" t="s">
        <v>92</v>
      </c>
      <c r="B30" s="192">
        <v>164</v>
      </c>
      <c r="C30" s="191">
        <v>65</v>
      </c>
      <c r="D30" s="191">
        <v>130</v>
      </c>
      <c r="E30" s="191">
        <v>70</v>
      </c>
      <c r="F30" s="193">
        <v>110</v>
      </c>
      <c r="L30" s="177"/>
      <c r="M30" s="177">
        <v>5</v>
      </c>
      <c r="N30" s="177">
        <v>634</v>
      </c>
      <c r="O30" s="177">
        <v>126.8</v>
      </c>
      <c r="P30" s="177">
        <v>2201.2000000000007</v>
      </c>
      <c r="Q30" s="179"/>
      <c r="R30" s="179"/>
      <c r="T30" s="177" t="s">
        <v>2</v>
      </c>
      <c r="U30" s="177">
        <v>176.66666666666666</v>
      </c>
      <c r="V30" s="177">
        <v>77.666666666666671</v>
      </c>
      <c r="W30" s="177">
        <v>145</v>
      </c>
      <c r="X30" s="177">
        <v>80</v>
      </c>
      <c r="Y30" s="177">
        <v>151.66666666666666</v>
      </c>
      <c r="Z30" s="177">
        <v>126.2</v>
      </c>
    </row>
    <row r="31" spans="1:26" ht="15.75" x14ac:dyDescent="0.25">
      <c r="B31" s="192">
        <v>170</v>
      </c>
      <c r="C31" s="191">
        <v>70</v>
      </c>
      <c r="D31" s="191">
        <v>127</v>
      </c>
      <c r="E31" s="191">
        <v>65</v>
      </c>
      <c r="F31" s="193">
        <v>109</v>
      </c>
      <c r="L31" s="177" t="s">
        <v>221</v>
      </c>
      <c r="M31" s="177">
        <v>5</v>
      </c>
      <c r="N31" s="177">
        <v>539</v>
      </c>
      <c r="O31" s="177">
        <v>107.8</v>
      </c>
      <c r="P31" s="177">
        <v>1729.2000000000007</v>
      </c>
      <c r="Q31" s="179"/>
      <c r="R31" s="179"/>
      <c r="T31" s="177" t="s">
        <v>96</v>
      </c>
      <c r="U31" s="177">
        <v>134.33333333333331</v>
      </c>
      <c r="V31" s="177">
        <v>56.333333333333329</v>
      </c>
      <c r="W31" s="177">
        <v>25</v>
      </c>
      <c r="X31" s="177">
        <v>25</v>
      </c>
      <c r="Y31" s="177">
        <v>58.333333333333329</v>
      </c>
      <c r="Z31" s="177">
        <v>1765.3142857142852</v>
      </c>
    </row>
    <row r="32" spans="1:26" ht="15.75" x14ac:dyDescent="0.25">
      <c r="B32" s="192">
        <v>149</v>
      </c>
      <c r="C32" s="191">
        <v>60</v>
      </c>
      <c r="D32" s="191">
        <v>135</v>
      </c>
      <c r="E32" s="191">
        <v>90</v>
      </c>
      <c r="F32" s="193">
        <v>150</v>
      </c>
      <c r="L32" s="177" t="s">
        <v>226</v>
      </c>
      <c r="M32" s="177">
        <v>5</v>
      </c>
      <c r="N32" s="177">
        <v>616</v>
      </c>
      <c r="O32" s="177">
        <v>123.2</v>
      </c>
      <c r="P32" s="177">
        <v>1874.7000000000007</v>
      </c>
      <c r="Q32" s="179"/>
      <c r="R32" s="179"/>
      <c r="T32" s="177"/>
      <c r="U32" s="177"/>
      <c r="V32" s="177"/>
      <c r="W32" s="177"/>
      <c r="X32" s="177"/>
      <c r="Y32" s="177"/>
      <c r="Z32" s="177"/>
    </row>
    <row r="33" spans="1:26" ht="15.75" x14ac:dyDescent="0.25">
      <c r="B33" s="192">
        <v>159</v>
      </c>
      <c r="C33" s="191">
        <v>72</v>
      </c>
      <c r="D33" s="191">
        <v>155</v>
      </c>
      <c r="E33" s="191">
        <v>80</v>
      </c>
      <c r="F33" s="193">
        <v>150</v>
      </c>
      <c r="L33" s="177"/>
      <c r="M33" s="177">
        <v>5</v>
      </c>
      <c r="N33" s="177">
        <v>626</v>
      </c>
      <c r="O33" s="177">
        <v>125.2</v>
      </c>
      <c r="P33" s="177">
        <v>1982.7000000000007</v>
      </c>
      <c r="Q33" s="179"/>
      <c r="R33" s="179"/>
      <c r="T33" s="208" t="s">
        <v>91</v>
      </c>
      <c r="U33" s="208"/>
      <c r="V33" s="208"/>
      <c r="W33" s="208"/>
      <c r="X33" s="208"/>
      <c r="Y33" s="208"/>
      <c r="Z33" s="208"/>
    </row>
    <row r="34" spans="1:26" ht="15.75" x14ac:dyDescent="0.25">
      <c r="B34" s="192">
        <v>166</v>
      </c>
      <c r="C34" s="191">
        <v>70</v>
      </c>
      <c r="D34" s="191">
        <v>145</v>
      </c>
      <c r="E34" s="191">
        <v>85</v>
      </c>
      <c r="F34" s="193">
        <v>160</v>
      </c>
      <c r="L34" s="177"/>
      <c r="M34" s="177">
        <v>5</v>
      </c>
      <c r="N34" s="177">
        <v>586</v>
      </c>
      <c r="O34" s="177">
        <v>117.2</v>
      </c>
      <c r="P34" s="177">
        <v>2819.7000000000007</v>
      </c>
      <c r="Q34" s="179"/>
      <c r="R34" s="179"/>
      <c r="T34" s="177" t="s">
        <v>14</v>
      </c>
      <c r="U34" s="177">
        <v>3</v>
      </c>
      <c r="V34" s="177">
        <v>3</v>
      </c>
      <c r="W34" s="177">
        <v>3</v>
      </c>
      <c r="X34" s="177">
        <v>3</v>
      </c>
      <c r="Y34" s="177">
        <v>3</v>
      </c>
      <c r="Z34" s="177">
        <v>15</v>
      </c>
    </row>
    <row r="35" spans="1:26" ht="16.5" thickBot="1" x14ac:dyDescent="0.3">
      <c r="A35" s="201" t="s">
        <v>102</v>
      </c>
      <c r="B35" s="192">
        <v>203</v>
      </c>
      <c r="C35" s="191">
        <v>80</v>
      </c>
      <c r="D35" s="191">
        <v>125</v>
      </c>
      <c r="E35" s="191">
        <v>68</v>
      </c>
      <c r="F35" s="193">
        <v>110</v>
      </c>
      <c r="L35" s="177"/>
      <c r="M35" s="177">
        <v>5</v>
      </c>
      <c r="N35" s="177">
        <v>560</v>
      </c>
      <c r="O35" s="177">
        <v>112</v>
      </c>
      <c r="P35" s="177">
        <v>2882.5</v>
      </c>
      <c r="Q35" s="179"/>
      <c r="R35" s="179"/>
      <c r="T35" s="177" t="s">
        <v>13</v>
      </c>
      <c r="U35" s="177">
        <v>491</v>
      </c>
      <c r="V35" s="177">
        <v>195</v>
      </c>
      <c r="W35" s="177">
        <v>387</v>
      </c>
      <c r="X35" s="177">
        <v>212</v>
      </c>
      <c r="Y35" s="177">
        <v>323</v>
      </c>
      <c r="Z35" s="177">
        <v>1608</v>
      </c>
    </row>
    <row r="36" spans="1:26" ht="15.75" x14ac:dyDescent="0.25">
      <c r="B36" s="192">
        <v>200</v>
      </c>
      <c r="C36" s="191">
        <v>75</v>
      </c>
      <c r="D36" s="191">
        <v>120</v>
      </c>
      <c r="E36" s="191">
        <v>65</v>
      </c>
      <c r="F36" s="193">
        <v>100</v>
      </c>
      <c r="L36" s="177"/>
      <c r="M36" s="177">
        <v>5</v>
      </c>
      <c r="N36" s="177">
        <v>633</v>
      </c>
      <c r="O36" s="177">
        <v>126.6</v>
      </c>
      <c r="P36" s="177">
        <v>1992.7999999999993</v>
      </c>
      <c r="Q36" s="179"/>
      <c r="R36" s="179"/>
      <c r="T36" s="177" t="s">
        <v>2</v>
      </c>
      <c r="U36" s="177">
        <v>163.66666666666666</v>
      </c>
      <c r="V36" s="177">
        <v>65</v>
      </c>
      <c r="W36" s="177">
        <v>129</v>
      </c>
      <c r="X36" s="177">
        <v>70.666666666666671</v>
      </c>
      <c r="Y36" s="177">
        <v>107.66666666666667</v>
      </c>
      <c r="Z36" s="177">
        <v>107.2</v>
      </c>
    </row>
    <row r="37" spans="1:26" ht="15.75" x14ac:dyDescent="0.25">
      <c r="B37" s="192">
        <v>169</v>
      </c>
      <c r="C37" s="191">
        <v>85</v>
      </c>
      <c r="D37" s="191">
        <v>140</v>
      </c>
      <c r="E37" s="191">
        <v>80</v>
      </c>
      <c r="F37" s="193">
        <v>130</v>
      </c>
      <c r="L37" s="177" t="s">
        <v>232</v>
      </c>
      <c r="M37" s="177">
        <v>5</v>
      </c>
      <c r="N37" s="177">
        <v>528</v>
      </c>
      <c r="O37" s="177">
        <v>105.6</v>
      </c>
      <c r="P37" s="177">
        <v>1534.2999999999993</v>
      </c>
      <c r="Q37" s="179"/>
      <c r="R37" s="179"/>
      <c r="T37" s="177" t="s">
        <v>96</v>
      </c>
      <c r="U37" s="177">
        <v>42.333333333333329</v>
      </c>
      <c r="V37" s="177">
        <v>25</v>
      </c>
      <c r="W37" s="177">
        <v>3</v>
      </c>
      <c r="X37" s="177">
        <v>36.333333333333329</v>
      </c>
      <c r="Y37" s="177">
        <v>10.333333333333332</v>
      </c>
      <c r="Z37" s="177">
        <v>1469.4571428571423</v>
      </c>
    </row>
    <row r="38" spans="1:26" ht="15.75" x14ac:dyDescent="0.25">
      <c r="B38" s="192">
        <v>184</v>
      </c>
      <c r="C38" s="191">
        <v>75</v>
      </c>
      <c r="D38" s="191">
        <v>145</v>
      </c>
      <c r="E38" s="191">
        <v>72</v>
      </c>
      <c r="F38" s="193">
        <v>140</v>
      </c>
      <c r="L38" s="177"/>
      <c r="M38" s="177">
        <v>5</v>
      </c>
      <c r="N38" s="177">
        <v>541</v>
      </c>
      <c r="O38" s="177">
        <v>108.2</v>
      </c>
      <c r="P38" s="177">
        <v>1874.7000000000007</v>
      </c>
      <c r="Q38" s="179"/>
      <c r="R38" s="179"/>
      <c r="T38" s="177"/>
      <c r="U38" s="177"/>
      <c r="V38" s="177"/>
      <c r="W38" s="177"/>
      <c r="X38" s="177"/>
      <c r="Y38" s="177"/>
      <c r="Z38" s="177"/>
    </row>
    <row r="39" spans="1:26" ht="15.75" x14ac:dyDescent="0.25">
      <c r="B39" s="192">
        <v>175</v>
      </c>
      <c r="C39" s="191">
        <v>78</v>
      </c>
      <c r="D39" s="191">
        <v>150</v>
      </c>
      <c r="E39" s="191">
        <v>80</v>
      </c>
      <c r="F39" s="193">
        <v>150</v>
      </c>
      <c r="L39" s="177"/>
      <c r="M39" s="177">
        <v>5</v>
      </c>
      <c r="N39" s="177">
        <v>584</v>
      </c>
      <c r="O39" s="177">
        <v>116.8</v>
      </c>
      <c r="P39" s="177">
        <v>1603.7000000000007</v>
      </c>
      <c r="Q39" s="179"/>
      <c r="R39" s="179"/>
      <c r="T39" s="208"/>
      <c r="U39" s="208"/>
      <c r="V39" s="208"/>
      <c r="W39" s="208"/>
      <c r="X39" s="208"/>
      <c r="Y39" s="208"/>
      <c r="Z39" s="208"/>
    </row>
    <row r="40" spans="1:26" ht="16.5" thickBot="1" x14ac:dyDescent="0.3">
      <c r="B40" s="192">
        <v>189</v>
      </c>
      <c r="C40" s="191">
        <v>85</v>
      </c>
      <c r="D40" s="191">
        <v>140</v>
      </c>
      <c r="E40" s="191">
        <v>75</v>
      </c>
      <c r="F40" s="193">
        <v>145</v>
      </c>
      <c r="L40" s="177"/>
      <c r="M40" s="177">
        <v>5</v>
      </c>
      <c r="N40" s="177">
        <v>604</v>
      </c>
      <c r="O40" s="177">
        <v>120.8</v>
      </c>
      <c r="P40" s="177">
        <v>1430.7000000000007</v>
      </c>
      <c r="Q40" s="179"/>
      <c r="R40" s="179"/>
      <c r="T40" s="177" t="s">
        <v>14</v>
      </c>
      <c r="U40" s="177">
        <v>3</v>
      </c>
      <c r="V40" s="177">
        <v>3</v>
      </c>
      <c r="W40" s="177">
        <v>3</v>
      </c>
      <c r="X40" s="177">
        <v>3</v>
      </c>
      <c r="Y40" s="177">
        <v>3</v>
      </c>
      <c r="Z40" s="177">
        <v>15</v>
      </c>
    </row>
    <row r="41" spans="1:26" ht="26.25" thickBot="1" x14ac:dyDescent="0.3">
      <c r="A41" s="206" t="s">
        <v>221</v>
      </c>
      <c r="B41" s="192">
        <v>164</v>
      </c>
      <c r="C41" s="191">
        <v>65</v>
      </c>
      <c r="D41" s="191">
        <v>130</v>
      </c>
      <c r="E41" s="191">
        <v>70</v>
      </c>
      <c r="F41" s="193">
        <v>110</v>
      </c>
      <c r="L41" s="177"/>
      <c r="M41" s="177">
        <v>5</v>
      </c>
      <c r="N41" s="177">
        <v>616</v>
      </c>
      <c r="O41" s="177">
        <v>123.2</v>
      </c>
      <c r="P41" s="177">
        <v>2349.7000000000007</v>
      </c>
      <c r="Q41" s="179"/>
      <c r="R41" s="179"/>
      <c r="T41" s="177" t="s">
        <v>13</v>
      </c>
      <c r="U41" s="177">
        <v>474</v>
      </c>
      <c r="V41" s="177">
        <v>202</v>
      </c>
      <c r="W41" s="177">
        <v>435</v>
      </c>
      <c r="X41" s="177">
        <v>255</v>
      </c>
      <c r="Y41" s="177">
        <v>460</v>
      </c>
      <c r="Z41" s="177">
        <v>1826</v>
      </c>
    </row>
    <row r="42" spans="1:26" ht="16.5" thickBot="1" x14ac:dyDescent="0.3">
      <c r="A42" s="204" t="s">
        <v>226</v>
      </c>
      <c r="B42" s="192">
        <v>159</v>
      </c>
      <c r="C42" s="191">
        <v>72</v>
      </c>
      <c r="D42" s="191">
        <v>155</v>
      </c>
      <c r="E42" s="191">
        <v>80</v>
      </c>
      <c r="F42" s="193">
        <v>150</v>
      </c>
      <c r="L42" s="177"/>
      <c r="M42" s="177">
        <v>5</v>
      </c>
      <c r="N42" s="177">
        <v>634</v>
      </c>
      <c r="O42" s="177">
        <v>126.8</v>
      </c>
      <c r="P42" s="177">
        <v>2201.2000000000007</v>
      </c>
      <c r="Q42" s="179"/>
      <c r="R42" s="179"/>
      <c r="T42" s="177" t="s">
        <v>2</v>
      </c>
      <c r="U42" s="177">
        <v>158</v>
      </c>
      <c r="V42" s="177">
        <v>67.333333333333329</v>
      </c>
      <c r="W42" s="177">
        <v>145</v>
      </c>
      <c r="X42" s="177">
        <v>85</v>
      </c>
      <c r="Y42" s="177">
        <v>153.33333333333334</v>
      </c>
      <c r="Z42" s="177">
        <v>121.73333333333333</v>
      </c>
    </row>
    <row r="43" spans="1:26" ht="15.75" x14ac:dyDescent="0.25">
      <c r="B43" s="192">
        <v>166</v>
      </c>
      <c r="C43" s="191">
        <v>70</v>
      </c>
      <c r="D43" s="191">
        <v>145</v>
      </c>
      <c r="E43" s="191">
        <v>85</v>
      </c>
      <c r="F43" s="193">
        <v>160</v>
      </c>
      <c r="L43" s="177"/>
      <c r="M43" s="177"/>
      <c r="N43" s="177"/>
      <c r="O43" s="177"/>
      <c r="P43" s="177"/>
      <c r="Q43" s="179"/>
      <c r="R43" s="179"/>
      <c r="T43" s="177" t="s">
        <v>96</v>
      </c>
      <c r="U43" s="177">
        <v>73</v>
      </c>
      <c r="V43" s="177">
        <v>41.333333333333336</v>
      </c>
      <c r="W43" s="177">
        <v>100</v>
      </c>
      <c r="X43" s="177">
        <v>25</v>
      </c>
      <c r="Y43" s="177">
        <v>33.333333333333329</v>
      </c>
      <c r="Z43" s="177">
        <v>1574.0666666666657</v>
      </c>
    </row>
    <row r="44" spans="1:26" ht="15.75" x14ac:dyDescent="0.25">
      <c r="B44" s="192">
        <v>203</v>
      </c>
      <c r="C44" s="191">
        <v>80</v>
      </c>
      <c r="D44" s="191">
        <v>125</v>
      </c>
      <c r="E44" s="191">
        <v>68</v>
      </c>
      <c r="F44" s="193">
        <v>110</v>
      </c>
      <c r="L44" s="177" t="s">
        <v>106</v>
      </c>
      <c r="M44" s="177">
        <v>36</v>
      </c>
      <c r="N44" s="177">
        <v>6255</v>
      </c>
      <c r="O44" s="177">
        <v>173.75</v>
      </c>
      <c r="P44" s="177">
        <v>273.10714285714283</v>
      </c>
      <c r="Q44" s="179"/>
      <c r="R44" s="179"/>
      <c r="T44" s="177"/>
      <c r="U44" s="177"/>
      <c r="V44" s="177"/>
      <c r="W44" s="177"/>
      <c r="X44" s="177"/>
      <c r="Y44" s="177"/>
      <c r="Z44" s="177"/>
    </row>
    <row r="45" spans="1:26" ht="15.75" x14ac:dyDescent="0.25">
      <c r="B45" s="192">
        <v>200</v>
      </c>
      <c r="C45" s="191">
        <v>75</v>
      </c>
      <c r="D45" s="191">
        <v>120</v>
      </c>
      <c r="E45" s="191">
        <v>65</v>
      </c>
      <c r="F45" s="193">
        <v>100</v>
      </c>
      <c r="L45" s="177" t="s">
        <v>107</v>
      </c>
      <c r="M45" s="177">
        <v>36</v>
      </c>
      <c r="N45" s="177">
        <v>2625</v>
      </c>
      <c r="O45" s="177">
        <v>72.916666666666671</v>
      </c>
      <c r="P45" s="177">
        <v>67.792857142857144</v>
      </c>
      <c r="Q45" s="179"/>
      <c r="R45" s="179"/>
      <c r="T45" s="208" t="s">
        <v>102</v>
      </c>
      <c r="U45" s="208"/>
      <c r="V45" s="208"/>
      <c r="W45" s="208"/>
      <c r="X45" s="208"/>
      <c r="Y45" s="208"/>
      <c r="Z45" s="208"/>
    </row>
    <row r="46" spans="1:26" ht="15.75" x14ac:dyDescent="0.25">
      <c r="B46" s="192">
        <v>175</v>
      </c>
      <c r="C46" s="191">
        <v>78</v>
      </c>
      <c r="D46" s="191">
        <v>150</v>
      </c>
      <c r="E46" s="191">
        <v>80</v>
      </c>
      <c r="F46" s="193">
        <v>150</v>
      </c>
      <c r="L46" s="177" t="s">
        <v>222</v>
      </c>
      <c r="M46" s="177">
        <v>36</v>
      </c>
      <c r="N46" s="177">
        <v>4926</v>
      </c>
      <c r="O46" s="177">
        <v>136.83333333333334</v>
      </c>
      <c r="P46" s="177">
        <v>109.17142857142858</v>
      </c>
      <c r="Q46" s="179"/>
      <c r="R46" s="179"/>
      <c r="T46" s="177" t="s">
        <v>14</v>
      </c>
      <c r="U46" s="177">
        <v>3</v>
      </c>
      <c r="V46" s="177">
        <v>3</v>
      </c>
      <c r="W46" s="177">
        <v>3</v>
      </c>
      <c r="X46" s="177">
        <v>3</v>
      </c>
      <c r="Y46" s="177">
        <v>3</v>
      </c>
      <c r="Z46" s="177">
        <v>15</v>
      </c>
    </row>
    <row r="47" spans="1:26" ht="16.5" thickBot="1" x14ac:dyDescent="0.3">
      <c r="A47" s="204" t="s">
        <v>232</v>
      </c>
      <c r="B47" s="192">
        <v>157</v>
      </c>
      <c r="C47" s="191">
        <v>60</v>
      </c>
      <c r="D47" s="191">
        <v>130</v>
      </c>
      <c r="E47" s="191">
        <v>77</v>
      </c>
      <c r="F47" s="193">
        <v>104</v>
      </c>
      <c r="L47" s="177" t="s">
        <v>223</v>
      </c>
      <c r="M47" s="177">
        <v>36</v>
      </c>
      <c r="N47" s="177">
        <v>2721</v>
      </c>
      <c r="O47" s="177">
        <v>75.583333333333329</v>
      </c>
      <c r="P47" s="177">
        <v>58.535714285714299</v>
      </c>
      <c r="Q47" s="179"/>
      <c r="R47" s="179"/>
      <c r="T47" s="177" t="s">
        <v>13</v>
      </c>
      <c r="U47" s="177">
        <v>572</v>
      </c>
      <c r="V47" s="177">
        <v>240</v>
      </c>
      <c r="W47" s="177">
        <v>385</v>
      </c>
      <c r="X47" s="177">
        <v>213</v>
      </c>
      <c r="Y47" s="177">
        <v>340</v>
      </c>
      <c r="Z47" s="177">
        <v>1750</v>
      </c>
    </row>
    <row r="48" spans="1:26" ht="16.5" thickBot="1" x14ac:dyDescent="0.3">
      <c r="B48" s="192">
        <v>170</v>
      </c>
      <c r="C48" s="191">
        <v>70</v>
      </c>
      <c r="D48" s="191">
        <v>127</v>
      </c>
      <c r="E48" s="191">
        <v>65</v>
      </c>
      <c r="F48" s="193">
        <v>109</v>
      </c>
      <c r="L48" s="176" t="s">
        <v>224</v>
      </c>
      <c r="M48" s="176">
        <v>36</v>
      </c>
      <c r="N48" s="176">
        <v>4674</v>
      </c>
      <c r="O48" s="176">
        <v>129.83333333333334</v>
      </c>
      <c r="P48" s="176">
        <v>449.28571428571428</v>
      </c>
      <c r="Q48" s="179"/>
      <c r="R48" s="179"/>
      <c r="T48" s="177" t="s">
        <v>2</v>
      </c>
      <c r="U48" s="177">
        <v>190.66666666666666</v>
      </c>
      <c r="V48" s="177">
        <v>80</v>
      </c>
      <c r="W48" s="177">
        <v>128.33333333333334</v>
      </c>
      <c r="X48" s="177">
        <v>71</v>
      </c>
      <c r="Y48" s="177">
        <v>113.33333333333333</v>
      </c>
      <c r="Z48" s="177">
        <v>116.66666666666667</v>
      </c>
    </row>
    <row r="49" spans="2:26" ht="15.75" x14ac:dyDescent="0.25">
      <c r="B49" s="192">
        <v>149</v>
      </c>
      <c r="C49" s="191">
        <v>60</v>
      </c>
      <c r="D49" s="191">
        <v>135</v>
      </c>
      <c r="E49" s="191">
        <v>90</v>
      </c>
      <c r="F49" s="193">
        <v>150</v>
      </c>
      <c r="L49" s="179"/>
      <c r="M49" s="179"/>
      <c r="N49" s="179"/>
      <c r="O49" s="179"/>
      <c r="P49" s="179"/>
      <c r="Q49" s="179"/>
      <c r="R49" s="179"/>
      <c r="T49" s="177" t="s">
        <v>96</v>
      </c>
      <c r="U49" s="177">
        <v>354.33333333333337</v>
      </c>
      <c r="V49" s="177">
        <v>25</v>
      </c>
      <c r="W49" s="177">
        <v>108.33333333333333</v>
      </c>
      <c r="X49" s="177">
        <v>63</v>
      </c>
      <c r="Y49" s="177">
        <v>233.33333333333212</v>
      </c>
      <c r="Z49" s="177">
        <v>2051.9523809523816</v>
      </c>
    </row>
    <row r="50" spans="2:26" ht="15.75" x14ac:dyDescent="0.25">
      <c r="B50" s="192">
        <v>169</v>
      </c>
      <c r="C50" s="191">
        <v>85</v>
      </c>
      <c r="D50" s="191">
        <v>140</v>
      </c>
      <c r="E50" s="191">
        <v>80</v>
      </c>
      <c r="F50" s="193">
        <v>130</v>
      </c>
      <c r="L50" s="179"/>
      <c r="M50" s="179"/>
      <c r="N50" s="179"/>
      <c r="O50" s="179"/>
      <c r="P50" s="179"/>
      <c r="Q50" s="179"/>
      <c r="R50" s="179"/>
      <c r="T50" s="177"/>
      <c r="U50" s="177"/>
      <c r="V50" s="177"/>
      <c r="W50" s="177"/>
      <c r="X50" s="177"/>
      <c r="Y50" s="177"/>
      <c r="Z50" s="177"/>
    </row>
    <row r="51" spans="2:26" ht="16.5" thickBot="1" x14ac:dyDescent="0.3">
      <c r="B51" s="192">
        <v>184</v>
      </c>
      <c r="C51" s="191">
        <v>75</v>
      </c>
      <c r="D51" s="191">
        <v>145</v>
      </c>
      <c r="E51" s="191">
        <v>72</v>
      </c>
      <c r="F51" s="193">
        <v>140</v>
      </c>
      <c r="L51" s="179" t="s">
        <v>182</v>
      </c>
      <c r="M51" s="179"/>
      <c r="N51" s="179"/>
      <c r="O51" s="179"/>
      <c r="P51" s="179"/>
      <c r="Q51" s="179"/>
      <c r="R51" s="179"/>
      <c r="T51" s="208"/>
      <c r="U51" s="208"/>
      <c r="V51" s="208"/>
      <c r="W51" s="208"/>
      <c r="X51" s="208"/>
      <c r="Y51" s="208"/>
      <c r="Z51" s="208"/>
    </row>
    <row r="52" spans="2:26" ht="16.5" thickBot="1" x14ac:dyDescent="0.3">
      <c r="B52" s="194">
        <v>189</v>
      </c>
      <c r="C52" s="195">
        <v>85</v>
      </c>
      <c r="D52" s="195">
        <v>140</v>
      </c>
      <c r="E52" s="195">
        <v>75</v>
      </c>
      <c r="F52" s="196">
        <v>145</v>
      </c>
      <c r="L52" s="178" t="s">
        <v>183</v>
      </c>
      <c r="M52" s="178" t="s">
        <v>184</v>
      </c>
      <c r="N52" s="178" t="s">
        <v>98</v>
      </c>
      <c r="O52" s="178" t="s">
        <v>185</v>
      </c>
      <c r="P52" s="178" t="s">
        <v>99</v>
      </c>
      <c r="Q52" s="209" t="s">
        <v>186</v>
      </c>
      <c r="R52" s="178" t="s">
        <v>187</v>
      </c>
      <c r="T52" s="177" t="s">
        <v>14</v>
      </c>
      <c r="U52" s="177">
        <v>3</v>
      </c>
      <c r="V52" s="177">
        <v>3</v>
      </c>
      <c r="W52" s="177">
        <v>3</v>
      </c>
      <c r="X52" s="177">
        <v>3</v>
      </c>
      <c r="Y52" s="177">
        <v>3</v>
      </c>
      <c r="Z52" s="177">
        <v>15</v>
      </c>
    </row>
    <row r="53" spans="2:26" x14ac:dyDescent="0.25">
      <c r="L53" s="177" t="s">
        <v>237</v>
      </c>
      <c r="M53" s="177">
        <v>9847.7500000003492</v>
      </c>
      <c r="N53" s="177">
        <v>35</v>
      </c>
      <c r="O53" s="177">
        <v>281.3642857142957</v>
      </c>
      <c r="P53" s="177">
        <v>1.6635766623731223</v>
      </c>
      <c r="Q53" s="210">
        <v>2.0432024074564039E-2</v>
      </c>
      <c r="R53" s="177">
        <v>1.5073343725904071</v>
      </c>
      <c r="T53" s="177" t="s">
        <v>13</v>
      </c>
      <c r="U53" s="177">
        <v>548</v>
      </c>
      <c r="V53" s="177">
        <v>238</v>
      </c>
      <c r="W53" s="177">
        <v>435</v>
      </c>
      <c r="X53" s="177">
        <v>227</v>
      </c>
      <c r="Y53" s="177">
        <v>435</v>
      </c>
      <c r="Z53" s="177">
        <v>1883</v>
      </c>
    </row>
    <row r="54" spans="2:26" x14ac:dyDescent="0.25">
      <c r="L54" s="177" t="s">
        <v>238</v>
      </c>
      <c r="M54" s="177">
        <v>267632.30000000028</v>
      </c>
      <c r="N54" s="177">
        <v>4</v>
      </c>
      <c r="O54" s="177">
        <v>66908.07500000007</v>
      </c>
      <c r="P54" s="177">
        <v>395.59644825475209</v>
      </c>
      <c r="Q54" s="177">
        <v>3.2719993514175347E-75</v>
      </c>
      <c r="R54" s="177">
        <v>2.4363174638120006</v>
      </c>
      <c r="T54" s="177" t="s">
        <v>2</v>
      </c>
      <c r="U54" s="177">
        <v>182.66666666666666</v>
      </c>
      <c r="V54" s="177">
        <v>79.333333333333329</v>
      </c>
      <c r="W54" s="177">
        <v>145</v>
      </c>
      <c r="X54" s="177">
        <v>75.666666666666671</v>
      </c>
      <c r="Y54" s="177">
        <v>145</v>
      </c>
      <c r="Z54" s="177">
        <v>125.53333333333333</v>
      </c>
    </row>
    <row r="55" spans="2:26" x14ac:dyDescent="0.25">
      <c r="L55" s="177" t="s">
        <v>239</v>
      </c>
      <c r="M55" s="177">
        <v>23678.499999999651</v>
      </c>
      <c r="N55" s="177">
        <v>140</v>
      </c>
      <c r="O55" s="177">
        <v>169.13214285714037</v>
      </c>
      <c r="P55" s="177"/>
      <c r="Q55" s="177"/>
      <c r="R55" s="177"/>
      <c r="T55" s="177" t="s">
        <v>96</v>
      </c>
      <c r="U55" s="177">
        <v>50.333333333333329</v>
      </c>
      <c r="V55" s="177">
        <v>26.333333333333332</v>
      </c>
      <c r="W55" s="177">
        <v>25</v>
      </c>
      <c r="X55" s="177">
        <v>16.333333333333332</v>
      </c>
      <c r="Y55" s="177">
        <v>25</v>
      </c>
      <c r="Z55" s="177">
        <v>1872.5523809523813</v>
      </c>
    </row>
    <row r="56" spans="2:26" x14ac:dyDescent="0.25">
      <c r="L56" s="177"/>
      <c r="M56" s="177"/>
      <c r="N56" s="177"/>
      <c r="O56" s="177"/>
      <c r="P56" s="177"/>
      <c r="Q56" s="177"/>
      <c r="R56" s="177"/>
      <c r="T56" s="177"/>
      <c r="U56" s="177"/>
      <c r="V56" s="177"/>
      <c r="W56" s="177"/>
      <c r="X56" s="177"/>
      <c r="Y56" s="177"/>
      <c r="Z56" s="177"/>
    </row>
    <row r="57" spans="2:26" ht="15.75" thickBot="1" x14ac:dyDescent="0.3">
      <c r="L57" s="176" t="s">
        <v>190</v>
      </c>
      <c r="M57" s="176">
        <v>301158.55000000028</v>
      </c>
      <c r="N57" s="176">
        <v>179</v>
      </c>
      <c r="O57" s="176"/>
      <c r="P57" s="176"/>
      <c r="Q57" s="176"/>
      <c r="R57" s="176"/>
      <c r="T57" s="208" t="s">
        <v>221</v>
      </c>
      <c r="U57" s="208"/>
      <c r="V57" s="208"/>
      <c r="W57" s="208"/>
      <c r="X57" s="208"/>
      <c r="Y57" s="208"/>
      <c r="Z57" s="208"/>
    </row>
    <row r="58" spans="2:26" x14ac:dyDescent="0.25">
      <c r="T58" s="177" t="s">
        <v>14</v>
      </c>
      <c r="U58" s="177">
        <v>3</v>
      </c>
      <c r="V58" s="177">
        <v>3</v>
      </c>
      <c r="W58" s="177">
        <v>3</v>
      </c>
      <c r="X58" s="177">
        <v>3</v>
      </c>
      <c r="Y58" s="177">
        <v>3</v>
      </c>
      <c r="Z58" s="177">
        <v>15</v>
      </c>
    </row>
    <row r="59" spans="2:26" x14ac:dyDescent="0.25">
      <c r="T59" s="177" t="s">
        <v>13</v>
      </c>
      <c r="U59" s="177">
        <v>489</v>
      </c>
      <c r="V59" s="177">
        <v>207</v>
      </c>
      <c r="W59" s="177">
        <v>430</v>
      </c>
      <c r="X59" s="177">
        <v>235</v>
      </c>
      <c r="Y59" s="177">
        <v>420</v>
      </c>
      <c r="Z59" s="177">
        <v>1781</v>
      </c>
    </row>
    <row r="60" spans="2:26" x14ac:dyDescent="0.25">
      <c r="L60" s="181"/>
      <c r="T60" s="177" t="s">
        <v>2</v>
      </c>
      <c r="U60" s="177">
        <v>163</v>
      </c>
      <c r="V60" s="177">
        <v>69</v>
      </c>
      <c r="W60" s="177">
        <v>143.33333333333334</v>
      </c>
      <c r="X60" s="177">
        <v>78.333333333333329</v>
      </c>
      <c r="Y60" s="177">
        <v>140</v>
      </c>
      <c r="Z60" s="177">
        <v>118.73333333333333</v>
      </c>
    </row>
    <row r="61" spans="2:26" x14ac:dyDescent="0.25">
      <c r="T61" s="177" t="s">
        <v>96</v>
      </c>
      <c r="U61" s="177">
        <v>13</v>
      </c>
      <c r="V61" s="177">
        <v>13</v>
      </c>
      <c r="W61" s="177">
        <v>158.33333333333334</v>
      </c>
      <c r="X61" s="177">
        <v>58.333333333333343</v>
      </c>
      <c r="Y61" s="177">
        <v>700</v>
      </c>
      <c r="Z61" s="177">
        <v>1660.9238095238086</v>
      </c>
    </row>
    <row r="62" spans="2:26" ht="18.75" x14ac:dyDescent="0.3">
      <c r="E62" s="211" t="s">
        <v>243</v>
      </c>
      <c r="T62" s="177"/>
      <c r="U62" s="177"/>
      <c r="V62" s="177"/>
      <c r="W62" s="177"/>
      <c r="X62" s="177"/>
      <c r="Y62" s="177"/>
      <c r="Z62" s="177"/>
    </row>
    <row r="63" spans="2:26" ht="18.75" x14ac:dyDescent="0.3">
      <c r="E63" s="211" t="s">
        <v>244</v>
      </c>
      <c r="T63" s="208"/>
      <c r="U63" s="208"/>
      <c r="V63" s="208"/>
      <c r="W63" s="208"/>
      <c r="X63" s="208"/>
      <c r="Y63" s="208"/>
      <c r="Z63" s="208"/>
    </row>
    <row r="64" spans="2:26" ht="18.75" x14ac:dyDescent="0.3">
      <c r="E64" s="211" t="s">
        <v>245</v>
      </c>
      <c r="T64" s="177" t="s">
        <v>14</v>
      </c>
      <c r="U64" s="177">
        <v>3</v>
      </c>
      <c r="V64" s="177">
        <v>3</v>
      </c>
      <c r="W64" s="177">
        <v>3</v>
      </c>
      <c r="X64" s="177">
        <v>3</v>
      </c>
      <c r="Y64" s="177">
        <v>3</v>
      </c>
      <c r="Z64" s="177">
        <v>15</v>
      </c>
    </row>
    <row r="65" spans="20:26" x14ac:dyDescent="0.25">
      <c r="T65" s="177" t="s">
        <v>13</v>
      </c>
      <c r="U65" s="177">
        <v>578</v>
      </c>
      <c r="V65" s="177">
        <v>233</v>
      </c>
      <c r="W65" s="177">
        <v>395</v>
      </c>
      <c r="X65" s="177">
        <v>213</v>
      </c>
      <c r="Y65" s="177">
        <v>360</v>
      </c>
      <c r="Z65" s="177">
        <v>1779</v>
      </c>
    </row>
    <row r="66" spans="20:26" x14ac:dyDescent="0.25">
      <c r="T66" s="177" t="s">
        <v>2</v>
      </c>
      <c r="U66" s="177">
        <v>192.66666666666666</v>
      </c>
      <c r="V66" s="177">
        <v>77.666666666666671</v>
      </c>
      <c r="W66" s="177">
        <v>131.66666666666666</v>
      </c>
      <c r="X66" s="177">
        <v>71</v>
      </c>
      <c r="Y66" s="177">
        <v>120</v>
      </c>
      <c r="Z66" s="177">
        <v>118.6</v>
      </c>
    </row>
    <row r="67" spans="20:26" x14ac:dyDescent="0.25">
      <c r="T67" s="177" t="s">
        <v>96</v>
      </c>
      <c r="U67" s="177">
        <v>236.33333333333334</v>
      </c>
      <c r="V67" s="177">
        <v>6.333333333333333</v>
      </c>
      <c r="W67" s="177">
        <v>258.33333333333337</v>
      </c>
      <c r="X67" s="177">
        <v>63</v>
      </c>
      <c r="Y67" s="177">
        <v>700</v>
      </c>
      <c r="Z67" s="177">
        <v>2237.6857142857148</v>
      </c>
    </row>
    <row r="68" spans="20:26" x14ac:dyDescent="0.25">
      <c r="T68" s="177"/>
      <c r="U68" s="177"/>
      <c r="V68" s="177"/>
      <c r="W68" s="177"/>
      <c r="X68" s="177"/>
      <c r="Y68" s="177"/>
      <c r="Z68" s="177"/>
    </row>
    <row r="69" spans="20:26" x14ac:dyDescent="0.25">
      <c r="T69" s="208" t="s">
        <v>232</v>
      </c>
      <c r="U69" s="208"/>
      <c r="V69" s="208"/>
      <c r="W69" s="208"/>
      <c r="X69" s="208"/>
      <c r="Y69" s="208"/>
      <c r="Z69" s="208"/>
    </row>
    <row r="70" spans="20:26" x14ac:dyDescent="0.25">
      <c r="T70" s="177" t="s">
        <v>14</v>
      </c>
      <c r="U70" s="177">
        <v>3</v>
      </c>
      <c r="V70" s="177">
        <v>3</v>
      </c>
      <c r="W70" s="177">
        <v>3</v>
      </c>
      <c r="X70" s="177">
        <v>3</v>
      </c>
      <c r="Y70" s="177">
        <v>3</v>
      </c>
      <c r="Z70" s="177">
        <v>15</v>
      </c>
    </row>
    <row r="71" spans="20:26" x14ac:dyDescent="0.25">
      <c r="T71" s="177" t="s">
        <v>13</v>
      </c>
      <c r="U71" s="177">
        <v>476</v>
      </c>
      <c r="V71" s="177">
        <v>190</v>
      </c>
      <c r="W71" s="177">
        <v>392</v>
      </c>
      <c r="X71" s="177">
        <v>232</v>
      </c>
      <c r="Y71" s="177">
        <v>363</v>
      </c>
      <c r="Z71" s="177">
        <v>1653</v>
      </c>
    </row>
    <row r="72" spans="20:26" x14ac:dyDescent="0.25">
      <c r="T72" s="177" t="s">
        <v>2</v>
      </c>
      <c r="U72" s="177">
        <v>158.66666666666666</v>
      </c>
      <c r="V72" s="177">
        <v>63.333333333333336</v>
      </c>
      <c r="W72" s="177">
        <v>130.66666666666666</v>
      </c>
      <c r="X72" s="177">
        <v>77.333333333333329</v>
      </c>
      <c r="Y72" s="177">
        <v>121</v>
      </c>
      <c r="Z72" s="177">
        <v>110.2</v>
      </c>
    </row>
    <row r="73" spans="20:26" x14ac:dyDescent="0.25">
      <c r="T73" s="177" t="s">
        <v>96</v>
      </c>
      <c r="U73" s="177">
        <v>112.33333333333333</v>
      </c>
      <c r="V73" s="177">
        <v>33.333333333333336</v>
      </c>
      <c r="W73" s="177">
        <v>16.333333333333336</v>
      </c>
      <c r="X73" s="177">
        <v>156.33333333333394</v>
      </c>
      <c r="Y73" s="177">
        <v>637</v>
      </c>
      <c r="Z73" s="177">
        <v>1456.7428571428568</v>
      </c>
    </row>
    <row r="74" spans="20:26" x14ac:dyDescent="0.25">
      <c r="T74" s="177"/>
      <c r="U74" s="177"/>
      <c r="V74" s="177"/>
      <c r="W74" s="177"/>
      <c r="X74" s="177"/>
      <c r="Y74" s="177"/>
      <c r="Z74" s="177"/>
    </row>
    <row r="75" spans="20:26" x14ac:dyDescent="0.25">
      <c r="T75" s="208"/>
      <c r="U75" s="208"/>
      <c r="V75" s="208"/>
      <c r="W75" s="208"/>
      <c r="X75" s="208"/>
      <c r="Y75" s="208"/>
      <c r="Z75" s="208"/>
    </row>
    <row r="76" spans="20:26" x14ac:dyDescent="0.25">
      <c r="T76" s="177" t="s">
        <v>14</v>
      </c>
      <c r="U76" s="177">
        <v>3</v>
      </c>
      <c r="V76" s="177">
        <v>3</v>
      </c>
      <c r="W76" s="177">
        <v>3</v>
      </c>
      <c r="X76" s="177">
        <v>3</v>
      </c>
      <c r="Y76" s="177">
        <v>3</v>
      </c>
      <c r="Z76" s="177">
        <v>15</v>
      </c>
    </row>
    <row r="77" spans="20:26" x14ac:dyDescent="0.25">
      <c r="T77" s="177" t="s">
        <v>13</v>
      </c>
      <c r="U77" s="177">
        <v>542</v>
      </c>
      <c r="V77" s="177">
        <v>245</v>
      </c>
      <c r="W77" s="177">
        <v>425</v>
      </c>
      <c r="X77" s="177">
        <v>227</v>
      </c>
      <c r="Y77" s="177">
        <v>415</v>
      </c>
      <c r="Z77" s="177">
        <v>1854</v>
      </c>
    </row>
    <row r="78" spans="20:26" x14ac:dyDescent="0.25">
      <c r="T78" s="177" t="s">
        <v>2</v>
      </c>
      <c r="U78" s="177">
        <v>180.66666666666666</v>
      </c>
      <c r="V78" s="177">
        <v>81.666666666666671</v>
      </c>
      <c r="W78" s="177">
        <v>141.66666666666666</v>
      </c>
      <c r="X78" s="177">
        <v>75.666666666666671</v>
      </c>
      <c r="Y78" s="177">
        <v>138.33333333333334</v>
      </c>
      <c r="Z78" s="177">
        <v>123.6</v>
      </c>
    </row>
    <row r="79" spans="20:26" x14ac:dyDescent="0.25">
      <c r="T79" s="177" t="s">
        <v>96</v>
      </c>
      <c r="U79" s="177">
        <v>108.33333333333333</v>
      </c>
      <c r="V79" s="177">
        <v>33.333333333333329</v>
      </c>
      <c r="W79" s="177">
        <v>8.3333333333333339</v>
      </c>
      <c r="X79" s="177">
        <v>16.333333333333332</v>
      </c>
      <c r="Y79" s="177">
        <v>58.333333333333329</v>
      </c>
      <c r="Z79" s="177">
        <v>1715.5428571428577</v>
      </c>
    </row>
    <row r="80" spans="20:26" x14ac:dyDescent="0.25">
      <c r="T80" s="177"/>
      <c r="U80" s="177"/>
      <c r="V80" s="177"/>
      <c r="W80" s="177"/>
      <c r="X80" s="177"/>
      <c r="Y80" s="177"/>
      <c r="Z80" s="177"/>
    </row>
    <row r="81" spans="20:33" x14ac:dyDescent="0.25">
      <c r="T81" s="208" t="s">
        <v>190</v>
      </c>
      <c r="U81" s="208"/>
      <c r="V81" s="208"/>
      <c r="W81" s="208"/>
      <c r="X81" s="208"/>
      <c r="Y81" s="208"/>
      <c r="Z81" s="208"/>
    </row>
    <row r="82" spans="20:33" x14ac:dyDescent="0.25">
      <c r="T82" s="177" t="s">
        <v>14</v>
      </c>
      <c r="U82" s="177">
        <v>36</v>
      </c>
      <c r="V82" s="177">
        <v>36</v>
      </c>
      <c r="W82" s="177">
        <v>36</v>
      </c>
      <c r="X82" s="177">
        <v>36</v>
      </c>
      <c r="Y82" s="177">
        <v>36</v>
      </c>
      <c r="Z82" s="177"/>
    </row>
    <row r="83" spans="20:33" x14ac:dyDescent="0.25">
      <c r="T83" s="177" t="s">
        <v>13</v>
      </c>
      <c r="U83" s="177">
        <v>6255</v>
      </c>
      <c r="V83" s="177">
        <v>2625</v>
      </c>
      <c r="W83" s="177">
        <v>4926</v>
      </c>
      <c r="X83" s="177">
        <v>2721</v>
      </c>
      <c r="Y83" s="177">
        <v>4674</v>
      </c>
      <c r="Z83" s="177"/>
      <c r="AA83" s="180"/>
      <c r="AB83" s="180"/>
      <c r="AC83" s="180"/>
      <c r="AD83" s="180"/>
      <c r="AE83" s="180"/>
      <c r="AF83" s="180"/>
      <c r="AG83" s="180"/>
    </row>
    <row r="84" spans="20:33" x14ac:dyDescent="0.25">
      <c r="T84" s="177" t="s">
        <v>2</v>
      </c>
      <c r="U84" s="177">
        <v>173.75</v>
      </c>
      <c r="V84" s="177">
        <v>72.916666666666671</v>
      </c>
      <c r="W84" s="177">
        <v>136.83333333333334</v>
      </c>
      <c r="X84" s="177">
        <v>75.583333333333329</v>
      </c>
      <c r="Y84" s="177">
        <v>129.83333333333334</v>
      </c>
      <c r="Z84" s="177"/>
      <c r="AA84" s="180"/>
      <c r="AB84" s="180"/>
      <c r="AC84" s="180"/>
      <c r="AD84" s="180"/>
      <c r="AE84" s="180"/>
      <c r="AF84" s="180"/>
      <c r="AG84" s="180"/>
    </row>
    <row r="85" spans="20:33" ht="15.75" thickBot="1" x14ac:dyDescent="0.3">
      <c r="T85" s="176" t="s">
        <v>96</v>
      </c>
      <c r="U85" s="176">
        <v>273.10714285714283</v>
      </c>
      <c r="V85" s="176">
        <v>67.792857142857144</v>
      </c>
      <c r="W85" s="176">
        <v>109.17142857142858</v>
      </c>
      <c r="X85" s="176">
        <v>58.535714285714299</v>
      </c>
      <c r="Y85" s="176">
        <v>449.28571428571428</v>
      </c>
      <c r="Z85" s="176"/>
      <c r="AA85" s="180"/>
      <c r="AB85" s="180"/>
      <c r="AC85" s="180"/>
      <c r="AD85" s="180"/>
      <c r="AE85" s="180"/>
      <c r="AF85" s="180"/>
      <c r="AG85" s="180"/>
    </row>
    <row r="86" spans="20:33" x14ac:dyDescent="0.25">
      <c r="T86" s="177"/>
      <c r="U86" s="177"/>
      <c r="V86" s="177"/>
      <c r="W86" s="177"/>
      <c r="X86" s="177"/>
      <c r="Y86" s="177"/>
      <c r="Z86" s="177"/>
      <c r="AA86" s="180"/>
      <c r="AB86" s="180"/>
      <c r="AC86" s="180"/>
      <c r="AD86" s="180"/>
      <c r="AE86" s="180"/>
      <c r="AF86" s="180"/>
      <c r="AG86" s="180"/>
    </row>
    <row r="87" spans="20:33" x14ac:dyDescent="0.25">
      <c r="T87" s="179"/>
      <c r="U87" s="179"/>
      <c r="V87" s="179"/>
      <c r="W87" s="179"/>
      <c r="X87" s="179"/>
      <c r="Y87" s="179"/>
      <c r="Z87" s="179"/>
    </row>
    <row r="88" spans="20:33" ht="15.75" thickBot="1" x14ac:dyDescent="0.3">
      <c r="T88" s="179" t="s">
        <v>182</v>
      </c>
      <c r="U88" s="179"/>
      <c r="V88" s="179"/>
      <c r="W88" s="179"/>
      <c r="X88" s="179"/>
      <c r="Y88" s="179"/>
      <c r="Z88" s="179"/>
    </row>
    <row r="89" spans="20:33" x14ac:dyDescent="0.25">
      <c r="T89" s="178" t="s">
        <v>183</v>
      </c>
      <c r="U89" s="178" t="s">
        <v>184</v>
      </c>
      <c r="V89" s="178" t="s">
        <v>98</v>
      </c>
      <c r="W89" s="178" t="s">
        <v>185</v>
      </c>
      <c r="X89" s="178" t="s">
        <v>99</v>
      </c>
      <c r="Y89" s="178" t="s">
        <v>186</v>
      </c>
      <c r="Z89" s="178" t="s">
        <v>187</v>
      </c>
    </row>
    <row r="90" spans="20:33" x14ac:dyDescent="0.25">
      <c r="T90" s="177" t="s">
        <v>240</v>
      </c>
      <c r="U90" s="177">
        <v>6917.8833333335933</v>
      </c>
      <c r="V90" s="177">
        <v>11</v>
      </c>
      <c r="W90" s="177">
        <v>628.89848484850847</v>
      </c>
      <c r="X90" s="177">
        <v>4.8115665946670436</v>
      </c>
      <c r="Y90" s="177">
        <v>4.083659855230178E-6</v>
      </c>
      <c r="Z90" s="177">
        <v>1.8692904223335318</v>
      </c>
    </row>
    <row r="91" spans="20:33" x14ac:dyDescent="0.25">
      <c r="T91" s="177" t="s">
        <v>238</v>
      </c>
      <c r="U91" s="177">
        <v>267632.30000000028</v>
      </c>
      <c r="V91" s="177">
        <v>4</v>
      </c>
      <c r="W91" s="177">
        <v>66908.07500000007</v>
      </c>
      <c r="X91" s="177">
        <v>511.89924342245138</v>
      </c>
      <c r="Y91" s="177">
        <v>2.2551499576705988E-74</v>
      </c>
      <c r="Z91" s="177">
        <v>2.4472365114692973</v>
      </c>
    </row>
    <row r="92" spans="20:33" x14ac:dyDescent="0.25">
      <c r="T92" s="177" t="s">
        <v>241</v>
      </c>
      <c r="U92" s="177">
        <v>10923.699999999741</v>
      </c>
      <c r="V92" s="177">
        <v>44</v>
      </c>
      <c r="W92" s="177">
        <v>248.26590909090319</v>
      </c>
      <c r="X92" s="177">
        <v>1.8994288960072503</v>
      </c>
      <c r="Y92" s="210">
        <v>3.2947734533981957E-3</v>
      </c>
      <c r="Z92" s="177">
        <v>1.4779645938709349</v>
      </c>
    </row>
    <row r="93" spans="20:33" x14ac:dyDescent="0.25">
      <c r="T93" s="177" t="s">
        <v>242</v>
      </c>
      <c r="U93" s="177">
        <v>15684.666666666666</v>
      </c>
      <c r="V93" s="177">
        <v>120</v>
      </c>
      <c r="W93" s="177">
        <v>130.70555555555555</v>
      </c>
      <c r="X93" s="177"/>
      <c r="Y93" s="177"/>
      <c r="Z93" s="177"/>
    </row>
    <row r="94" spans="20:33" x14ac:dyDescent="0.25">
      <c r="T94" s="177"/>
      <c r="U94" s="177"/>
      <c r="V94" s="177"/>
      <c r="W94" s="177"/>
      <c r="X94" s="177"/>
      <c r="Y94" s="177"/>
      <c r="Z94" s="177"/>
    </row>
    <row r="95" spans="20:33" ht="15.75" thickBot="1" x14ac:dyDescent="0.3">
      <c r="T95" s="176" t="s">
        <v>190</v>
      </c>
      <c r="U95" s="176">
        <v>301158.55000000028</v>
      </c>
      <c r="V95" s="176">
        <v>179</v>
      </c>
      <c r="W95" s="176"/>
      <c r="X95" s="176"/>
      <c r="Y95" s="176"/>
      <c r="Z95" s="176"/>
    </row>
    <row r="97" spans="20:20" x14ac:dyDescent="0.25">
      <c r="T97" s="17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zoomScale="70" zoomScaleNormal="70" workbookViewId="0">
      <selection activeCell="F34" sqref="F34"/>
    </sheetView>
  </sheetViews>
  <sheetFormatPr defaultRowHeight="15" x14ac:dyDescent="0.25"/>
  <cols>
    <col min="1" max="1" width="27.7109375" customWidth="1"/>
    <col min="2" max="2" width="26.7109375" customWidth="1"/>
    <col min="3" max="3" width="13.5703125" customWidth="1"/>
    <col min="4" max="4" width="25.140625" customWidth="1"/>
    <col min="12" max="12" width="11.42578125" customWidth="1"/>
    <col min="15" max="15" width="11.140625" customWidth="1"/>
    <col min="17" max="17" width="11.85546875" customWidth="1"/>
    <col min="18" max="18" width="10.28515625" customWidth="1"/>
    <col min="21" max="22" width="13.42578125" customWidth="1"/>
  </cols>
  <sheetData>
    <row r="1" spans="1:25" x14ac:dyDescent="0.25">
      <c r="A1" s="214" t="s">
        <v>27</v>
      </c>
      <c r="B1" s="215" t="s">
        <v>163</v>
      </c>
      <c r="C1" s="218">
        <v>2019</v>
      </c>
      <c r="D1" s="216" t="s">
        <v>246</v>
      </c>
    </row>
    <row r="2" spans="1:25" x14ac:dyDescent="0.25">
      <c r="A2" s="3" t="s">
        <v>33</v>
      </c>
      <c r="B2" s="127">
        <v>152</v>
      </c>
      <c r="C2" s="217">
        <v>110</v>
      </c>
      <c r="D2" s="220" t="s">
        <v>248</v>
      </c>
      <c r="F2" t="s">
        <v>259</v>
      </c>
    </row>
    <row r="3" spans="1:25" x14ac:dyDescent="0.25">
      <c r="A3" s="3" t="s">
        <v>34</v>
      </c>
      <c r="B3" s="127">
        <v>179</v>
      </c>
      <c r="C3" s="217">
        <v>143</v>
      </c>
      <c r="D3" s="220" t="s">
        <v>248</v>
      </c>
      <c r="F3" t="s">
        <v>214</v>
      </c>
    </row>
    <row r="4" spans="1:25" x14ac:dyDescent="0.25">
      <c r="A4" s="3" t="s">
        <v>35</v>
      </c>
      <c r="B4" s="127">
        <v>102</v>
      </c>
      <c r="C4" s="217">
        <v>100</v>
      </c>
      <c r="D4" s="220" t="s">
        <v>248</v>
      </c>
      <c r="L4" s="222" t="s">
        <v>257</v>
      </c>
      <c r="M4" s="222" t="s">
        <v>249</v>
      </c>
      <c r="N4" s="222" t="s">
        <v>251</v>
      </c>
      <c r="O4" s="222" t="s">
        <v>258</v>
      </c>
      <c r="P4" s="222" t="s">
        <v>250</v>
      </c>
      <c r="Q4" s="222" t="s">
        <v>255</v>
      </c>
      <c r="R4" s="222" t="s">
        <v>254</v>
      </c>
      <c r="S4" s="222" t="s">
        <v>256</v>
      </c>
      <c r="T4" s="222" t="s">
        <v>247</v>
      </c>
      <c r="U4" s="222" t="s">
        <v>253</v>
      </c>
      <c r="V4" s="222" t="s">
        <v>252</v>
      </c>
      <c r="W4" s="222" t="s">
        <v>248</v>
      </c>
      <c r="X4" s="174"/>
      <c r="Y4" s="174"/>
    </row>
    <row r="5" spans="1:25" x14ac:dyDescent="0.25">
      <c r="A5" s="3" t="s">
        <v>37</v>
      </c>
      <c r="B5" s="127">
        <v>194</v>
      </c>
      <c r="C5" s="217">
        <v>156</v>
      </c>
      <c r="D5" s="220" t="s">
        <v>248</v>
      </c>
      <c r="L5" s="222">
        <v>106</v>
      </c>
      <c r="M5" s="222">
        <v>144</v>
      </c>
      <c r="N5" s="222">
        <v>133</v>
      </c>
      <c r="O5" s="222">
        <v>107</v>
      </c>
      <c r="P5" s="222">
        <v>139</v>
      </c>
      <c r="Q5" s="222">
        <v>98</v>
      </c>
      <c r="R5" s="222">
        <v>113</v>
      </c>
      <c r="S5" s="222">
        <v>101</v>
      </c>
      <c r="T5" s="222">
        <v>136</v>
      </c>
      <c r="U5" s="222">
        <v>98</v>
      </c>
      <c r="V5" s="222">
        <v>115</v>
      </c>
      <c r="W5" s="222">
        <v>152</v>
      </c>
      <c r="X5" s="174"/>
      <c r="Y5" s="174"/>
    </row>
    <row r="6" spans="1:25" x14ac:dyDescent="0.25">
      <c r="A6" s="3" t="s">
        <v>36</v>
      </c>
      <c r="B6" s="127">
        <v>171</v>
      </c>
      <c r="C6" s="217">
        <v>169</v>
      </c>
      <c r="D6" s="220" t="s">
        <v>248</v>
      </c>
      <c r="L6" s="174"/>
      <c r="M6" s="174"/>
      <c r="N6" s="174"/>
      <c r="O6" s="174"/>
      <c r="P6" s="174"/>
      <c r="Q6" s="222">
        <v>101</v>
      </c>
      <c r="R6" s="222">
        <v>118</v>
      </c>
      <c r="S6" s="222">
        <v>97</v>
      </c>
      <c r="T6" s="222">
        <v>259</v>
      </c>
      <c r="U6" s="222">
        <v>104</v>
      </c>
      <c r="V6" s="222">
        <v>104</v>
      </c>
      <c r="W6" s="222">
        <v>179</v>
      </c>
      <c r="X6" s="174"/>
      <c r="Y6" s="174"/>
    </row>
    <row r="7" spans="1:25" x14ac:dyDescent="0.25">
      <c r="A7" s="3" t="s">
        <v>40</v>
      </c>
      <c r="B7" s="127">
        <v>118</v>
      </c>
      <c r="C7" s="217">
        <v>135</v>
      </c>
      <c r="D7" s="220" t="s">
        <v>248</v>
      </c>
      <c r="L7" s="174"/>
      <c r="M7" s="174"/>
      <c r="N7" s="174"/>
      <c r="O7" s="174"/>
      <c r="P7" s="174"/>
      <c r="Q7" s="174"/>
      <c r="R7" s="174"/>
      <c r="S7" s="174"/>
      <c r="T7" s="174"/>
      <c r="U7" s="222">
        <v>102</v>
      </c>
      <c r="V7" s="222">
        <v>107</v>
      </c>
      <c r="W7" s="222">
        <v>102</v>
      </c>
      <c r="X7" s="174"/>
      <c r="Y7" s="174"/>
    </row>
    <row r="8" spans="1:25" x14ac:dyDescent="0.25">
      <c r="A8" s="3" t="s">
        <v>45</v>
      </c>
      <c r="B8" s="127">
        <v>98</v>
      </c>
      <c r="C8" s="217">
        <v>119</v>
      </c>
      <c r="D8" s="220" t="s">
        <v>255</v>
      </c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222">
        <v>194</v>
      </c>
      <c r="X8" s="174"/>
      <c r="Y8" s="174"/>
    </row>
    <row r="9" spans="1:25" x14ac:dyDescent="0.25">
      <c r="A9" s="3" t="s">
        <v>52</v>
      </c>
      <c r="B9" s="127">
        <v>101</v>
      </c>
      <c r="C9" s="217">
        <v>100</v>
      </c>
      <c r="D9" s="220" t="s">
        <v>255</v>
      </c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222">
        <v>171</v>
      </c>
      <c r="X9" s="174"/>
      <c r="Y9" s="174"/>
    </row>
    <row r="10" spans="1:25" x14ac:dyDescent="0.25">
      <c r="A10" s="3" t="s">
        <v>41</v>
      </c>
      <c r="B10" s="127">
        <v>113</v>
      </c>
      <c r="C10" s="217">
        <v>65</v>
      </c>
      <c r="D10" s="220" t="s">
        <v>254</v>
      </c>
      <c r="L10" t="s">
        <v>179</v>
      </c>
      <c r="S10" s="174"/>
      <c r="T10" s="174"/>
      <c r="U10" s="174"/>
      <c r="V10" s="174"/>
      <c r="W10" s="222">
        <v>118</v>
      </c>
      <c r="X10" s="174"/>
      <c r="Y10" s="174"/>
    </row>
    <row r="11" spans="1:25" x14ac:dyDescent="0.25">
      <c r="A11" s="3" t="s">
        <v>31</v>
      </c>
      <c r="B11" s="127">
        <v>118</v>
      </c>
      <c r="C11" s="217">
        <v>134</v>
      </c>
      <c r="D11" s="220" t="s">
        <v>254</v>
      </c>
      <c r="S11" s="174"/>
      <c r="T11" s="174"/>
      <c r="U11" s="174"/>
      <c r="V11" s="174"/>
      <c r="W11" s="174"/>
      <c r="X11" s="174"/>
      <c r="Y11" s="174"/>
    </row>
    <row r="12" spans="1:25" ht="15.75" thickBot="1" x14ac:dyDescent="0.3">
      <c r="A12" s="3" t="s">
        <v>42</v>
      </c>
      <c r="B12" s="127">
        <v>106</v>
      </c>
      <c r="C12" s="217">
        <v>103</v>
      </c>
      <c r="D12" s="220" t="s">
        <v>257</v>
      </c>
      <c r="F12" s="54"/>
      <c r="L12" t="s">
        <v>180</v>
      </c>
    </row>
    <row r="13" spans="1:25" x14ac:dyDescent="0.25">
      <c r="A13" s="3" t="s">
        <v>29</v>
      </c>
      <c r="B13" s="127">
        <v>144</v>
      </c>
      <c r="C13" s="217">
        <v>115</v>
      </c>
      <c r="D13" s="220" t="s">
        <v>249</v>
      </c>
      <c r="L13" s="29" t="s">
        <v>181</v>
      </c>
      <c r="M13" s="29" t="s">
        <v>14</v>
      </c>
      <c r="N13" s="29" t="s">
        <v>13</v>
      </c>
      <c r="O13" s="29" t="s">
        <v>2</v>
      </c>
      <c r="P13" s="29" t="s">
        <v>96</v>
      </c>
    </row>
    <row r="14" spans="1:25" x14ac:dyDescent="0.25">
      <c r="A14" s="3" t="s">
        <v>51</v>
      </c>
      <c r="B14" s="127">
        <v>101</v>
      </c>
      <c r="C14" s="217">
        <v>110</v>
      </c>
      <c r="D14" s="220" t="s">
        <v>256</v>
      </c>
      <c r="L14" s="7" t="s">
        <v>257</v>
      </c>
      <c r="M14" s="7">
        <v>1</v>
      </c>
      <c r="N14" s="7">
        <v>106</v>
      </c>
      <c r="O14" s="7">
        <v>106</v>
      </c>
      <c r="P14" s="7" t="e">
        <v>#DIV/0!</v>
      </c>
    </row>
    <row r="15" spans="1:25" x14ac:dyDescent="0.25">
      <c r="A15" s="3" t="s">
        <v>50</v>
      </c>
      <c r="B15" s="127">
        <v>97</v>
      </c>
      <c r="C15" s="217">
        <v>91</v>
      </c>
      <c r="D15" s="220" t="s">
        <v>256</v>
      </c>
      <c r="L15" s="7" t="s">
        <v>249</v>
      </c>
      <c r="M15" s="7">
        <v>1</v>
      </c>
      <c r="N15" s="7">
        <v>144</v>
      </c>
      <c r="O15" s="7">
        <v>144</v>
      </c>
      <c r="P15" s="7" t="e">
        <v>#DIV/0!</v>
      </c>
    </row>
    <row r="16" spans="1:25" x14ac:dyDescent="0.25">
      <c r="A16" s="3" t="s">
        <v>46</v>
      </c>
      <c r="B16" s="127">
        <v>133</v>
      </c>
      <c r="C16" s="217">
        <v>96</v>
      </c>
      <c r="D16" s="220" t="s">
        <v>251</v>
      </c>
      <c r="L16" s="7" t="s">
        <v>251</v>
      </c>
      <c r="M16" s="7">
        <v>1</v>
      </c>
      <c r="N16" s="7">
        <v>133</v>
      </c>
      <c r="O16" s="7">
        <v>133</v>
      </c>
      <c r="P16" s="7" t="e">
        <v>#DIV/0!</v>
      </c>
    </row>
    <row r="17" spans="1:18" x14ac:dyDescent="0.25">
      <c r="A17" s="3" t="s">
        <v>47</v>
      </c>
      <c r="B17" s="127">
        <v>98</v>
      </c>
      <c r="C17" s="217">
        <v>71</v>
      </c>
      <c r="D17" s="220" t="s">
        <v>253</v>
      </c>
      <c r="L17" s="7" t="s">
        <v>258</v>
      </c>
      <c r="M17" s="7">
        <v>1</v>
      </c>
      <c r="N17" s="7">
        <v>107</v>
      </c>
      <c r="O17" s="7">
        <v>107</v>
      </c>
      <c r="P17" s="7" t="e">
        <v>#DIV/0!</v>
      </c>
    </row>
    <row r="18" spans="1:18" x14ac:dyDescent="0.25">
      <c r="A18" s="3" t="s">
        <v>30</v>
      </c>
      <c r="B18" s="127">
        <v>104</v>
      </c>
      <c r="C18" s="217">
        <v>110</v>
      </c>
      <c r="D18" s="220" t="s">
        <v>253</v>
      </c>
      <c r="L18" s="7" t="s">
        <v>250</v>
      </c>
      <c r="M18" s="7">
        <v>1</v>
      </c>
      <c r="N18" s="7">
        <v>139</v>
      </c>
      <c r="O18" s="7">
        <v>139</v>
      </c>
      <c r="P18" s="7" t="e">
        <v>#DIV/0!</v>
      </c>
    </row>
    <row r="19" spans="1:18" x14ac:dyDescent="0.25">
      <c r="A19" s="3" t="s">
        <v>39</v>
      </c>
      <c r="B19" s="127">
        <v>102</v>
      </c>
      <c r="C19" s="217">
        <v>105</v>
      </c>
      <c r="D19" s="220" t="s">
        <v>253</v>
      </c>
      <c r="L19" s="7" t="s">
        <v>255</v>
      </c>
      <c r="M19" s="7">
        <v>2</v>
      </c>
      <c r="N19" s="7">
        <v>199</v>
      </c>
      <c r="O19" s="7">
        <v>99.5</v>
      </c>
      <c r="P19" s="7">
        <v>4.5</v>
      </c>
    </row>
    <row r="20" spans="1:18" x14ac:dyDescent="0.25">
      <c r="A20" s="3" t="s">
        <v>49</v>
      </c>
      <c r="B20" s="127">
        <v>107</v>
      </c>
      <c r="C20" s="217">
        <v>107</v>
      </c>
      <c r="D20" s="220" t="s">
        <v>258</v>
      </c>
      <c r="L20" s="7" t="s">
        <v>254</v>
      </c>
      <c r="M20" s="7">
        <v>2</v>
      </c>
      <c r="N20" s="7">
        <v>231</v>
      </c>
      <c r="O20" s="7">
        <v>115.5</v>
      </c>
      <c r="P20" s="7">
        <v>12.5</v>
      </c>
    </row>
    <row r="21" spans="1:18" x14ac:dyDescent="0.25">
      <c r="A21" s="3" t="s">
        <v>53</v>
      </c>
      <c r="B21" s="127">
        <v>115</v>
      </c>
      <c r="C21" s="217">
        <v>114</v>
      </c>
      <c r="D21" s="220" t="s">
        <v>252</v>
      </c>
      <c r="L21" s="7" t="s">
        <v>256</v>
      </c>
      <c r="M21" s="7">
        <v>2</v>
      </c>
      <c r="N21" s="7">
        <v>198</v>
      </c>
      <c r="O21" s="7">
        <v>99</v>
      </c>
      <c r="P21" s="7">
        <v>8</v>
      </c>
    </row>
    <row r="22" spans="1:18" x14ac:dyDescent="0.25">
      <c r="A22" s="3" t="s">
        <v>44</v>
      </c>
      <c r="B22" s="127">
        <v>104</v>
      </c>
      <c r="C22" s="217">
        <v>100</v>
      </c>
      <c r="D22" s="220" t="s">
        <v>252</v>
      </c>
      <c r="L22" s="7" t="s">
        <v>247</v>
      </c>
      <c r="M22" s="7">
        <v>2</v>
      </c>
      <c r="N22" s="7">
        <v>395</v>
      </c>
      <c r="O22" s="7">
        <v>197.5</v>
      </c>
      <c r="P22" s="7">
        <v>7564.5</v>
      </c>
    </row>
    <row r="23" spans="1:18" x14ac:dyDescent="0.25">
      <c r="A23" s="3" t="s">
        <v>32</v>
      </c>
      <c r="B23" s="127">
        <v>107</v>
      </c>
      <c r="C23" s="217">
        <v>115</v>
      </c>
      <c r="D23" s="220" t="s">
        <v>252</v>
      </c>
      <c r="L23" s="7" t="s">
        <v>253</v>
      </c>
      <c r="M23" s="7">
        <v>3</v>
      </c>
      <c r="N23" s="7">
        <v>304</v>
      </c>
      <c r="O23" s="7">
        <v>101.33333333333333</v>
      </c>
      <c r="P23" s="7">
        <v>9.3333333333333321</v>
      </c>
    </row>
    <row r="24" spans="1:18" x14ac:dyDescent="0.25">
      <c r="A24" s="3" t="s">
        <v>48</v>
      </c>
      <c r="B24" s="127">
        <v>139</v>
      </c>
      <c r="C24" s="217">
        <v>78</v>
      </c>
      <c r="D24" s="220" t="s">
        <v>250</v>
      </c>
      <c r="L24" s="7" t="s">
        <v>252</v>
      </c>
      <c r="M24" s="7">
        <v>3</v>
      </c>
      <c r="N24" s="7">
        <v>326</v>
      </c>
      <c r="O24" s="7">
        <v>108.66666666666667</v>
      </c>
      <c r="P24" s="7">
        <v>32.333333333333336</v>
      </c>
    </row>
    <row r="25" spans="1:18" ht="15.75" thickBot="1" x14ac:dyDescent="0.3">
      <c r="A25" s="3" t="s">
        <v>38</v>
      </c>
      <c r="B25" s="127">
        <v>136</v>
      </c>
      <c r="C25" s="217">
        <v>123</v>
      </c>
      <c r="D25" s="220" t="s">
        <v>247</v>
      </c>
      <c r="L25" s="8" t="s">
        <v>248</v>
      </c>
      <c r="M25" s="8">
        <v>6</v>
      </c>
      <c r="N25" s="8">
        <v>916</v>
      </c>
      <c r="O25" s="8">
        <v>152.66666666666666</v>
      </c>
      <c r="P25" s="8">
        <v>1301.4666666666685</v>
      </c>
    </row>
    <row r="26" spans="1:18" ht="15.75" thickBot="1" x14ac:dyDescent="0.3">
      <c r="A26" s="5" t="s">
        <v>43</v>
      </c>
      <c r="B26" s="128">
        <v>259</v>
      </c>
      <c r="C26" s="219">
        <v>195</v>
      </c>
      <c r="D26" s="221" t="s">
        <v>247</v>
      </c>
    </row>
    <row r="28" spans="1:18" ht="15.75" thickBot="1" x14ac:dyDescent="0.3">
      <c r="L28" t="s">
        <v>182</v>
      </c>
    </row>
    <row r="29" spans="1:18" x14ac:dyDescent="0.25">
      <c r="L29" s="29" t="s">
        <v>183</v>
      </c>
      <c r="M29" s="29" t="s">
        <v>184</v>
      </c>
      <c r="N29" s="29" t="s">
        <v>98</v>
      </c>
      <c r="O29" s="29" t="s">
        <v>185</v>
      </c>
      <c r="P29" s="29" t="s">
        <v>99</v>
      </c>
      <c r="Q29" s="29" t="s">
        <v>186</v>
      </c>
      <c r="R29" s="29" t="s">
        <v>187</v>
      </c>
    </row>
    <row r="30" spans="1:18" x14ac:dyDescent="0.25">
      <c r="L30" s="7" t="s">
        <v>188</v>
      </c>
      <c r="M30" s="7">
        <v>21511.673333333336</v>
      </c>
      <c r="N30" s="7">
        <v>11</v>
      </c>
      <c r="O30" s="7">
        <v>1955.6066666666668</v>
      </c>
      <c r="P30" s="164">
        <v>1.7928482269836981</v>
      </c>
      <c r="Q30" s="7">
        <v>0.15763502900849474</v>
      </c>
      <c r="R30" s="164">
        <v>2.6346504607077601</v>
      </c>
    </row>
    <row r="31" spans="1:18" x14ac:dyDescent="0.25">
      <c r="L31" s="7" t="s">
        <v>189</v>
      </c>
      <c r="M31" s="7">
        <v>14180.166666666668</v>
      </c>
      <c r="N31" s="7">
        <v>13</v>
      </c>
      <c r="O31" s="7">
        <v>1090.7820512820513</v>
      </c>
      <c r="P31" s="7"/>
      <c r="Q31" s="7"/>
      <c r="R31" s="7"/>
    </row>
    <row r="32" spans="1:18" x14ac:dyDescent="0.25">
      <c r="L32" s="7"/>
      <c r="M32" s="7"/>
      <c r="N32" s="7"/>
      <c r="O32" s="7"/>
      <c r="P32" s="7"/>
      <c r="Q32" s="7"/>
      <c r="R32" s="7"/>
    </row>
    <row r="33" spans="12:18" ht="15.75" thickBot="1" x14ac:dyDescent="0.3">
      <c r="L33" s="8" t="s">
        <v>190</v>
      </c>
      <c r="M33" s="8">
        <v>35691.840000000004</v>
      </c>
      <c r="N33" s="8">
        <v>24</v>
      </c>
      <c r="O33" s="8"/>
      <c r="P33" s="8"/>
      <c r="Q33" s="8"/>
      <c r="R33" s="8"/>
    </row>
    <row r="36" spans="12:18" x14ac:dyDescent="0.25">
      <c r="L36" s="54"/>
      <c r="M36" s="54"/>
      <c r="N36" s="54"/>
      <c r="O36" s="54"/>
      <c r="P36" s="54"/>
      <c r="Q36" s="54"/>
    </row>
    <row r="37" spans="12:18" x14ac:dyDescent="0.25">
      <c r="L37" s="54"/>
      <c r="M37" s="54"/>
      <c r="N37" s="54"/>
      <c r="O37" s="54"/>
      <c r="P37" s="54"/>
      <c r="Q37" s="54"/>
    </row>
    <row r="38" spans="12:18" x14ac:dyDescent="0.25">
      <c r="L38" s="54"/>
      <c r="M38" s="54"/>
      <c r="N38" s="54"/>
      <c r="O38" s="54"/>
      <c r="P38" s="54"/>
      <c r="Q38" s="54"/>
    </row>
    <row r="39" spans="12:18" x14ac:dyDescent="0.25">
      <c r="L39" s="54"/>
      <c r="M39" s="54"/>
      <c r="N39" s="54"/>
      <c r="O39" s="54"/>
      <c r="P39" s="54"/>
      <c r="Q39" s="54"/>
    </row>
    <row r="40" spans="12:18" x14ac:dyDescent="0.25">
      <c r="L40" s="54"/>
      <c r="M40" s="54"/>
      <c r="N40" s="54"/>
      <c r="O40" s="54"/>
      <c r="P40" s="54"/>
      <c r="Q40" s="54"/>
    </row>
    <row r="41" spans="12:18" x14ac:dyDescent="0.25">
      <c r="L41" s="54"/>
      <c r="M41" s="54"/>
      <c r="N41" s="54"/>
      <c r="O41" s="54"/>
      <c r="P41" s="54"/>
      <c r="Q41" s="54"/>
    </row>
    <row r="42" spans="12:18" x14ac:dyDescent="0.25">
      <c r="L42" s="54"/>
      <c r="M42" s="54"/>
      <c r="N42" s="54"/>
      <c r="O42" s="54"/>
      <c r="P42" s="54"/>
      <c r="Q42" s="54"/>
    </row>
    <row r="43" spans="12:18" x14ac:dyDescent="0.25">
      <c r="L43" s="54"/>
      <c r="M43" s="54"/>
      <c r="N43" s="54"/>
      <c r="O43" s="54"/>
      <c r="P43" s="54"/>
      <c r="Q43" s="54"/>
    </row>
    <row r="44" spans="12:18" x14ac:dyDescent="0.25">
      <c r="L44" s="54"/>
      <c r="M44" s="54"/>
      <c r="N44" s="54"/>
      <c r="O44" s="54"/>
      <c r="P44" s="54"/>
      <c r="Q44" s="54"/>
    </row>
    <row r="45" spans="12:18" x14ac:dyDescent="0.25">
      <c r="L45" s="54"/>
      <c r="M45" s="54"/>
      <c r="N45" s="54"/>
      <c r="O45" s="54"/>
      <c r="P45" s="54"/>
      <c r="Q45" s="54"/>
    </row>
    <row r="46" spans="12:18" x14ac:dyDescent="0.25">
      <c r="L46" s="54"/>
      <c r="M46" s="54"/>
      <c r="N46" s="54"/>
      <c r="O46" s="54"/>
      <c r="P46" s="54"/>
      <c r="Q46" s="54"/>
    </row>
    <row r="47" spans="12:18" x14ac:dyDescent="0.25">
      <c r="L47" s="54"/>
      <c r="M47" s="54"/>
      <c r="N47" s="54"/>
      <c r="O47" s="54"/>
      <c r="P47" s="54"/>
      <c r="Q47" s="54"/>
    </row>
  </sheetData>
  <sortState ref="B2:D26">
    <sortCondition ref="D2:D2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zoomScale="85" zoomScaleNormal="85" workbookViewId="0">
      <selection activeCell="J40" sqref="J40"/>
    </sheetView>
  </sheetViews>
  <sheetFormatPr defaultRowHeight="15" x14ac:dyDescent="0.25"/>
  <cols>
    <col min="1" max="1" width="10.7109375" style="174" customWidth="1"/>
    <col min="2" max="3" width="9.140625" style="174"/>
    <col min="4" max="4" width="10.85546875" style="174" customWidth="1"/>
    <col min="5" max="5" width="9.140625" style="174"/>
    <col min="6" max="6" width="12" style="174" customWidth="1"/>
    <col min="7" max="7" width="9.140625" style="174"/>
    <col min="8" max="8" width="16.140625" style="174" customWidth="1"/>
    <col min="9" max="19" width="9.140625" style="174"/>
    <col min="20" max="20" width="16.7109375" style="174" customWidth="1"/>
    <col min="21" max="21" width="13.7109375" style="174" customWidth="1"/>
    <col min="22" max="23" width="9.140625" style="174"/>
    <col min="24" max="24" width="13.85546875" style="174" customWidth="1"/>
    <col min="25" max="25" width="10.85546875" style="174" customWidth="1"/>
    <col min="26" max="26" width="15.28515625" style="174" customWidth="1"/>
    <col min="27" max="16384" width="9.140625" style="174"/>
  </cols>
  <sheetData>
    <row r="1" spans="1:26" ht="31.5" x14ac:dyDescent="0.25">
      <c r="A1" s="228" t="s">
        <v>219</v>
      </c>
      <c r="B1" s="229" t="s">
        <v>106</v>
      </c>
      <c r="C1" s="229" t="s">
        <v>107</v>
      </c>
      <c r="D1" s="229" t="s">
        <v>222</v>
      </c>
      <c r="E1" s="229" t="s">
        <v>223</v>
      </c>
      <c r="F1" s="230" t="s">
        <v>224</v>
      </c>
    </row>
    <row r="2" spans="1:26" ht="15.75" x14ac:dyDescent="0.25">
      <c r="A2" s="231">
        <v>1959</v>
      </c>
      <c r="B2" s="182">
        <v>189</v>
      </c>
      <c r="C2" s="182">
        <v>85</v>
      </c>
      <c r="D2" s="182">
        <v>140</v>
      </c>
      <c r="E2" s="182">
        <v>75</v>
      </c>
      <c r="F2" s="187">
        <v>145</v>
      </c>
      <c r="H2" s="207" t="s">
        <v>267</v>
      </c>
    </row>
    <row r="3" spans="1:26" ht="15.75" x14ac:dyDescent="0.25">
      <c r="A3" s="231">
        <v>1954</v>
      </c>
      <c r="B3" s="182">
        <v>175</v>
      </c>
      <c r="C3" s="182">
        <v>78</v>
      </c>
      <c r="D3" s="182">
        <v>150</v>
      </c>
      <c r="E3" s="182">
        <v>80</v>
      </c>
      <c r="F3" s="187">
        <v>150</v>
      </c>
    </row>
    <row r="4" spans="1:26" ht="15.75" x14ac:dyDescent="0.25">
      <c r="A4" s="231">
        <v>1974</v>
      </c>
      <c r="B4" s="182">
        <v>184</v>
      </c>
      <c r="C4" s="182">
        <v>75</v>
      </c>
      <c r="D4" s="182">
        <v>145</v>
      </c>
      <c r="E4" s="182">
        <v>72</v>
      </c>
      <c r="F4" s="187">
        <v>140</v>
      </c>
    </row>
    <row r="5" spans="1:26" ht="15.75" x14ac:dyDescent="0.25">
      <c r="A5" s="231">
        <v>1989</v>
      </c>
      <c r="B5" s="182">
        <v>200</v>
      </c>
      <c r="C5" s="182">
        <v>75</v>
      </c>
      <c r="D5" s="182">
        <v>120</v>
      </c>
      <c r="E5" s="182">
        <v>65</v>
      </c>
      <c r="F5" s="187">
        <v>100</v>
      </c>
    </row>
    <row r="6" spans="1:26" ht="15.75" x14ac:dyDescent="0.25">
      <c r="A6" s="231">
        <v>1979</v>
      </c>
      <c r="B6" s="182">
        <v>157</v>
      </c>
      <c r="C6" s="182">
        <v>60</v>
      </c>
      <c r="D6" s="182">
        <v>130</v>
      </c>
      <c r="E6" s="182">
        <v>77</v>
      </c>
      <c r="F6" s="187">
        <v>104</v>
      </c>
    </row>
    <row r="7" spans="1:26" ht="15.75" x14ac:dyDescent="0.25">
      <c r="A7" s="231">
        <v>1973</v>
      </c>
      <c r="B7" s="182">
        <v>169</v>
      </c>
      <c r="C7" s="182">
        <v>85</v>
      </c>
      <c r="D7" s="182">
        <v>140</v>
      </c>
      <c r="E7" s="182">
        <v>80</v>
      </c>
      <c r="F7" s="187">
        <v>130</v>
      </c>
      <c r="H7" s="233" t="s">
        <v>260</v>
      </c>
      <c r="I7" s="233">
        <f>CORREL(A1:A13,B1:B13)</f>
        <v>0.34380982136491672</v>
      </c>
    </row>
    <row r="8" spans="1:26" ht="15.75" x14ac:dyDescent="0.25">
      <c r="A8" s="231">
        <v>1949</v>
      </c>
      <c r="B8" s="182">
        <v>159</v>
      </c>
      <c r="C8" s="182">
        <v>72</v>
      </c>
      <c r="D8" s="182">
        <v>155</v>
      </c>
      <c r="E8" s="182">
        <v>80</v>
      </c>
      <c r="F8" s="187">
        <v>150</v>
      </c>
      <c r="H8" s="233" t="s">
        <v>261</v>
      </c>
      <c r="I8" s="233">
        <f>CORREL(A1:A13,C1:C13)</f>
        <v>-0.19037875520837802</v>
      </c>
    </row>
    <row r="9" spans="1:26" ht="16.5" thickBot="1" x14ac:dyDescent="0.3">
      <c r="A9" s="231">
        <v>1966</v>
      </c>
      <c r="B9" s="182">
        <v>170</v>
      </c>
      <c r="C9" s="182">
        <v>70</v>
      </c>
      <c r="D9" s="182">
        <v>127</v>
      </c>
      <c r="E9" s="182">
        <v>65</v>
      </c>
      <c r="F9" s="187">
        <v>109</v>
      </c>
      <c r="H9" s="233" t="s">
        <v>262</v>
      </c>
      <c r="I9" s="233">
        <f>CORREL(A1:A13,D1:D13)</f>
        <v>-0.83540533829445773</v>
      </c>
      <c r="U9" s="224"/>
    </row>
    <row r="10" spans="1:26" ht="15.75" x14ac:dyDescent="0.25">
      <c r="A10" s="231">
        <v>1984</v>
      </c>
      <c r="B10" s="182">
        <v>164</v>
      </c>
      <c r="C10" s="182">
        <v>65</v>
      </c>
      <c r="D10" s="182">
        <v>130</v>
      </c>
      <c r="E10" s="182">
        <v>70</v>
      </c>
      <c r="F10" s="187">
        <v>110</v>
      </c>
      <c r="H10" s="233" t="s">
        <v>263</v>
      </c>
      <c r="I10" s="233">
        <f>CORREL(A1:A13,E1:E13)</f>
        <v>-0.48848964673570378</v>
      </c>
      <c r="T10" s="178"/>
      <c r="U10" s="178" t="s">
        <v>219</v>
      </c>
      <c r="V10" s="178" t="s">
        <v>106</v>
      </c>
      <c r="W10" s="178" t="s">
        <v>107</v>
      </c>
      <c r="X10" s="178" t="s">
        <v>222</v>
      </c>
      <c r="Y10" s="178" t="s">
        <v>223</v>
      </c>
      <c r="Z10" s="178" t="s">
        <v>224</v>
      </c>
    </row>
    <row r="11" spans="1:26" ht="15.75" x14ac:dyDescent="0.25">
      <c r="A11" s="231">
        <v>1971</v>
      </c>
      <c r="B11" s="182">
        <v>149</v>
      </c>
      <c r="C11" s="182">
        <v>60</v>
      </c>
      <c r="D11" s="182">
        <v>135</v>
      </c>
      <c r="E11" s="182">
        <v>90</v>
      </c>
      <c r="F11" s="187">
        <v>150</v>
      </c>
      <c r="H11" s="233" t="s">
        <v>264</v>
      </c>
      <c r="I11" s="233">
        <f>CORREL(A2:A13,F2:F13)</f>
        <v>-0.76577574461192333</v>
      </c>
      <c r="T11" s="180" t="s">
        <v>219</v>
      </c>
      <c r="U11" s="180">
        <v>1</v>
      </c>
      <c r="V11" s="180"/>
      <c r="W11" s="180"/>
      <c r="X11" s="180"/>
      <c r="Y11" s="180"/>
      <c r="Z11" s="180"/>
    </row>
    <row r="12" spans="1:26" ht="15.75" x14ac:dyDescent="0.25">
      <c r="A12" s="231">
        <v>1964</v>
      </c>
      <c r="B12" s="182">
        <v>166</v>
      </c>
      <c r="C12" s="182">
        <v>70</v>
      </c>
      <c r="D12" s="182">
        <v>145</v>
      </c>
      <c r="E12" s="182">
        <v>85</v>
      </c>
      <c r="F12" s="187">
        <v>160</v>
      </c>
      <c r="T12" s="180" t="s">
        <v>106</v>
      </c>
      <c r="U12" s="180">
        <v>0.34380982136491672</v>
      </c>
      <c r="V12" s="180">
        <v>1</v>
      </c>
      <c r="W12" s="180"/>
      <c r="X12" s="180"/>
      <c r="Y12" s="180"/>
      <c r="Z12" s="180"/>
    </row>
    <row r="13" spans="1:26" ht="16.5" thickBot="1" x14ac:dyDescent="0.3">
      <c r="A13" s="232">
        <v>1984</v>
      </c>
      <c r="B13" s="189">
        <v>203</v>
      </c>
      <c r="C13" s="189">
        <v>80</v>
      </c>
      <c r="D13" s="189">
        <v>125</v>
      </c>
      <c r="E13" s="189">
        <v>68</v>
      </c>
      <c r="F13" s="190">
        <v>110</v>
      </c>
      <c r="T13" s="180" t="s">
        <v>107</v>
      </c>
      <c r="U13" s="180">
        <v>-0.19037875520837802</v>
      </c>
      <c r="V13" s="180">
        <v>0.67828090744498093</v>
      </c>
      <c r="W13" s="180">
        <v>1</v>
      </c>
      <c r="X13" s="180"/>
      <c r="Y13" s="180"/>
      <c r="Z13" s="180"/>
    </row>
    <row r="14" spans="1:26" ht="15.75" x14ac:dyDescent="0.25">
      <c r="A14" s="226"/>
      <c r="T14" s="180" t="s">
        <v>222</v>
      </c>
      <c r="U14" s="180">
        <v>-0.83540533829445773</v>
      </c>
      <c r="V14" s="180">
        <v>-0.35864933978395974</v>
      </c>
      <c r="W14" s="180">
        <v>0.19511621429195616</v>
      </c>
      <c r="X14" s="180">
        <v>1</v>
      </c>
      <c r="Y14" s="180"/>
      <c r="Z14" s="180"/>
    </row>
    <row r="15" spans="1:26" x14ac:dyDescent="0.25">
      <c r="T15" s="180" t="s">
        <v>223</v>
      </c>
      <c r="U15" s="180">
        <v>-0.48848964673570378</v>
      </c>
      <c r="V15" s="180">
        <v>-0.66791725527614942</v>
      </c>
      <c r="W15" s="180">
        <v>-0.23868308061264326</v>
      </c>
      <c r="X15" s="180">
        <v>0.613494686485061</v>
      </c>
      <c r="Y15" s="180">
        <v>1</v>
      </c>
      <c r="Z15" s="180"/>
    </row>
    <row r="16" spans="1:26" ht="15.75" thickBot="1" x14ac:dyDescent="0.3">
      <c r="T16" s="223" t="s">
        <v>224</v>
      </c>
      <c r="U16" s="223">
        <v>-0.76577574461192333</v>
      </c>
      <c r="V16" s="223">
        <v>-0.32532221285733171</v>
      </c>
      <c r="W16" s="223">
        <v>0.14283811738732716</v>
      </c>
      <c r="X16" s="223">
        <v>0.86177247094823639</v>
      </c>
      <c r="Y16" s="223">
        <v>0.77651975817901131</v>
      </c>
      <c r="Z16" s="223">
        <v>1</v>
      </c>
    </row>
    <row r="18" spans="8:13" x14ac:dyDescent="0.25">
      <c r="M18" s="227"/>
    </row>
    <row r="21" spans="8:13" x14ac:dyDescent="0.25">
      <c r="H21" s="207" t="s">
        <v>268</v>
      </c>
    </row>
    <row r="26" spans="8:13" x14ac:dyDescent="0.25">
      <c r="H26" s="233" t="s">
        <v>266</v>
      </c>
      <c r="I26" s="233">
        <f>CORREL(B1:B13,A1:A13)</f>
        <v>0.34380982136491672</v>
      </c>
    </row>
    <row r="27" spans="8:13" x14ac:dyDescent="0.25">
      <c r="H27" s="233" t="s">
        <v>261</v>
      </c>
      <c r="I27" s="233">
        <f>CORREL(B1:B13,C1:C13)</f>
        <v>0.67828090744498093</v>
      </c>
    </row>
    <row r="28" spans="8:13" x14ac:dyDescent="0.25">
      <c r="H28" s="233" t="s">
        <v>262</v>
      </c>
      <c r="I28" s="233">
        <f>CORREL(B1:B13,D1:D13)</f>
        <v>-0.35864933978395974</v>
      </c>
    </row>
    <row r="29" spans="8:13" x14ac:dyDescent="0.25">
      <c r="H29" s="233" t="s">
        <v>263</v>
      </c>
      <c r="I29" s="233">
        <f>CORREL(B1:B13,E1:E13)</f>
        <v>-0.66791725527614942</v>
      </c>
    </row>
    <row r="30" spans="8:13" x14ac:dyDescent="0.25">
      <c r="H30" s="233" t="s">
        <v>264</v>
      </c>
      <c r="I30" s="233">
        <f>CORREL(B1:B13,F1:F13)</f>
        <v>-0.32532221285733171</v>
      </c>
    </row>
    <row r="39" spans="3:13" ht="18.75" x14ac:dyDescent="0.3">
      <c r="C39" s="211" t="s">
        <v>269</v>
      </c>
      <c r="M39" s="175"/>
    </row>
    <row r="40" spans="3:13" x14ac:dyDescent="0.25">
      <c r="C40" s="225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" zoomScaleNormal="100" workbookViewId="0">
      <selection activeCell="S12" sqref="S12"/>
    </sheetView>
  </sheetViews>
  <sheetFormatPr defaultRowHeight="15" x14ac:dyDescent="0.25"/>
  <cols>
    <col min="1" max="1" width="11.85546875" style="174" customWidth="1"/>
    <col min="2" max="2" width="12.28515625" style="174" customWidth="1"/>
    <col min="3" max="4" width="9.140625" style="174"/>
    <col min="5" max="7" width="8.85546875" style="174" customWidth="1"/>
    <col min="8" max="10" width="9.140625" style="174"/>
    <col min="11" max="11" width="25" style="174" customWidth="1"/>
    <col min="12" max="12" width="17.7109375" style="174" customWidth="1"/>
    <col min="13" max="13" width="21.42578125" style="174" customWidth="1"/>
    <col min="14" max="14" width="16.28515625" style="174" customWidth="1"/>
    <col min="15" max="15" width="13.42578125" style="174" customWidth="1"/>
    <col min="16" max="17" width="12.7109375" style="174" customWidth="1"/>
    <col min="18" max="19" width="14.140625" style="174" customWidth="1"/>
    <col min="20" max="16384" width="9.140625" style="174"/>
  </cols>
  <sheetData>
    <row r="1" spans="1:8" ht="31.5" x14ac:dyDescent="0.25">
      <c r="A1" s="228" t="s">
        <v>270</v>
      </c>
      <c r="B1" s="230" t="s">
        <v>271</v>
      </c>
    </row>
    <row r="2" spans="1:8" ht="15.75" x14ac:dyDescent="0.25">
      <c r="A2" s="231">
        <v>0</v>
      </c>
      <c r="B2" s="187">
        <v>10</v>
      </c>
    </row>
    <row r="3" spans="1:8" ht="15.75" x14ac:dyDescent="0.25">
      <c r="A3" s="231">
        <v>0</v>
      </c>
      <c r="B3" s="187">
        <v>10</v>
      </c>
      <c r="E3" s="207" t="s">
        <v>272</v>
      </c>
    </row>
    <row r="4" spans="1:8" ht="15.75" x14ac:dyDescent="0.25">
      <c r="A4" s="231">
        <v>0</v>
      </c>
      <c r="B4" s="187">
        <v>10</v>
      </c>
    </row>
    <row r="5" spans="1:8" ht="15.75" x14ac:dyDescent="0.25">
      <c r="A5" s="231">
        <v>0</v>
      </c>
      <c r="B5" s="187">
        <v>15</v>
      </c>
      <c r="E5" s="174" t="s">
        <v>273</v>
      </c>
      <c r="F5" s="174">
        <f>CORREL(B1:B51,A1:A51)</f>
        <v>0.97151191387059188</v>
      </c>
    </row>
    <row r="6" spans="1:8" ht="16.5" thickBot="1" x14ac:dyDescent="0.3">
      <c r="A6" s="231">
        <v>0</v>
      </c>
      <c r="B6" s="187">
        <v>15</v>
      </c>
    </row>
    <row r="7" spans="1:8" ht="15.75" x14ac:dyDescent="0.25">
      <c r="A7" s="231">
        <v>0</v>
      </c>
      <c r="B7" s="187">
        <v>15</v>
      </c>
      <c r="F7" s="178"/>
      <c r="G7" s="178" t="s">
        <v>270</v>
      </c>
      <c r="H7" s="178" t="s">
        <v>271</v>
      </c>
    </row>
    <row r="8" spans="1:8" ht="15.75" x14ac:dyDescent="0.25">
      <c r="A8" s="231">
        <v>0</v>
      </c>
      <c r="B8" s="187">
        <v>15</v>
      </c>
      <c r="F8" s="180" t="s">
        <v>270</v>
      </c>
      <c r="G8" s="180">
        <v>1</v>
      </c>
      <c r="H8" s="180"/>
    </row>
    <row r="9" spans="1:8" ht="16.5" thickBot="1" x14ac:dyDescent="0.3">
      <c r="A9" s="231">
        <v>0</v>
      </c>
      <c r="B9" s="187">
        <v>15</v>
      </c>
      <c r="F9" s="223" t="s">
        <v>271</v>
      </c>
      <c r="G9" s="239">
        <v>0.97151191387059188</v>
      </c>
      <c r="H9" s="223">
        <v>1</v>
      </c>
    </row>
    <row r="10" spans="1:8" ht="15.75" x14ac:dyDescent="0.25">
      <c r="A10" s="231">
        <v>0</v>
      </c>
      <c r="B10" s="187">
        <v>15</v>
      </c>
      <c r="F10" s="207" t="s">
        <v>265</v>
      </c>
    </row>
    <row r="11" spans="1:8" ht="15.75" x14ac:dyDescent="0.25">
      <c r="A11" s="231">
        <v>0</v>
      </c>
      <c r="B11" s="187">
        <v>15</v>
      </c>
    </row>
    <row r="12" spans="1:8" ht="15.75" x14ac:dyDescent="0.25">
      <c r="A12" s="231">
        <v>1</v>
      </c>
      <c r="B12" s="187">
        <v>15</v>
      </c>
    </row>
    <row r="13" spans="1:8" ht="15.75" x14ac:dyDescent="0.25">
      <c r="A13" s="231">
        <v>1</v>
      </c>
      <c r="B13" s="187">
        <v>15</v>
      </c>
      <c r="F13" s="174" t="s">
        <v>274</v>
      </c>
    </row>
    <row r="14" spans="1:8" ht="16.5" thickBot="1" x14ac:dyDescent="0.3">
      <c r="A14" s="231">
        <v>1</v>
      </c>
      <c r="B14" s="187">
        <v>15</v>
      </c>
    </row>
    <row r="15" spans="1:8" ht="15.75" x14ac:dyDescent="0.25">
      <c r="A15" s="231">
        <v>1</v>
      </c>
      <c r="B15" s="187">
        <v>20</v>
      </c>
      <c r="D15" s="234"/>
      <c r="F15" s="235" t="s">
        <v>275</v>
      </c>
      <c r="G15" s="235"/>
    </row>
    <row r="16" spans="1:8" ht="15.75" x14ac:dyDescent="0.25">
      <c r="A16" s="231">
        <v>1</v>
      </c>
      <c r="B16" s="187">
        <v>20</v>
      </c>
      <c r="F16" s="180" t="s">
        <v>276</v>
      </c>
      <c r="G16" s="180">
        <v>0.9715119138705921</v>
      </c>
    </row>
    <row r="17" spans="1:14" ht="15.75" x14ac:dyDescent="0.25">
      <c r="A17" s="231">
        <v>1</v>
      </c>
      <c r="B17" s="187">
        <v>20</v>
      </c>
      <c r="F17" s="180" t="s">
        <v>277</v>
      </c>
      <c r="G17" s="241">
        <v>0.94383539879250078</v>
      </c>
      <c r="H17" s="207" t="s">
        <v>278</v>
      </c>
    </row>
    <row r="18" spans="1:14" ht="15.75" x14ac:dyDescent="0.25">
      <c r="A18" s="231">
        <v>1</v>
      </c>
      <c r="B18" s="187">
        <v>20</v>
      </c>
      <c r="F18" s="180" t="s">
        <v>279</v>
      </c>
      <c r="G18" s="180">
        <v>0.94266530293401118</v>
      </c>
      <c r="M18" s="174" t="s">
        <v>293</v>
      </c>
    </row>
    <row r="19" spans="1:14" ht="15.75" x14ac:dyDescent="0.25">
      <c r="A19" s="231">
        <v>1</v>
      </c>
      <c r="B19" s="187">
        <v>20</v>
      </c>
      <c r="F19" s="180" t="s">
        <v>3</v>
      </c>
      <c r="G19" s="180">
        <v>3.8378596465564847</v>
      </c>
    </row>
    <row r="20" spans="1:14" ht="16.5" thickBot="1" x14ac:dyDescent="0.3">
      <c r="A20" s="231">
        <v>1</v>
      </c>
      <c r="B20" s="187">
        <v>20</v>
      </c>
      <c r="F20" s="223" t="s">
        <v>97</v>
      </c>
      <c r="G20" s="223">
        <v>50</v>
      </c>
    </row>
    <row r="21" spans="1:14" ht="15.75" x14ac:dyDescent="0.25">
      <c r="A21" s="231">
        <v>1</v>
      </c>
      <c r="B21" s="187">
        <v>25</v>
      </c>
    </row>
    <row r="22" spans="1:14" ht="16.5" thickBot="1" x14ac:dyDescent="0.3">
      <c r="A22" s="231">
        <v>2</v>
      </c>
      <c r="B22" s="187">
        <v>30</v>
      </c>
      <c r="D22" s="234"/>
      <c r="E22" s="234"/>
      <c r="F22" s="174" t="s">
        <v>182</v>
      </c>
    </row>
    <row r="23" spans="1:14" ht="15.75" x14ac:dyDescent="0.25">
      <c r="A23" s="231">
        <v>2</v>
      </c>
      <c r="B23" s="187">
        <v>30</v>
      </c>
      <c r="D23" s="234"/>
      <c r="E23" s="236"/>
      <c r="F23" s="178"/>
      <c r="G23" s="178" t="s">
        <v>98</v>
      </c>
      <c r="H23" s="178" t="s">
        <v>184</v>
      </c>
      <c r="I23" s="178" t="s">
        <v>185</v>
      </c>
      <c r="J23" s="178" t="s">
        <v>99</v>
      </c>
      <c r="K23" s="178" t="s">
        <v>280</v>
      </c>
    </row>
    <row r="24" spans="1:14" ht="15.75" x14ac:dyDescent="0.25">
      <c r="A24" s="231">
        <v>2</v>
      </c>
      <c r="B24" s="187">
        <v>30</v>
      </c>
      <c r="D24" s="234"/>
      <c r="E24" s="180"/>
      <c r="F24" s="180" t="s">
        <v>281</v>
      </c>
      <c r="G24" s="180">
        <v>1</v>
      </c>
      <c r="H24" s="180">
        <v>11880.999999999995</v>
      </c>
      <c r="I24" s="180">
        <v>11880.999999999995</v>
      </c>
      <c r="J24" s="180">
        <v>806.63083451202226</v>
      </c>
      <c r="K24" s="180">
        <v>1.14340062211799E-31</v>
      </c>
    </row>
    <row r="25" spans="1:14" ht="15.75" x14ac:dyDescent="0.25">
      <c r="A25" s="231">
        <v>2</v>
      </c>
      <c r="B25" s="187">
        <v>30</v>
      </c>
      <c r="D25" s="234"/>
      <c r="E25" s="180"/>
      <c r="F25" s="180" t="s">
        <v>282</v>
      </c>
      <c r="G25" s="180">
        <v>48</v>
      </c>
      <c r="H25" s="180">
        <v>707</v>
      </c>
      <c r="I25" s="180">
        <v>14.729166666666666</v>
      </c>
      <c r="J25" s="180"/>
      <c r="K25" s="180"/>
    </row>
    <row r="26" spans="1:14" ht="16.5" thickBot="1" x14ac:dyDescent="0.3">
      <c r="A26" s="231">
        <v>2</v>
      </c>
      <c r="B26" s="187">
        <v>35</v>
      </c>
      <c r="D26" s="234"/>
      <c r="E26" s="180"/>
      <c r="F26" s="223" t="s">
        <v>190</v>
      </c>
      <c r="G26" s="223">
        <v>49</v>
      </c>
      <c r="H26" s="223">
        <v>12587.999999999995</v>
      </c>
      <c r="I26" s="223"/>
      <c r="J26" s="223"/>
      <c r="K26" s="223"/>
    </row>
    <row r="27" spans="1:14" ht="16.5" thickBot="1" x14ac:dyDescent="0.3">
      <c r="A27" s="231">
        <v>2</v>
      </c>
      <c r="B27" s="187">
        <v>35</v>
      </c>
      <c r="D27" s="234"/>
      <c r="E27" s="234"/>
    </row>
    <row r="28" spans="1:14" ht="15.75" x14ac:dyDescent="0.25">
      <c r="A28" s="231">
        <v>2</v>
      </c>
      <c r="B28" s="187">
        <v>35</v>
      </c>
      <c r="D28" s="234"/>
      <c r="E28" s="234"/>
      <c r="F28" s="178"/>
      <c r="G28" s="178" t="s">
        <v>284</v>
      </c>
      <c r="H28" s="178" t="s">
        <v>3</v>
      </c>
      <c r="I28" s="178" t="s">
        <v>130</v>
      </c>
      <c r="J28" s="178" t="s">
        <v>186</v>
      </c>
      <c r="K28" s="178" t="s">
        <v>285</v>
      </c>
      <c r="L28" s="178" t="s">
        <v>286</v>
      </c>
      <c r="M28" s="178" t="s">
        <v>287</v>
      </c>
      <c r="N28" s="178" t="s">
        <v>288</v>
      </c>
    </row>
    <row r="29" spans="1:14" ht="15.75" x14ac:dyDescent="0.25">
      <c r="A29" s="231">
        <v>2</v>
      </c>
      <c r="B29" s="187">
        <v>35</v>
      </c>
      <c r="D29" s="234"/>
      <c r="E29" s="54" t="s">
        <v>289</v>
      </c>
      <c r="F29" s="54" t="s">
        <v>290</v>
      </c>
      <c r="G29" s="54">
        <v>11.400000000000006</v>
      </c>
      <c r="H29" s="180">
        <v>0.94007978384815827</v>
      </c>
      <c r="I29" s="180">
        <v>12.126630309328441</v>
      </c>
      <c r="J29" s="240">
        <v>3.1887089915472595E-16</v>
      </c>
      <c r="K29" s="180">
        <v>9.5098429116550243</v>
      </c>
      <c r="L29" s="180">
        <v>13.290157088344987</v>
      </c>
      <c r="M29" s="180">
        <v>9.5098429116550243</v>
      </c>
      <c r="N29" s="180">
        <v>13.290157088344987</v>
      </c>
    </row>
    <row r="30" spans="1:14" ht="16.5" thickBot="1" x14ac:dyDescent="0.3">
      <c r="A30" s="231">
        <v>2</v>
      </c>
      <c r="B30" s="187">
        <v>35</v>
      </c>
      <c r="D30" s="234"/>
      <c r="E30" s="54" t="s">
        <v>291</v>
      </c>
      <c r="F30" s="243" t="s">
        <v>292</v>
      </c>
      <c r="G30" s="243">
        <v>10.899999999999999</v>
      </c>
      <c r="H30" s="223">
        <v>0.38378596465564851</v>
      </c>
      <c r="I30" s="223">
        <v>28.401247059099752</v>
      </c>
      <c r="J30" s="238">
        <v>1.14340062211799E-31</v>
      </c>
      <c r="K30" s="223">
        <v>10.128346599975007</v>
      </c>
      <c r="L30" s="223">
        <v>11.67165340002499</v>
      </c>
      <c r="M30" s="223">
        <v>10.128346599975007</v>
      </c>
      <c r="N30" s="223">
        <v>11.67165340002499</v>
      </c>
    </row>
    <row r="31" spans="1:14" ht="15.75" x14ac:dyDescent="0.25">
      <c r="A31" s="231">
        <v>2</v>
      </c>
      <c r="B31" s="187">
        <v>40</v>
      </c>
      <c r="D31" s="234"/>
    </row>
    <row r="32" spans="1:14" ht="15.75" x14ac:dyDescent="0.25">
      <c r="A32" s="231">
        <v>3</v>
      </c>
      <c r="B32" s="187">
        <v>40</v>
      </c>
      <c r="D32" s="234"/>
      <c r="E32" s="242" t="s">
        <v>283</v>
      </c>
    </row>
    <row r="33" spans="1:6" ht="15.75" x14ac:dyDescent="0.25">
      <c r="A33" s="231">
        <v>3</v>
      </c>
      <c r="B33" s="187">
        <v>40</v>
      </c>
      <c r="D33" s="234"/>
    </row>
    <row r="34" spans="1:6" ht="15.75" x14ac:dyDescent="0.25">
      <c r="A34" s="231">
        <v>3</v>
      </c>
      <c r="B34" s="187">
        <v>40</v>
      </c>
      <c r="D34" s="234"/>
      <c r="E34" s="234"/>
      <c r="F34" s="234"/>
    </row>
    <row r="35" spans="1:6" ht="15.75" x14ac:dyDescent="0.25">
      <c r="A35" s="231">
        <v>3</v>
      </c>
      <c r="B35" s="187">
        <v>45</v>
      </c>
      <c r="D35" s="234"/>
      <c r="E35" s="234"/>
      <c r="F35" s="234"/>
    </row>
    <row r="36" spans="1:6" ht="15.75" x14ac:dyDescent="0.25">
      <c r="A36" s="231">
        <v>3</v>
      </c>
      <c r="B36" s="187">
        <v>45</v>
      </c>
    </row>
    <row r="37" spans="1:6" ht="15.75" x14ac:dyDescent="0.25">
      <c r="A37" s="231">
        <v>3</v>
      </c>
      <c r="B37" s="187">
        <v>45</v>
      </c>
      <c r="E37" s="237"/>
    </row>
    <row r="38" spans="1:6" ht="15.75" x14ac:dyDescent="0.25">
      <c r="A38" s="231">
        <v>3</v>
      </c>
      <c r="B38" s="187">
        <v>45</v>
      </c>
      <c r="E38" s="237"/>
    </row>
    <row r="39" spans="1:6" ht="15.75" x14ac:dyDescent="0.25">
      <c r="A39" s="231">
        <v>3</v>
      </c>
      <c r="B39" s="187">
        <v>50</v>
      </c>
    </row>
    <row r="40" spans="1:6" ht="15.75" x14ac:dyDescent="0.25">
      <c r="A40" s="231">
        <v>3</v>
      </c>
      <c r="B40" s="187">
        <v>50</v>
      </c>
    </row>
    <row r="41" spans="1:6" ht="15.75" x14ac:dyDescent="0.25">
      <c r="A41" s="231">
        <v>3</v>
      </c>
      <c r="B41" s="187">
        <v>50</v>
      </c>
    </row>
    <row r="42" spans="1:6" ht="15.75" x14ac:dyDescent="0.25">
      <c r="A42" s="231">
        <v>4</v>
      </c>
      <c r="B42" s="187">
        <v>50</v>
      </c>
    </row>
    <row r="43" spans="1:6" ht="15.75" x14ac:dyDescent="0.25">
      <c r="A43" s="231">
        <v>4</v>
      </c>
      <c r="B43" s="187">
        <v>50</v>
      </c>
    </row>
    <row r="44" spans="1:6" ht="15.75" x14ac:dyDescent="0.25">
      <c r="A44" s="231">
        <v>4</v>
      </c>
      <c r="B44" s="187">
        <v>50</v>
      </c>
    </row>
    <row r="45" spans="1:6" ht="15.75" x14ac:dyDescent="0.25">
      <c r="A45" s="231">
        <v>4</v>
      </c>
      <c r="B45" s="187">
        <v>55</v>
      </c>
    </row>
    <row r="46" spans="1:6" ht="15.75" x14ac:dyDescent="0.25">
      <c r="A46" s="231">
        <v>4</v>
      </c>
      <c r="B46" s="187">
        <v>55</v>
      </c>
    </row>
    <row r="47" spans="1:6" ht="15.75" x14ac:dyDescent="0.25">
      <c r="A47" s="231">
        <v>4</v>
      </c>
      <c r="B47" s="187">
        <v>55</v>
      </c>
    </row>
    <row r="48" spans="1:6" ht="15.75" x14ac:dyDescent="0.25">
      <c r="A48" s="231">
        <v>4</v>
      </c>
      <c r="B48" s="187">
        <v>55</v>
      </c>
    </row>
    <row r="49" spans="1:2" ht="15.75" x14ac:dyDescent="0.25">
      <c r="A49" s="231">
        <v>4</v>
      </c>
      <c r="B49" s="187">
        <v>60</v>
      </c>
    </row>
    <row r="50" spans="1:2" ht="15.75" x14ac:dyDescent="0.25">
      <c r="A50" s="231">
        <v>4</v>
      </c>
      <c r="B50" s="187">
        <v>60</v>
      </c>
    </row>
    <row r="51" spans="1:2" ht="16.5" thickBot="1" x14ac:dyDescent="0.3">
      <c r="A51" s="232">
        <v>4</v>
      </c>
      <c r="B51" s="190">
        <v>60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zoomScale="85" zoomScaleNormal="85" workbookViewId="0">
      <selection activeCell="G38" sqref="G38"/>
    </sheetView>
  </sheetViews>
  <sheetFormatPr defaultRowHeight="15" x14ac:dyDescent="0.25"/>
  <cols>
    <col min="1" max="1" width="27.5703125" customWidth="1"/>
    <col min="2" max="2" width="25.28515625" customWidth="1"/>
    <col min="3" max="3" width="11.140625" customWidth="1"/>
    <col min="4" max="4" width="16.85546875" customWidth="1"/>
    <col min="7" max="7" width="21.42578125" customWidth="1"/>
    <col min="8" max="8" width="16.42578125" customWidth="1"/>
    <col min="9" max="9" width="22.28515625" customWidth="1"/>
    <col min="10" max="10" width="18.5703125" customWidth="1"/>
    <col min="11" max="11" width="15.140625" customWidth="1"/>
    <col min="12" max="12" width="15.5703125" customWidth="1"/>
    <col min="13" max="13" width="15" customWidth="1"/>
    <col min="14" max="14" width="14.5703125" customWidth="1"/>
    <col min="15" max="15" width="15.85546875" customWidth="1"/>
  </cols>
  <sheetData>
    <row r="1" spans="1:11" x14ac:dyDescent="0.25">
      <c r="A1" s="214" t="s">
        <v>27</v>
      </c>
      <c r="B1" s="215" t="s">
        <v>163</v>
      </c>
      <c r="C1" s="218">
        <v>2019</v>
      </c>
      <c r="D1" s="216" t="s">
        <v>246</v>
      </c>
    </row>
    <row r="2" spans="1:11" x14ac:dyDescent="0.25">
      <c r="A2" s="3" t="s">
        <v>33</v>
      </c>
      <c r="B2" s="127">
        <v>152</v>
      </c>
      <c r="C2" s="217">
        <v>110</v>
      </c>
      <c r="D2" s="220" t="s">
        <v>248</v>
      </c>
      <c r="G2" t="s">
        <v>294</v>
      </c>
    </row>
    <row r="3" spans="1:11" x14ac:dyDescent="0.25">
      <c r="A3" s="3" t="s">
        <v>34</v>
      </c>
      <c r="B3" s="127">
        <v>179</v>
      </c>
      <c r="C3" s="217">
        <v>143</v>
      </c>
      <c r="D3" s="220" t="s">
        <v>248</v>
      </c>
    </row>
    <row r="4" spans="1:11" x14ac:dyDescent="0.25">
      <c r="A4" s="3" t="s">
        <v>35</v>
      </c>
      <c r="B4" s="127">
        <v>102</v>
      </c>
      <c r="C4" s="217">
        <v>100</v>
      </c>
      <c r="D4" s="220" t="s">
        <v>248</v>
      </c>
      <c r="G4" s="54" t="s">
        <v>295</v>
      </c>
      <c r="H4" s="54">
        <f>CORREL(C2:C26,B2:B26)</f>
        <v>0.77035258584958444</v>
      </c>
      <c r="K4" t="s">
        <v>296</v>
      </c>
    </row>
    <row r="5" spans="1:11" x14ac:dyDescent="0.25">
      <c r="A5" s="3" t="s">
        <v>37</v>
      </c>
      <c r="B5" s="127">
        <v>194</v>
      </c>
      <c r="C5" s="217">
        <v>156</v>
      </c>
      <c r="D5" s="220" t="s">
        <v>248</v>
      </c>
    </row>
    <row r="6" spans="1:11" x14ac:dyDescent="0.25">
      <c r="A6" s="3" t="s">
        <v>36</v>
      </c>
      <c r="B6" s="127">
        <v>171</v>
      </c>
      <c r="C6" s="217">
        <v>169</v>
      </c>
      <c r="D6" s="220" t="s">
        <v>248</v>
      </c>
    </row>
    <row r="7" spans="1:11" x14ac:dyDescent="0.25">
      <c r="A7" s="3" t="s">
        <v>40</v>
      </c>
      <c r="B7" s="127">
        <v>118</v>
      </c>
      <c r="C7" s="217">
        <v>135</v>
      </c>
      <c r="D7" s="220" t="s">
        <v>248</v>
      </c>
      <c r="G7" t="s">
        <v>265</v>
      </c>
    </row>
    <row r="8" spans="1:11" ht="15.75" thickBot="1" x14ac:dyDescent="0.3">
      <c r="A8" s="3" t="s">
        <v>45</v>
      </c>
      <c r="B8" s="127">
        <v>98</v>
      </c>
      <c r="C8" s="217">
        <v>119</v>
      </c>
      <c r="D8" s="220" t="s">
        <v>255</v>
      </c>
    </row>
    <row r="9" spans="1:11" x14ac:dyDescent="0.25">
      <c r="A9" s="3" t="s">
        <v>52</v>
      </c>
      <c r="B9" s="127">
        <v>101</v>
      </c>
      <c r="C9" s="217">
        <v>100</v>
      </c>
      <c r="D9" s="220" t="s">
        <v>255</v>
      </c>
      <c r="G9" s="29"/>
      <c r="H9" s="29">
        <v>2020</v>
      </c>
      <c r="I9" s="29">
        <v>2019</v>
      </c>
    </row>
    <row r="10" spans="1:11" x14ac:dyDescent="0.25">
      <c r="A10" s="3" t="s">
        <v>41</v>
      </c>
      <c r="B10" s="127">
        <v>113</v>
      </c>
      <c r="C10" s="217">
        <v>65</v>
      </c>
      <c r="D10" s="220" t="s">
        <v>254</v>
      </c>
      <c r="G10" s="7">
        <v>2020</v>
      </c>
      <c r="H10" s="7">
        <v>1</v>
      </c>
      <c r="I10" s="7"/>
    </row>
    <row r="11" spans="1:11" ht="15.75" thickBot="1" x14ac:dyDescent="0.3">
      <c r="A11" s="3" t="s">
        <v>31</v>
      </c>
      <c r="B11" s="127">
        <v>118</v>
      </c>
      <c r="C11" s="217">
        <v>134</v>
      </c>
      <c r="D11" s="220" t="s">
        <v>254</v>
      </c>
      <c r="G11" s="8">
        <v>2019</v>
      </c>
      <c r="H11" s="8">
        <v>0.77035258584958444</v>
      </c>
      <c r="I11" s="8">
        <v>1</v>
      </c>
    </row>
    <row r="12" spans="1:11" x14ac:dyDescent="0.25">
      <c r="A12" s="3" t="s">
        <v>42</v>
      </c>
      <c r="B12" s="127">
        <v>106</v>
      </c>
      <c r="C12" s="217">
        <v>103</v>
      </c>
      <c r="D12" s="220" t="s">
        <v>257</v>
      </c>
    </row>
    <row r="13" spans="1:11" x14ac:dyDescent="0.25">
      <c r="A13" s="3" t="s">
        <v>29</v>
      </c>
      <c r="B13" s="127">
        <v>144</v>
      </c>
      <c r="C13" s="217">
        <v>115</v>
      </c>
      <c r="D13" s="220" t="s">
        <v>249</v>
      </c>
    </row>
    <row r="14" spans="1:11" x14ac:dyDescent="0.25">
      <c r="A14" s="3" t="s">
        <v>51</v>
      </c>
      <c r="B14" s="127">
        <v>101</v>
      </c>
      <c r="C14" s="217">
        <v>110</v>
      </c>
      <c r="D14" s="220" t="s">
        <v>256</v>
      </c>
    </row>
    <row r="15" spans="1:11" x14ac:dyDescent="0.25">
      <c r="A15" s="3" t="s">
        <v>50</v>
      </c>
      <c r="B15" s="127">
        <v>97</v>
      </c>
      <c r="C15" s="217">
        <v>91</v>
      </c>
      <c r="D15" s="220" t="s">
        <v>256</v>
      </c>
      <c r="G15" t="s">
        <v>274</v>
      </c>
    </row>
    <row r="16" spans="1:11" ht="15.75" thickBot="1" x14ac:dyDescent="0.3">
      <c r="A16" s="3" t="s">
        <v>46</v>
      </c>
      <c r="B16" s="127">
        <v>133</v>
      </c>
      <c r="C16" s="217">
        <v>96</v>
      </c>
      <c r="D16" s="220" t="s">
        <v>251</v>
      </c>
    </row>
    <row r="17" spans="1:15" x14ac:dyDescent="0.25">
      <c r="A17" s="3" t="s">
        <v>47</v>
      </c>
      <c r="B17" s="127">
        <v>98</v>
      </c>
      <c r="C17" s="217">
        <v>71</v>
      </c>
      <c r="D17" s="220" t="s">
        <v>253</v>
      </c>
      <c r="G17" s="9" t="s">
        <v>275</v>
      </c>
      <c r="H17" s="9"/>
    </row>
    <row r="18" spans="1:15" x14ac:dyDescent="0.25">
      <c r="A18" s="3" t="s">
        <v>30</v>
      </c>
      <c r="B18" s="127">
        <v>104</v>
      </c>
      <c r="C18" s="217">
        <v>110</v>
      </c>
      <c r="D18" s="220" t="s">
        <v>253</v>
      </c>
      <c r="G18" s="7" t="s">
        <v>276</v>
      </c>
      <c r="H18" s="7">
        <v>0.77035258584958444</v>
      </c>
    </row>
    <row r="19" spans="1:15" x14ac:dyDescent="0.25">
      <c r="A19" s="3" t="s">
        <v>39</v>
      </c>
      <c r="B19" s="127">
        <v>102</v>
      </c>
      <c r="C19" s="217">
        <v>105</v>
      </c>
      <c r="D19" s="220" t="s">
        <v>253</v>
      </c>
      <c r="G19" s="7" t="s">
        <v>277</v>
      </c>
      <c r="H19" s="7">
        <v>0.59344310652514143</v>
      </c>
      <c r="I19" t="s">
        <v>278</v>
      </c>
    </row>
    <row r="20" spans="1:15" x14ac:dyDescent="0.25">
      <c r="A20" s="3" t="s">
        <v>49</v>
      </c>
      <c r="B20" s="127">
        <v>107</v>
      </c>
      <c r="C20" s="217">
        <v>107</v>
      </c>
      <c r="D20" s="220" t="s">
        <v>258</v>
      </c>
      <c r="G20" s="7" t="s">
        <v>279</v>
      </c>
      <c r="H20" s="7">
        <v>0.57576671985232153</v>
      </c>
    </row>
    <row r="21" spans="1:15" x14ac:dyDescent="0.25">
      <c r="A21" s="3" t="s">
        <v>53</v>
      </c>
      <c r="B21" s="127">
        <v>115</v>
      </c>
      <c r="C21" s="217">
        <v>114</v>
      </c>
      <c r="D21" s="220" t="s">
        <v>252</v>
      </c>
      <c r="G21" s="7" t="s">
        <v>3</v>
      </c>
      <c r="H21" s="7">
        <v>25.117777865576041</v>
      </c>
    </row>
    <row r="22" spans="1:15" ht="15.75" thickBot="1" x14ac:dyDescent="0.3">
      <c r="A22" s="3" t="s">
        <v>44</v>
      </c>
      <c r="B22" s="127">
        <v>104</v>
      </c>
      <c r="C22" s="217">
        <v>100</v>
      </c>
      <c r="D22" s="220" t="s">
        <v>252</v>
      </c>
      <c r="G22" s="8" t="s">
        <v>97</v>
      </c>
      <c r="H22" s="8">
        <v>25</v>
      </c>
    </row>
    <row r="23" spans="1:15" x14ac:dyDescent="0.25">
      <c r="A23" s="3" t="s">
        <v>32</v>
      </c>
      <c r="B23" s="127">
        <v>107</v>
      </c>
      <c r="C23" s="217">
        <v>115</v>
      </c>
      <c r="D23" s="220" t="s">
        <v>252</v>
      </c>
    </row>
    <row r="24" spans="1:15" ht="15.75" thickBot="1" x14ac:dyDescent="0.3">
      <c r="A24" s="3" t="s">
        <v>48</v>
      </c>
      <c r="B24" s="127">
        <v>139</v>
      </c>
      <c r="C24" s="217">
        <v>78</v>
      </c>
      <c r="D24" s="220" t="s">
        <v>250</v>
      </c>
      <c r="G24" t="s">
        <v>182</v>
      </c>
    </row>
    <row r="25" spans="1:15" x14ac:dyDescent="0.25">
      <c r="A25" s="3" t="s">
        <v>38</v>
      </c>
      <c r="B25" s="127">
        <v>136</v>
      </c>
      <c r="C25" s="217">
        <v>123</v>
      </c>
      <c r="D25" s="220" t="s">
        <v>247</v>
      </c>
      <c r="G25" s="29"/>
      <c r="H25" s="29" t="s">
        <v>98</v>
      </c>
      <c r="I25" s="29" t="s">
        <v>184</v>
      </c>
      <c r="J25" s="29" t="s">
        <v>185</v>
      </c>
      <c r="K25" s="29" t="s">
        <v>99</v>
      </c>
      <c r="L25" s="29" t="s">
        <v>280</v>
      </c>
    </row>
    <row r="26" spans="1:15" ht="15.75" thickBot="1" x14ac:dyDescent="0.3">
      <c r="A26" s="5" t="s">
        <v>43</v>
      </c>
      <c r="B26" s="128">
        <v>259</v>
      </c>
      <c r="C26" s="219">
        <v>195</v>
      </c>
      <c r="D26" s="221" t="s">
        <v>247</v>
      </c>
      <c r="G26" s="7" t="s">
        <v>281</v>
      </c>
      <c r="H26" s="7">
        <v>1</v>
      </c>
      <c r="I26" s="7">
        <v>21181.076407198307</v>
      </c>
      <c r="J26" s="7">
        <v>21181.076407198307</v>
      </c>
      <c r="K26" s="7">
        <v>33.572647934752865</v>
      </c>
      <c r="L26" s="7">
        <v>6.6577976948308253E-6</v>
      </c>
    </row>
    <row r="27" spans="1:15" x14ac:dyDescent="0.25">
      <c r="G27" s="7" t="s">
        <v>282</v>
      </c>
      <c r="H27" s="7">
        <v>23</v>
      </c>
      <c r="I27" s="7">
        <v>14510.763592801699</v>
      </c>
      <c r="J27" s="7">
        <v>630.9027649044217</v>
      </c>
      <c r="K27" s="7"/>
      <c r="L27" s="7"/>
    </row>
    <row r="28" spans="1:15" ht="15.75" thickBot="1" x14ac:dyDescent="0.3">
      <c r="G28" s="8" t="s">
        <v>190</v>
      </c>
      <c r="H28" s="8">
        <v>24</v>
      </c>
      <c r="I28" s="8">
        <v>35691.840000000004</v>
      </c>
      <c r="J28" s="8"/>
      <c r="K28" s="8"/>
      <c r="L28" s="8"/>
    </row>
    <row r="29" spans="1:15" ht="15.75" thickBot="1" x14ac:dyDescent="0.3"/>
    <row r="30" spans="1:15" x14ac:dyDescent="0.25">
      <c r="G30" s="29"/>
      <c r="H30" s="29" t="s">
        <v>284</v>
      </c>
      <c r="I30" s="29" t="s">
        <v>3</v>
      </c>
      <c r="J30" s="29" t="s">
        <v>130</v>
      </c>
      <c r="K30" s="244" t="s">
        <v>186</v>
      </c>
      <c r="L30" s="29" t="s">
        <v>285</v>
      </c>
      <c r="M30" s="29" t="s">
        <v>286</v>
      </c>
      <c r="N30" s="29" t="s">
        <v>287</v>
      </c>
      <c r="O30" s="29" t="s">
        <v>288</v>
      </c>
    </row>
    <row r="31" spans="1:15" x14ac:dyDescent="0.25">
      <c r="A31" s="54"/>
      <c r="B31" s="54"/>
      <c r="F31" t="s">
        <v>289</v>
      </c>
      <c r="G31" s="7" t="s">
        <v>290</v>
      </c>
      <c r="H31" s="7">
        <v>11.239382980640769</v>
      </c>
      <c r="I31" s="7">
        <v>20.754654886876104</v>
      </c>
      <c r="J31" s="7">
        <v>0.54153552742270972</v>
      </c>
      <c r="K31" s="164">
        <v>0.59334611754056943</v>
      </c>
      <c r="L31" s="7">
        <v>-31.694891802716391</v>
      </c>
      <c r="M31" s="7">
        <v>54.17365776399793</v>
      </c>
      <c r="N31" s="7">
        <v>-31.694891802716391</v>
      </c>
      <c r="O31" s="7">
        <v>54.17365776399793</v>
      </c>
    </row>
    <row r="32" spans="1:15" ht="15.75" thickBot="1" x14ac:dyDescent="0.3">
      <c r="A32" s="54"/>
      <c r="B32" s="54"/>
      <c r="F32" t="s">
        <v>291</v>
      </c>
      <c r="G32" s="8">
        <v>2019</v>
      </c>
      <c r="H32" s="8">
        <v>1.0185109725851889</v>
      </c>
      <c r="I32" s="8">
        <v>0.17578139794994996</v>
      </c>
      <c r="J32" s="8">
        <v>5.7941908783498715</v>
      </c>
      <c r="K32" s="245">
        <v>6.657797694830838E-6</v>
      </c>
      <c r="L32" s="8">
        <v>0.65487944594592551</v>
      </c>
      <c r="M32" s="8">
        <v>1.3821424992244522</v>
      </c>
      <c r="N32" s="8">
        <v>0.65487944594592551</v>
      </c>
      <c r="O32" s="8">
        <v>1.3821424992244522</v>
      </c>
    </row>
    <row r="33" spans="1:6" x14ac:dyDescent="0.25">
      <c r="A33" s="54"/>
      <c r="B33" s="54"/>
    </row>
    <row r="34" spans="1:6" x14ac:dyDescent="0.25">
      <c r="A34" s="54"/>
      <c r="B34" s="54"/>
      <c r="F34" t="s">
        <v>297</v>
      </c>
    </row>
    <row r="35" spans="1:6" x14ac:dyDescent="0.25">
      <c r="A35" s="54"/>
    </row>
    <row r="36" spans="1:6" x14ac:dyDescent="0.25">
      <c r="A36" s="54"/>
      <c r="B36" t="s">
        <v>298</v>
      </c>
    </row>
    <row r="37" spans="1:6" x14ac:dyDescent="0.25">
      <c r="A37" s="54"/>
      <c r="B37" s="54"/>
    </row>
    <row r="38" spans="1:6" x14ac:dyDescent="0.25">
      <c r="A38" s="54"/>
      <c r="B38" s="54"/>
    </row>
    <row r="39" spans="1:6" x14ac:dyDescent="0.25">
      <c r="A39" s="54"/>
      <c r="B39" s="54"/>
    </row>
    <row r="40" spans="1:6" x14ac:dyDescent="0.25">
      <c r="A40" s="54"/>
      <c r="B40" s="54"/>
    </row>
    <row r="41" spans="1:6" x14ac:dyDescent="0.25">
      <c r="A41" s="54"/>
      <c r="B41" s="54"/>
    </row>
    <row r="42" spans="1:6" x14ac:dyDescent="0.25">
      <c r="A42" s="54"/>
      <c r="B42" s="54"/>
    </row>
    <row r="43" spans="1:6" x14ac:dyDescent="0.25">
      <c r="A43" s="54"/>
      <c r="B43" s="54"/>
    </row>
    <row r="44" spans="1:6" x14ac:dyDescent="0.25">
      <c r="A44" s="54"/>
      <c r="B44" s="54"/>
    </row>
    <row r="45" spans="1:6" x14ac:dyDescent="0.25">
      <c r="A45" s="54"/>
      <c r="B45" s="54"/>
    </row>
    <row r="46" spans="1:6" x14ac:dyDescent="0.25">
      <c r="A46" s="54"/>
      <c r="B46" s="54"/>
    </row>
    <row r="47" spans="1:6" x14ac:dyDescent="0.25">
      <c r="A47" s="54"/>
      <c r="B47" s="54"/>
    </row>
    <row r="48" spans="1:6" x14ac:dyDescent="0.25">
      <c r="A48" s="54"/>
      <c r="B48" s="54"/>
    </row>
    <row r="49" spans="1:2" x14ac:dyDescent="0.25">
      <c r="A49" s="54"/>
      <c r="B49" s="54"/>
    </row>
    <row r="50" spans="1:2" x14ac:dyDescent="0.25">
      <c r="A50" s="54"/>
      <c r="B50" s="54"/>
    </row>
    <row r="51" spans="1:2" x14ac:dyDescent="0.25">
      <c r="A51" s="54"/>
      <c r="B51" s="54"/>
    </row>
    <row r="52" spans="1:2" x14ac:dyDescent="0.25">
      <c r="A52" s="54"/>
      <c r="B52" s="54"/>
    </row>
    <row r="53" spans="1:2" x14ac:dyDescent="0.25">
      <c r="A53" s="54"/>
      <c r="B53" s="54"/>
    </row>
    <row r="54" spans="1:2" x14ac:dyDescent="0.25">
      <c r="A54" s="54"/>
      <c r="B54" s="54"/>
    </row>
    <row r="55" spans="1:2" x14ac:dyDescent="0.25">
      <c r="A55" s="54"/>
      <c r="B55" s="54"/>
    </row>
    <row r="56" spans="1:2" x14ac:dyDescent="0.25">
      <c r="A56" s="54"/>
      <c r="B56" s="54"/>
    </row>
  </sheetData>
  <pageMargins left="0.7" right="0.7" top="0.75" bottom="0.75" header="0.3" footer="0.3"/>
  <ignoredErrors>
    <ignoredError sqref="H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="55" zoomScaleNormal="55" workbookViewId="0">
      <selection activeCell="J25" sqref="J25"/>
    </sheetView>
  </sheetViews>
  <sheetFormatPr defaultRowHeight="15" x14ac:dyDescent="0.25"/>
  <cols>
    <col min="1" max="1" width="17.28515625" customWidth="1"/>
    <col min="2" max="2" width="16.140625" customWidth="1"/>
    <col min="7" max="7" width="25.7109375" customWidth="1"/>
    <col min="8" max="8" width="11.85546875" customWidth="1"/>
    <col min="10" max="10" width="26.28515625" customWidth="1"/>
    <col min="12" max="12" width="25.85546875" customWidth="1"/>
  </cols>
  <sheetData>
    <row r="1" spans="1:12" ht="30.75" customHeight="1" x14ac:dyDescent="0.25">
      <c r="A1" s="1" t="s">
        <v>24</v>
      </c>
      <c r="B1" s="2" t="s">
        <v>25</v>
      </c>
    </row>
    <row r="2" spans="1:12" x14ac:dyDescent="0.25">
      <c r="A2" s="3">
        <v>1</v>
      </c>
      <c r="B2" s="4">
        <v>168</v>
      </c>
    </row>
    <row r="3" spans="1:12" x14ac:dyDescent="0.25">
      <c r="A3" s="3">
        <v>2</v>
      </c>
      <c r="B3" s="4">
        <v>181</v>
      </c>
    </row>
    <row r="4" spans="1:12" ht="15.75" thickBot="1" x14ac:dyDescent="0.3">
      <c r="A4" s="3">
        <v>3</v>
      </c>
      <c r="B4" s="4">
        <v>171</v>
      </c>
    </row>
    <row r="5" spans="1:12" x14ac:dyDescent="0.25">
      <c r="A5" s="3">
        <v>4</v>
      </c>
      <c r="B5" s="4">
        <v>180</v>
      </c>
      <c r="J5" s="9" t="s">
        <v>15</v>
      </c>
      <c r="K5" s="9"/>
    </row>
    <row r="6" spans="1:12" x14ac:dyDescent="0.25">
      <c r="A6" s="3">
        <v>5</v>
      </c>
      <c r="B6" s="4">
        <v>168</v>
      </c>
      <c r="G6" s="10" t="s">
        <v>16</v>
      </c>
      <c r="H6" s="10"/>
      <c r="J6" s="7"/>
      <c r="K6" s="7"/>
    </row>
    <row r="7" spans="1:12" x14ac:dyDescent="0.25">
      <c r="A7" s="3">
        <v>6</v>
      </c>
      <c r="B7" s="4">
        <v>175</v>
      </c>
      <c r="G7" s="10" t="s">
        <v>2</v>
      </c>
      <c r="H7" s="10">
        <v>176.05</v>
      </c>
      <c r="J7" s="7" t="s">
        <v>2</v>
      </c>
      <c r="K7" s="7">
        <v>176.05</v>
      </c>
    </row>
    <row r="8" spans="1:12" x14ac:dyDescent="0.25">
      <c r="A8" s="3">
        <v>7</v>
      </c>
      <c r="B8" s="4">
        <v>163</v>
      </c>
      <c r="G8" s="10" t="s">
        <v>3</v>
      </c>
      <c r="H8" s="10">
        <v>1.4538911358930036</v>
      </c>
      <c r="J8" s="7" t="s">
        <v>3</v>
      </c>
      <c r="K8" s="7">
        <v>1.4538911358930036</v>
      </c>
    </row>
    <row r="9" spans="1:12" x14ac:dyDescent="0.25">
      <c r="A9" s="3">
        <v>8</v>
      </c>
      <c r="B9" s="4">
        <v>164</v>
      </c>
      <c r="G9" s="10" t="s">
        <v>4</v>
      </c>
      <c r="H9" s="10">
        <v>174</v>
      </c>
      <c r="J9" s="7" t="s">
        <v>4</v>
      </c>
      <c r="K9" s="7">
        <v>174</v>
      </c>
    </row>
    <row r="10" spans="1:12" x14ac:dyDescent="0.25">
      <c r="A10" s="3">
        <v>9</v>
      </c>
      <c r="B10" s="4">
        <v>166</v>
      </c>
      <c r="G10" s="10" t="s">
        <v>5</v>
      </c>
      <c r="H10" s="10">
        <v>168</v>
      </c>
      <c r="J10" s="7" t="s">
        <v>5</v>
      </c>
      <c r="K10" s="7">
        <v>168</v>
      </c>
    </row>
    <row r="11" spans="1:12" x14ac:dyDescent="0.25">
      <c r="A11" s="3">
        <v>10</v>
      </c>
      <c r="B11" s="4">
        <v>197</v>
      </c>
      <c r="G11" s="10" t="s">
        <v>6</v>
      </c>
      <c r="H11" s="10">
        <v>11.261792313024374</v>
      </c>
      <c r="J11" s="7" t="s">
        <v>6</v>
      </c>
      <c r="K11" s="7">
        <v>11.261792313024374</v>
      </c>
    </row>
    <row r="12" spans="1:12" x14ac:dyDescent="0.25">
      <c r="A12" s="3">
        <v>11</v>
      </c>
      <c r="B12" s="4">
        <v>185</v>
      </c>
      <c r="G12" s="10" t="s">
        <v>7</v>
      </c>
      <c r="H12" s="10">
        <v>126.82796610169487</v>
      </c>
      <c r="J12" s="7" t="s">
        <v>7</v>
      </c>
      <c r="K12" s="7">
        <v>126.82796610169487</v>
      </c>
    </row>
    <row r="13" spans="1:12" x14ac:dyDescent="0.25">
      <c r="A13" s="3">
        <v>12</v>
      </c>
      <c r="B13" s="4">
        <v>172</v>
      </c>
      <c r="G13" s="10" t="s">
        <v>8</v>
      </c>
      <c r="H13" s="10">
        <v>0.81085631428321392</v>
      </c>
      <c r="J13" s="7" t="s">
        <v>8</v>
      </c>
      <c r="K13" s="7">
        <v>0.81085631428321392</v>
      </c>
    </row>
    <row r="14" spans="1:12" x14ac:dyDescent="0.25">
      <c r="A14" s="3">
        <v>13</v>
      </c>
      <c r="B14" s="4">
        <v>170</v>
      </c>
      <c r="G14" s="10" t="s">
        <v>9</v>
      </c>
      <c r="H14" s="10">
        <v>0.93257254639052445</v>
      </c>
      <c r="J14" s="7" t="s">
        <v>9</v>
      </c>
      <c r="K14" s="7">
        <v>0.93257254639052445</v>
      </c>
    </row>
    <row r="15" spans="1:12" x14ac:dyDescent="0.25">
      <c r="A15" s="3">
        <v>14</v>
      </c>
      <c r="B15" s="4">
        <v>181</v>
      </c>
      <c r="G15" s="10" t="s">
        <v>10</v>
      </c>
      <c r="H15" s="10">
        <v>55</v>
      </c>
      <c r="J15" s="7" t="s">
        <v>10</v>
      </c>
      <c r="K15" s="7">
        <v>55</v>
      </c>
    </row>
    <row r="16" spans="1:12" x14ac:dyDescent="0.25">
      <c r="A16" s="3">
        <v>15</v>
      </c>
      <c r="B16" s="4">
        <v>179</v>
      </c>
      <c r="G16" s="10" t="s">
        <v>11</v>
      </c>
      <c r="H16" s="10">
        <v>157</v>
      </c>
      <c r="J16" s="7" t="s">
        <v>11</v>
      </c>
      <c r="K16" s="7">
        <v>157</v>
      </c>
      <c r="L16" s="16"/>
    </row>
    <row r="17" spans="1:12" x14ac:dyDescent="0.25">
      <c r="A17" s="3">
        <v>16</v>
      </c>
      <c r="B17" s="4">
        <v>192</v>
      </c>
      <c r="G17" s="10" t="s">
        <v>12</v>
      </c>
      <c r="H17" s="10">
        <v>212</v>
      </c>
      <c r="J17" s="7" t="s">
        <v>12</v>
      </c>
      <c r="K17" s="7">
        <v>212</v>
      </c>
      <c r="L17" s="16"/>
    </row>
    <row r="18" spans="1:12" x14ac:dyDescent="0.25">
      <c r="A18" s="3">
        <v>17</v>
      </c>
      <c r="B18" s="4">
        <v>193</v>
      </c>
      <c r="G18" s="10" t="s">
        <v>13</v>
      </c>
      <c r="H18" s="10">
        <v>10563</v>
      </c>
      <c r="J18" s="7" t="s">
        <v>13</v>
      </c>
      <c r="K18" s="7">
        <v>10563</v>
      </c>
    </row>
    <row r="19" spans="1:12" ht="15.75" thickBot="1" x14ac:dyDescent="0.3">
      <c r="A19" s="3">
        <v>18</v>
      </c>
      <c r="B19" s="4">
        <v>168</v>
      </c>
      <c r="G19" s="10" t="s">
        <v>14</v>
      </c>
      <c r="H19" s="10">
        <v>60</v>
      </c>
      <c r="J19" s="8" t="s">
        <v>14</v>
      </c>
      <c r="K19" s="8">
        <v>60</v>
      </c>
    </row>
    <row r="20" spans="1:12" x14ac:dyDescent="0.25">
      <c r="A20" s="3">
        <v>19</v>
      </c>
      <c r="B20" s="4">
        <v>157</v>
      </c>
    </row>
    <row r="21" spans="1:12" x14ac:dyDescent="0.25">
      <c r="A21" s="3">
        <v>20</v>
      </c>
      <c r="B21" s="4">
        <v>160</v>
      </c>
    </row>
    <row r="22" spans="1:12" x14ac:dyDescent="0.25">
      <c r="A22" s="3">
        <v>21</v>
      </c>
      <c r="B22" s="4">
        <v>174</v>
      </c>
    </row>
    <row r="23" spans="1:12" x14ac:dyDescent="0.25">
      <c r="A23" s="3">
        <v>22</v>
      </c>
      <c r="B23" s="4">
        <v>199</v>
      </c>
      <c r="G23" s="11" t="s">
        <v>20</v>
      </c>
      <c r="H23" s="11"/>
    </row>
    <row r="24" spans="1:12" x14ac:dyDescent="0.25">
      <c r="A24" s="3">
        <v>23</v>
      </c>
      <c r="B24" s="4">
        <v>168</v>
      </c>
      <c r="G24" s="11" t="s">
        <v>18</v>
      </c>
      <c r="H24" s="12">
        <f>K7-3*K11</f>
        <v>142.26462306092688</v>
      </c>
    </row>
    <row r="25" spans="1:12" x14ac:dyDescent="0.25">
      <c r="A25" s="3">
        <v>24</v>
      </c>
      <c r="B25" s="4">
        <v>183</v>
      </c>
      <c r="G25" s="11" t="s">
        <v>17</v>
      </c>
      <c r="H25" s="12">
        <f>K7</f>
        <v>176.05</v>
      </c>
    </row>
    <row r="26" spans="1:12" x14ac:dyDescent="0.25">
      <c r="A26" s="3">
        <v>25</v>
      </c>
      <c r="B26" s="4">
        <v>180</v>
      </c>
      <c r="G26" s="11" t="s">
        <v>19</v>
      </c>
      <c r="H26" s="12">
        <f>K7+3*K11</f>
        <v>209.83537693907314</v>
      </c>
    </row>
    <row r="27" spans="1:12" x14ac:dyDescent="0.25">
      <c r="A27" s="3">
        <v>26</v>
      </c>
      <c r="B27" s="4">
        <v>180</v>
      </c>
    </row>
    <row r="28" spans="1:12" x14ac:dyDescent="0.25">
      <c r="A28" s="3">
        <v>27</v>
      </c>
      <c r="B28" s="4">
        <v>168</v>
      </c>
      <c r="G28" s="13" t="s">
        <v>21</v>
      </c>
      <c r="H28" s="14">
        <f>COUNTIFS(B2:B61,"&lt;="&amp;H24, B2:B61,"&gt;="&amp;H26)</f>
        <v>0</v>
      </c>
    </row>
    <row r="29" spans="1:12" x14ac:dyDescent="0.25">
      <c r="A29" s="3">
        <v>28</v>
      </c>
      <c r="B29" s="4">
        <v>182</v>
      </c>
    </row>
    <row r="30" spans="1:12" x14ac:dyDescent="0.25">
      <c r="A30" s="3">
        <v>29</v>
      </c>
      <c r="B30" s="4">
        <v>165</v>
      </c>
    </row>
    <row r="31" spans="1:12" ht="15.75" x14ac:dyDescent="0.25">
      <c r="A31" s="3">
        <v>30</v>
      </c>
      <c r="B31" s="4">
        <v>174</v>
      </c>
      <c r="G31" s="15" t="s">
        <v>26</v>
      </c>
      <c r="H31" s="16"/>
      <c r="I31" s="16"/>
      <c r="J31" s="16"/>
      <c r="K31" s="16"/>
    </row>
    <row r="32" spans="1:12" ht="15.75" x14ac:dyDescent="0.25">
      <c r="A32" s="3">
        <v>31</v>
      </c>
      <c r="B32" s="4">
        <v>175</v>
      </c>
      <c r="G32" s="15" t="s">
        <v>22</v>
      </c>
      <c r="H32" s="16"/>
      <c r="I32" s="16"/>
      <c r="J32" s="16"/>
      <c r="K32" s="16"/>
    </row>
    <row r="33" spans="1:2" x14ac:dyDescent="0.25">
      <c r="A33" s="3">
        <v>32</v>
      </c>
      <c r="B33" s="4">
        <v>166</v>
      </c>
    </row>
    <row r="34" spans="1:2" x14ac:dyDescent="0.25">
      <c r="A34" s="3">
        <v>33</v>
      </c>
      <c r="B34" s="4">
        <v>198</v>
      </c>
    </row>
    <row r="35" spans="1:2" x14ac:dyDescent="0.25">
      <c r="A35" s="3">
        <v>34</v>
      </c>
      <c r="B35" s="4">
        <v>179</v>
      </c>
    </row>
    <row r="36" spans="1:2" x14ac:dyDescent="0.25">
      <c r="A36" s="3">
        <v>35</v>
      </c>
      <c r="B36" s="4">
        <v>170</v>
      </c>
    </row>
    <row r="37" spans="1:2" x14ac:dyDescent="0.25">
      <c r="A37" s="3">
        <v>36</v>
      </c>
      <c r="B37" s="4">
        <v>178</v>
      </c>
    </row>
    <row r="38" spans="1:2" x14ac:dyDescent="0.25">
      <c r="A38" s="3">
        <v>37</v>
      </c>
      <c r="B38" s="4">
        <v>167</v>
      </c>
    </row>
    <row r="39" spans="1:2" x14ac:dyDescent="0.25">
      <c r="A39" s="3">
        <v>38</v>
      </c>
      <c r="B39" s="4">
        <v>199</v>
      </c>
    </row>
    <row r="40" spans="1:2" x14ac:dyDescent="0.25">
      <c r="A40" s="3">
        <v>39</v>
      </c>
      <c r="B40" s="4">
        <v>183</v>
      </c>
    </row>
    <row r="41" spans="1:2" x14ac:dyDescent="0.25">
      <c r="A41" s="3">
        <v>40</v>
      </c>
      <c r="B41" s="4">
        <v>167</v>
      </c>
    </row>
    <row r="42" spans="1:2" x14ac:dyDescent="0.25">
      <c r="A42" s="3">
        <v>41</v>
      </c>
      <c r="B42" s="4">
        <v>192</v>
      </c>
    </row>
    <row r="43" spans="1:2" x14ac:dyDescent="0.25">
      <c r="A43" s="3">
        <v>42</v>
      </c>
      <c r="B43" s="4">
        <v>160</v>
      </c>
    </row>
    <row r="44" spans="1:2" x14ac:dyDescent="0.25">
      <c r="A44" s="3">
        <v>43</v>
      </c>
      <c r="B44" s="4">
        <v>170</v>
      </c>
    </row>
    <row r="45" spans="1:2" x14ac:dyDescent="0.25">
      <c r="A45" s="3">
        <v>44</v>
      </c>
      <c r="B45" s="4">
        <v>168</v>
      </c>
    </row>
    <row r="46" spans="1:2" x14ac:dyDescent="0.25">
      <c r="A46" s="3">
        <v>45</v>
      </c>
      <c r="B46" s="4">
        <v>179</v>
      </c>
    </row>
    <row r="47" spans="1:2" x14ac:dyDescent="0.25">
      <c r="A47" s="3">
        <v>46</v>
      </c>
      <c r="B47" s="4">
        <v>170</v>
      </c>
    </row>
    <row r="48" spans="1:2" x14ac:dyDescent="0.25">
      <c r="A48" s="3">
        <v>47</v>
      </c>
      <c r="B48" s="4">
        <v>191</v>
      </c>
    </row>
    <row r="49" spans="1:2" x14ac:dyDescent="0.25">
      <c r="A49" s="3">
        <v>48</v>
      </c>
      <c r="B49" s="4">
        <v>174</v>
      </c>
    </row>
    <row r="50" spans="1:2" x14ac:dyDescent="0.25">
      <c r="A50" s="3">
        <v>49</v>
      </c>
      <c r="B50" s="4">
        <v>169</v>
      </c>
    </row>
    <row r="51" spans="1:2" x14ac:dyDescent="0.25">
      <c r="A51" s="3">
        <v>50</v>
      </c>
      <c r="B51" s="4">
        <v>173</v>
      </c>
    </row>
    <row r="52" spans="1:2" x14ac:dyDescent="0.25">
      <c r="A52" s="3">
        <v>51</v>
      </c>
      <c r="B52" s="4">
        <v>173</v>
      </c>
    </row>
    <row r="53" spans="1:2" x14ac:dyDescent="0.25">
      <c r="A53" s="3">
        <v>52</v>
      </c>
      <c r="B53" s="4">
        <v>179</v>
      </c>
    </row>
    <row r="54" spans="1:2" x14ac:dyDescent="0.25">
      <c r="A54" s="3">
        <v>53</v>
      </c>
      <c r="B54" s="4">
        <v>177</v>
      </c>
    </row>
    <row r="55" spans="1:2" x14ac:dyDescent="0.25">
      <c r="A55" s="3">
        <v>54</v>
      </c>
      <c r="B55" s="4">
        <v>170</v>
      </c>
    </row>
    <row r="56" spans="1:2" x14ac:dyDescent="0.25">
      <c r="A56" s="3">
        <v>55</v>
      </c>
      <c r="B56" s="4">
        <v>186</v>
      </c>
    </row>
    <row r="57" spans="1:2" x14ac:dyDescent="0.25">
      <c r="A57" s="3">
        <v>56</v>
      </c>
      <c r="B57" s="4">
        <v>212</v>
      </c>
    </row>
    <row r="58" spans="1:2" x14ac:dyDescent="0.25">
      <c r="A58" s="3">
        <v>57</v>
      </c>
      <c r="B58" s="4">
        <v>176</v>
      </c>
    </row>
    <row r="59" spans="1:2" x14ac:dyDescent="0.25">
      <c r="A59" s="3">
        <v>58</v>
      </c>
      <c r="B59" s="4">
        <v>162</v>
      </c>
    </row>
    <row r="60" spans="1:2" x14ac:dyDescent="0.25">
      <c r="A60" s="3">
        <v>59</v>
      </c>
      <c r="B60" s="4">
        <v>174</v>
      </c>
    </row>
    <row r="61" spans="1:2" ht="15.75" thickBot="1" x14ac:dyDescent="0.3">
      <c r="A61" s="5">
        <v>60</v>
      </c>
      <c r="B61" s="6">
        <v>163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zoomScale="70" zoomScaleNormal="70" workbookViewId="0">
      <selection activeCell="F102" sqref="F102"/>
    </sheetView>
  </sheetViews>
  <sheetFormatPr defaultRowHeight="15" x14ac:dyDescent="0.25"/>
  <cols>
    <col min="1" max="1" width="12.7109375" style="174" customWidth="1"/>
    <col min="2" max="2" width="8.85546875" style="174" customWidth="1"/>
    <col min="3" max="3" width="12.42578125" style="174" customWidth="1"/>
    <col min="4" max="4" width="18.140625" style="174" customWidth="1"/>
    <col min="5" max="5" width="10.5703125" style="174" customWidth="1"/>
    <col min="6" max="6" width="12.42578125" style="174" customWidth="1"/>
    <col min="7" max="7" width="9.140625" style="174"/>
    <col min="8" max="8" width="26.28515625" style="174" customWidth="1"/>
    <col min="9" max="9" width="14.7109375" style="174" customWidth="1"/>
    <col min="10" max="10" width="19.28515625" style="174" customWidth="1"/>
    <col min="11" max="11" width="17.140625" style="174" customWidth="1"/>
    <col min="12" max="12" width="14.7109375" style="174" customWidth="1"/>
    <col min="13" max="13" width="13.28515625" style="174" customWidth="1"/>
    <col min="14" max="14" width="13.5703125" style="174" customWidth="1"/>
    <col min="15" max="15" width="12.5703125" style="174" customWidth="1"/>
    <col min="16" max="16" width="13.28515625" style="174" customWidth="1"/>
    <col min="17" max="16384" width="9.140625" style="174"/>
  </cols>
  <sheetData>
    <row r="1" spans="1:14" ht="31.5" x14ac:dyDescent="0.25">
      <c r="A1" s="228" t="s">
        <v>219</v>
      </c>
      <c r="B1" s="229" t="s">
        <v>106</v>
      </c>
      <c r="C1" s="229" t="s">
        <v>107</v>
      </c>
      <c r="D1" s="229" t="s">
        <v>222</v>
      </c>
      <c r="E1" s="229" t="s">
        <v>223</v>
      </c>
      <c r="F1" s="230" t="s">
        <v>224</v>
      </c>
    </row>
    <row r="2" spans="1:14" ht="15.75" x14ac:dyDescent="0.25">
      <c r="A2" s="231">
        <v>1959</v>
      </c>
      <c r="B2" s="182">
        <v>189</v>
      </c>
      <c r="C2" s="182">
        <v>85</v>
      </c>
      <c r="D2" s="182">
        <v>140</v>
      </c>
      <c r="E2" s="182">
        <v>75</v>
      </c>
      <c r="F2" s="187">
        <v>145</v>
      </c>
      <c r="H2" s="207" t="s">
        <v>265</v>
      </c>
      <c r="I2" s="207"/>
      <c r="J2" s="207"/>
    </row>
    <row r="3" spans="1:14" ht="16.5" thickBot="1" x14ac:dyDescent="0.3">
      <c r="A3" s="231">
        <v>1954</v>
      </c>
      <c r="B3" s="182">
        <v>175</v>
      </c>
      <c r="C3" s="182">
        <v>78</v>
      </c>
      <c r="D3" s="182">
        <v>150</v>
      </c>
      <c r="E3" s="182">
        <v>80</v>
      </c>
      <c r="F3" s="187">
        <v>150</v>
      </c>
    </row>
    <row r="4" spans="1:14" ht="15.75" x14ac:dyDescent="0.25">
      <c r="A4" s="231">
        <v>1974</v>
      </c>
      <c r="B4" s="182">
        <v>184</v>
      </c>
      <c r="C4" s="182">
        <v>75</v>
      </c>
      <c r="D4" s="182">
        <v>145</v>
      </c>
      <c r="E4" s="182">
        <v>72</v>
      </c>
      <c r="F4" s="187">
        <v>140</v>
      </c>
      <c r="H4" s="178"/>
      <c r="I4" s="178" t="s">
        <v>219</v>
      </c>
      <c r="J4" s="178" t="s">
        <v>106</v>
      </c>
      <c r="K4" s="178" t="s">
        <v>107</v>
      </c>
      <c r="L4" s="178" t="s">
        <v>222</v>
      </c>
      <c r="M4" s="178" t="s">
        <v>223</v>
      </c>
      <c r="N4" s="178" t="s">
        <v>224</v>
      </c>
    </row>
    <row r="5" spans="1:14" ht="15.75" x14ac:dyDescent="0.25">
      <c r="A5" s="231">
        <v>1989</v>
      </c>
      <c r="B5" s="182">
        <v>200</v>
      </c>
      <c r="C5" s="182">
        <v>75</v>
      </c>
      <c r="D5" s="182">
        <v>120</v>
      </c>
      <c r="E5" s="182">
        <v>65</v>
      </c>
      <c r="F5" s="187">
        <v>100</v>
      </c>
      <c r="H5" s="180" t="s">
        <v>219</v>
      </c>
      <c r="I5" s="180">
        <v>1</v>
      </c>
      <c r="J5" s="180"/>
      <c r="K5" s="180"/>
      <c r="L5" s="180"/>
      <c r="M5" s="180"/>
      <c r="N5" s="180"/>
    </row>
    <row r="6" spans="1:14" ht="15.75" x14ac:dyDescent="0.25">
      <c r="A6" s="231">
        <v>1979</v>
      </c>
      <c r="B6" s="182">
        <v>157</v>
      </c>
      <c r="C6" s="182">
        <v>60</v>
      </c>
      <c r="D6" s="182">
        <v>130</v>
      </c>
      <c r="E6" s="182">
        <v>77</v>
      </c>
      <c r="F6" s="187">
        <v>104</v>
      </c>
      <c r="H6" s="180" t="s">
        <v>106</v>
      </c>
      <c r="I6" s="180">
        <v>0.34380982136491672</v>
      </c>
      <c r="J6" s="180">
        <v>1</v>
      </c>
      <c r="K6" s="180"/>
      <c r="L6" s="180"/>
      <c r="M6" s="180"/>
      <c r="N6" s="180"/>
    </row>
    <row r="7" spans="1:14" ht="15.75" x14ac:dyDescent="0.25">
      <c r="A7" s="231">
        <v>1973</v>
      </c>
      <c r="B7" s="182">
        <v>169</v>
      </c>
      <c r="C7" s="182">
        <v>85</v>
      </c>
      <c r="D7" s="182">
        <v>140</v>
      </c>
      <c r="E7" s="182">
        <v>80</v>
      </c>
      <c r="F7" s="187">
        <v>130</v>
      </c>
      <c r="H7" s="180" t="s">
        <v>107</v>
      </c>
      <c r="I7" s="180">
        <v>-0.19037875520837802</v>
      </c>
      <c r="J7" s="180">
        <v>0.67828090744498093</v>
      </c>
      <c r="K7" s="180">
        <v>1</v>
      </c>
      <c r="L7" s="180"/>
      <c r="M7" s="180"/>
      <c r="N7" s="180"/>
    </row>
    <row r="8" spans="1:14" ht="15.75" x14ac:dyDescent="0.25">
      <c r="A8" s="231">
        <v>1949</v>
      </c>
      <c r="B8" s="182">
        <v>159</v>
      </c>
      <c r="C8" s="182">
        <v>72</v>
      </c>
      <c r="D8" s="182">
        <v>155</v>
      </c>
      <c r="E8" s="182">
        <v>80</v>
      </c>
      <c r="F8" s="187">
        <v>150</v>
      </c>
      <c r="H8" s="180" t="s">
        <v>222</v>
      </c>
      <c r="I8" s="180">
        <v>-0.83540533829445773</v>
      </c>
      <c r="J8" s="180">
        <v>-0.35864933978395974</v>
      </c>
      <c r="K8" s="180">
        <v>0.19511621429195616</v>
      </c>
      <c r="L8" s="180">
        <v>1</v>
      </c>
      <c r="M8" s="180"/>
      <c r="N8" s="180"/>
    </row>
    <row r="9" spans="1:14" ht="15.75" x14ac:dyDescent="0.25">
      <c r="A9" s="231">
        <v>1966</v>
      </c>
      <c r="B9" s="182">
        <v>170</v>
      </c>
      <c r="C9" s="182">
        <v>70</v>
      </c>
      <c r="D9" s="182">
        <v>127</v>
      </c>
      <c r="E9" s="182">
        <v>65</v>
      </c>
      <c r="F9" s="187">
        <v>109</v>
      </c>
      <c r="H9" s="180" t="s">
        <v>223</v>
      </c>
      <c r="I9" s="180">
        <v>-0.48848964673570378</v>
      </c>
      <c r="J9" s="180">
        <v>-0.66791725527614942</v>
      </c>
      <c r="K9" s="180">
        <v>-0.23868308061264326</v>
      </c>
      <c r="L9" s="180">
        <v>0.613494686485061</v>
      </c>
      <c r="M9" s="180">
        <v>1</v>
      </c>
      <c r="N9" s="180"/>
    </row>
    <row r="10" spans="1:14" ht="16.5" thickBot="1" x14ac:dyDescent="0.3">
      <c r="A10" s="231">
        <v>1984</v>
      </c>
      <c r="B10" s="182">
        <v>164</v>
      </c>
      <c r="C10" s="182">
        <v>65</v>
      </c>
      <c r="D10" s="182">
        <v>130</v>
      </c>
      <c r="E10" s="182">
        <v>70</v>
      </c>
      <c r="F10" s="187">
        <v>110</v>
      </c>
      <c r="H10" s="223" t="s">
        <v>224</v>
      </c>
      <c r="I10" s="223">
        <v>-0.76577574461192333</v>
      </c>
      <c r="J10" s="223">
        <v>-0.32532221285733171</v>
      </c>
      <c r="K10" s="223">
        <v>0.14283811738732716</v>
      </c>
      <c r="L10" s="223">
        <v>0.86177247094823639</v>
      </c>
      <c r="M10" s="223">
        <v>0.77651975817901131</v>
      </c>
      <c r="N10" s="223">
        <v>1</v>
      </c>
    </row>
    <row r="11" spans="1:14" ht="15.75" x14ac:dyDescent="0.25">
      <c r="A11" s="231">
        <v>1971</v>
      </c>
      <c r="B11" s="182">
        <v>149</v>
      </c>
      <c r="C11" s="182">
        <v>60</v>
      </c>
      <c r="D11" s="182">
        <v>135</v>
      </c>
      <c r="E11" s="182">
        <v>90</v>
      </c>
      <c r="F11" s="187">
        <v>150</v>
      </c>
      <c r="H11" s="207"/>
    </row>
    <row r="12" spans="1:14" ht="15.75" x14ac:dyDescent="0.25">
      <c r="A12" s="231">
        <v>1964</v>
      </c>
      <c r="B12" s="182">
        <v>166</v>
      </c>
      <c r="C12" s="182">
        <v>70</v>
      </c>
      <c r="D12" s="182">
        <v>145</v>
      </c>
      <c r="E12" s="182">
        <v>85</v>
      </c>
      <c r="F12" s="187">
        <v>160</v>
      </c>
    </row>
    <row r="13" spans="1:14" ht="16.5" thickBot="1" x14ac:dyDescent="0.3">
      <c r="A13" s="232">
        <v>1984</v>
      </c>
      <c r="B13" s="189">
        <v>203</v>
      </c>
      <c r="C13" s="189">
        <v>80</v>
      </c>
      <c r="D13" s="189">
        <v>125</v>
      </c>
      <c r="E13" s="189">
        <v>68</v>
      </c>
      <c r="F13" s="190">
        <v>110</v>
      </c>
    </row>
    <row r="16" spans="1:14" ht="31.15" customHeight="1" x14ac:dyDescent="0.25"/>
    <row r="20" spans="1:10" ht="15.75" thickBot="1" x14ac:dyDescent="0.3"/>
    <row r="21" spans="1:10" ht="47.25" x14ac:dyDescent="0.25">
      <c r="A21" s="248" t="s">
        <v>222</v>
      </c>
      <c r="B21" s="249" t="s">
        <v>219</v>
      </c>
      <c r="C21" s="249" t="s">
        <v>106</v>
      </c>
      <c r="D21" s="249" t="s">
        <v>107</v>
      </c>
      <c r="E21" s="249" t="s">
        <v>223</v>
      </c>
      <c r="F21" s="250" t="s">
        <v>224</v>
      </c>
      <c r="H21" s="246" t="s">
        <v>299</v>
      </c>
    </row>
    <row r="22" spans="1:10" ht="15.75" x14ac:dyDescent="0.25">
      <c r="A22" s="251">
        <v>140</v>
      </c>
      <c r="B22" s="247">
        <v>1959</v>
      </c>
      <c r="C22" s="247">
        <v>189</v>
      </c>
      <c r="D22" s="247">
        <v>85</v>
      </c>
      <c r="E22" s="247">
        <v>75</v>
      </c>
      <c r="F22" s="252">
        <v>145</v>
      </c>
    </row>
    <row r="23" spans="1:10" ht="15.75" x14ac:dyDescent="0.25">
      <c r="A23" s="251">
        <v>150</v>
      </c>
      <c r="B23" s="247">
        <v>1954</v>
      </c>
      <c r="C23" s="247">
        <v>175</v>
      </c>
      <c r="D23" s="247">
        <v>78</v>
      </c>
      <c r="E23" s="247">
        <v>80</v>
      </c>
      <c r="F23" s="252">
        <v>150</v>
      </c>
      <c r="H23" s="174" t="s">
        <v>274</v>
      </c>
    </row>
    <row r="24" spans="1:10" ht="16.5" thickBot="1" x14ac:dyDescent="0.3">
      <c r="A24" s="251">
        <v>145</v>
      </c>
      <c r="B24" s="247">
        <v>1974</v>
      </c>
      <c r="C24" s="247">
        <v>184</v>
      </c>
      <c r="D24" s="247">
        <v>75</v>
      </c>
      <c r="E24" s="247">
        <v>72</v>
      </c>
      <c r="F24" s="252">
        <v>140</v>
      </c>
    </row>
    <row r="25" spans="1:10" ht="15.75" x14ac:dyDescent="0.25">
      <c r="A25" s="251">
        <v>120</v>
      </c>
      <c r="B25" s="247">
        <v>1989</v>
      </c>
      <c r="C25" s="247">
        <v>200</v>
      </c>
      <c r="D25" s="247">
        <v>75</v>
      </c>
      <c r="E25" s="247">
        <v>65</v>
      </c>
      <c r="F25" s="252">
        <v>100</v>
      </c>
      <c r="H25" s="235" t="s">
        <v>275</v>
      </c>
      <c r="I25" s="235"/>
    </row>
    <row r="26" spans="1:10" ht="15.75" x14ac:dyDescent="0.25">
      <c r="A26" s="251">
        <v>130</v>
      </c>
      <c r="B26" s="247">
        <v>1979</v>
      </c>
      <c r="C26" s="247">
        <v>157</v>
      </c>
      <c r="D26" s="247">
        <v>60</v>
      </c>
      <c r="E26" s="247">
        <v>77</v>
      </c>
      <c r="F26" s="252">
        <v>104</v>
      </c>
      <c r="H26" s="180" t="s">
        <v>276</v>
      </c>
      <c r="I26" s="180">
        <v>0.91906165322797972</v>
      </c>
    </row>
    <row r="27" spans="1:10" ht="15.75" x14ac:dyDescent="0.25">
      <c r="A27" s="251">
        <v>140</v>
      </c>
      <c r="B27" s="247">
        <v>1973</v>
      </c>
      <c r="C27" s="247">
        <v>169</v>
      </c>
      <c r="D27" s="247">
        <v>85</v>
      </c>
      <c r="E27" s="247">
        <v>80</v>
      </c>
      <c r="F27" s="252">
        <v>130</v>
      </c>
      <c r="H27" s="180" t="s">
        <v>277</v>
      </c>
      <c r="I27" s="241">
        <v>0.8446743224341472</v>
      </c>
      <c r="J27" s="207" t="s">
        <v>278</v>
      </c>
    </row>
    <row r="28" spans="1:10" ht="15.75" x14ac:dyDescent="0.25">
      <c r="A28" s="251">
        <v>155</v>
      </c>
      <c r="B28" s="247">
        <v>1949</v>
      </c>
      <c r="C28" s="247">
        <v>159</v>
      </c>
      <c r="D28" s="247">
        <v>72</v>
      </c>
      <c r="E28" s="247">
        <v>80</v>
      </c>
      <c r="F28" s="252">
        <v>150</v>
      </c>
      <c r="H28" s="180" t="s">
        <v>279</v>
      </c>
      <c r="I28" s="180">
        <v>0.71523625779593658</v>
      </c>
    </row>
    <row r="29" spans="1:10" ht="15.75" x14ac:dyDescent="0.25">
      <c r="A29" s="251">
        <v>127</v>
      </c>
      <c r="B29" s="247">
        <v>1966</v>
      </c>
      <c r="C29" s="247">
        <v>170</v>
      </c>
      <c r="D29" s="247">
        <v>70</v>
      </c>
      <c r="E29" s="247">
        <v>65</v>
      </c>
      <c r="F29" s="252">
        <v>109</v>
      </c>
      <c r="H29" s="180" t="s">
        <v>3</v>
      </c>
      <c r="I29" s="180">
        <v>5.7421415574249695</v>
      </c>
    </row>
    <row r="30" spans="1:10" ht="16.5" thickBot="1" x14ac:dyDescent="0.3">
      <c r="A30" s="251">
        <v>130</v>
      </c>
      <c r="B30" s="247">
        <v>1984</v>
      </c>
      <c r="C30" s="247">
        <v>164</v>
      </c>
      <c r="D30" s="247">
        <v>65</v>
      </c>
      <c r="E30" s="247">
        <v>70</v>
      </c>
      <c r="F30" s="252">
        <v>110</v>
      </c>
      <c r="H30" s="223" t="s">
        <v>97</v>
      </c>
      <c r="I30" s="223">
        <v>12</v>
      </c>
    </row>
    <row r="31" spans="1:10" ht="15.75" x14ac:dyDescent="0.25">
      <c r="A31" s="251">
        <v>135</v>
      </c>
      <c r="B31" s="247">
        <v>1971</v>
      </c>
      <c r="C31" s="247">
        <v>149</v>
      </c>
      <c r="D31" s="247">
        <v>60</v>
      </c>
      <c r="E31" s="247">
        <v>90</v>
      </c>
      <c r="F31" s="252">
        <v>150</v>
      </c>
    </row>
    <row r="32" spans="1:10" ht="16.5" thickBot="1" x14ac:dyDescent="0.3">
      <c r="A32" s="251">
        <v>145</v>
      </c>
      <c r="B32" s="247">
        <v>1964</v>
      </c>
      <c r="C32" s="247">
        <v>166</v>
      </c>
      <c r="D32" s="247">
        <v>70</v>
      </c>
      <c r="E32" s="247">
        <v>85</v>
      </c>
      <c r="F32" s="252">
        <v>160</v>
      </c>
      <c r="H32" s="174" t="s">
        <v>182</v>
      </c>
    </row>
    <row r="33" spans="1:16" ht="16.5" thickBot="1" x14ac:dyDescent="0.3">
      <c r="A33" s="253">
        <v>125</v>
      </c>
      <c r="B33" s="254">
        <v>1984</v>
      </c>
      <c r="C33" s="254">
        <v>203</v>
      </c>
      <c r="D33" s="254">
        <v>80</v>
      </c>
      <c r="E33" s="254">
        <v>68</v>
      </c>
      <c r="F33" s="255">
        <v>110</v>
      </c>
      <c r="H33" s="178"/>
      <c r="I33" s="178" t="s">
        <v>98</v>
      </c>
      <c r="J33" s="178" t="s">
        <v>184</v>
      </c>
      <c r="K33" s="178" t="s">
        <v>185</v>
      </c>
      <c r="L33" s="178" t="s">
        <v>99</v>
      </c>
      <c r="M33" s="178" t="s">
        <v>280</v>
      </c>
    </row>
    <row r="34" spans="1:16" x14ac:dyDescent="0.25">
      <c r="H34" s="180" t="s">
        <v>281</v>
      </c>
      <c r="I34" s="180">
        <v>5</v>
      </c>
      <c r="J34" s="180">
        <v>1075.8335286736256</v>
      </c>
      <c r="K34" s="180">
        <v>215.1667057347251</v>
      </c>
      <c r="L34" s="180">
        <v>6.525702657831582</v>
      </c>
      <c r="M34" s="180">
        <v>2.043153480154071E-2</v>
      </c>
    </row>
    <row r="35" spans="1:16" x14ac:dyDescent="0.25">
      <c r="H35" s="180" t="s">
        <v>282</v>
      </c>
      <c r="I35" s="180">
        <v>6</v>
      </c>
      <c r="J35" s="180">
        <v>197.83313799304111</v>
      </c>
      <c r="K35" s="180">
        <v>32.972189665506853</v>
      </c>
      <c r="L35" s="180"/>
      <c r="M35" s="180"/>
    </row>
    <row r="36" spans="1:16" ht="15.75" thickBot="1" x14ac:dyDescent="0.3">
      <c r="H36" s="223" t="s">
        <v>190</v>
      </c>
      <c r="I36" s="223">
        <v>11</v>
      </c>
      <c r="J36" s="223">
        <v>1273.6666666666667</v>
      </c>
      <c r="K36" s="223"/>
      <c r="L36" s="223"/>
      <c r="M36" s="223"/>
    </row>
    <row r="37" spans="1:16" ht="15.75" thickBot="1" x14ac:dyDescent="0.3"/>
    <row r="38" spans="1:16" x14ac:dyDescent="0.25">
      <c r="H38" s="178"/>
      <c r="I38" s="178" t="s">
        <v>284</v>
      </c>
      <c r="J38" s="178" t="s">
        <v>3</v>
      </c>
      <c r="K38" s="178" t="s">
        <v>130</v>
      </c>
      <c r="L38" s="178" t="s">
        <v>186</v>
      </c>
      <c r="M38" s="178" t="s">
        <v>285</v>
      </c>
      <c r="N38" s="178" t="s">
        <v>286</v>
      </c>
      <c r="O38" s="178" t="s">
        <v>287</v>
      </c>
      <c r="P38" s="178" t="s">
        <v>288</v>
      </c>
    </row>
    <row r="39" spans="1:16" x14ac:dyDescent="0.25">
      <c r="H39" s="180" t="s">
        <v>290</v>
      </c>
      <c r="I39" s="180">
        <v>497.90595062261775</v>
      </c>
      <c r="J39" s="180">
        <v>543.29162433229737</v>
      </c>
      <c r="K39" s="180">
        <v>0.91646167237446674</v>
      </c>
      <c r="L39" s="241">
        <v>0.39476744179486573</v>
      </c>
      <c r="M39" s="180">
        <v>-831.48076358388141</v>
      </c>
      <c r="N39" s="180">
        <v>1827.2926648291168</v>
      </c>
      <c r="O39" s="180">
        <v>-831.48076358388141</v>
      </c>
      <c r="P39" s="180">
        <v>1827.2926648291168</v>
      </c>
    </row>
    <row r="40" spans="1:16" x14ac:dyDescent="0.25">
      <c r="H40" s="180" t="s">
        <v>219</v>
      </c>
      <c r="I40" s="180">
        <v>-0.18261094144811521</v>
      </c>
      <c r="J40" s="180">
        <v>0.28380707126565702</v>
      </c>
      <c r="K40" s="180">
        <v>-0.64343337406552004</v>
      </c>
      <c r="L40" s="180">
        <v>0.54373643308590758</v>
      </c>
      <c r="M40" s="180">
        <v>-0.87706182756679629</v>
      </c>
      <c r="N40" s="180">
        <v>0.51183994467056593</v>
      </c>
      <c r="O40" s="180">
        <v>-0.87706182756679629</v>
      </c>
      <c r="P40" s="180">
        <v>0.51183994467056593</v>
      </c>
    </row>
    <row r="41" spans="1:16" x14ac:dyDescent="0.25">
      <c r="H41" s="240" t="s">
        <v>106</v>
      </c>
      <c r="I41" s="180">
        <v>-0.25142236314047167</v>
      </c>
      <c r="J41" s="180">
        <v>0.2505042341431708</v>
      </c>
      <c r="K41" s="180">
        <v>-1.0036651236672356</v>
      </c>
      <c r="L41" s="240">
        <v>0.35428499201366254</v>
      </c>
      <c r="M41" s="180">
        <v>-0.86438414242739059</v>
      </c>
      <c r="N41" s="180">
        <v>0.3615394161464473</v>
      </c>
      <c r="O41" s="180">
        <v>-0.86438414242739059</v>
      </c>
      <c r="P41" s="180">
        <v>0.3615394161464473</v>
      </c>
    </row>
    <row r="42" spans="1:16" x14ac:dyDescent="0.25">
      <c r="H42" s="180" t="s">
        <v>107</v>
      </c>
      <c r="I42" s="180">
        <v>0.31816030412875385</v>
      </c>
      <c r="J42" s="180">
        <v>0.3629713420360553</v>
      </c>
      <c r="K42" s="180">
        <v>0.87654386802016393</v>
      </c>
      <c r="L42" s="180">
        <v>0.41444683251937825</v>
      </c>
      <c r="M42" s="180">
        <v>-0.56999857432526413</v>
      </c>
      <c r="N42" s="180">
        <v>1.2063191825827717</v>
      </c>
      <c r="O42" s="180">
        <v>-0.56999857432526413</v>
      </c>
      <c r="P42" s="180">
        <v>1.2063191825827717</v>
      </c>
    </row>
    <row r="43" spans="1:16" x14ac:dyDescent="0.25">
      <c r="H43" s="180" t="s">
        <v>223</v>
      </c>
      <c r="I43" s="180">
        <v>-0.38049600580280024</v>
      </c>
      <c r="J43" s="180">
        <v>0.5831765893703732</v>
      </c>
      <c r="K43" s="180">
        <v>-0.6524541840981698</v>
      </c>
      <c r="L43" s="180">
        <v>0.53828679976124461</v>
      </c>
      <c r="M43" s="180">
        <v>-1.8074777136434699</v>
      </c>
      <c r="N43" s="180">
        <v>1.0464857020378695</v>
      </c>
      <c r="O43" s="180">
        <v>-1.8074777136434699</v>
      </c>
      <c r="P43" s="180">
        <v>1.0464857020378695</v>
      </c>
    </row>
    <row r="44" spans="1:16" ht="15.75" thickBot="1" x14ac:dyDescent="0.3">
      <c r="H44" s="238" t="s">
        <v>224</v>
      </c>
      <c r="I44" s="223">
        <v>0.36975747901738376</v>
      </c>
      <c r="J44" s="223">
        <v>0.22366149453078402</v>
      </c>
      <c r="K44" s="223">
        <v>1.6532013245869266</v>
      </c>
      <c r="L44" s="238">
        <v>0.14937565917416593</v>
      </c>
      <c r="M44" s="223">
        <v>-0.17752248259478742</v>
      </c>
      <c r="N44" s="223">
        <v>0.91703744062955495</v>
      </c>
      <c r="O44" s="223">
        <v>-0.17752248259478742</v>
      </c>
      <c r="P44" s="223">
        <v>0.91703744062955495</v>
      </c>
    </row>
    <row r="49" spans="8:16" x14ac:dyDescent="0.25">
      <c r="H49" s="174" t="s">
        <v>303</v>
      </c>
    </row>
    <row r="51" spans="8:16" x14ac:dyDescent="0.25">
      <c r="H51" s="54" t="s">
        <v>274</v>
      </c>
      <c r="I51" s="54"/>
      <c r="J51" s="54"/>
      <c r="K51" s="54"/>
      <c r="L51" s="54"/>
      <c r="M51" s="54"/>
      <c r="N51" s="54"/>
      <c r="O51" s="54"/>
      <c r="P51" s="54"/>
    </row>
    <row r="52" spans="8:16" ht="15.75" thickBot="1" x14ac:dyDescent="0.3">
      <c r="H52" s="54"/>
      <c r="I52" s="54"/>
      <c r="J52" s="54"/>
      <c r="K52" s="54"/>
      <c r="L52" s="54"/>
      <c r="M52" s="54"/>
      <c r="N52" s="54"/>
      <c r="O52" s="54"/>
      <c r="P52" s="54"/>
    </row>
    <row r="53" spans="8:16" x14ac:dyDescent="0.25">
      <c r="H53" s="9" t="s">
        <v>275</v>
      </c>
      <c r="I53" s="9"/>
      <c r="J53" s="54"/>
      <c r="K53" s="54"/>
      <c r="L53" s="54"/>
      <c r="M53" s="54"/>
      <c r="N53" s="54"/>
      <c r="O53" s="54"/>
      <c r="P53" s="54"/>
    </row>
    <row r="54" spans="8:16" x14ac:dyDescent="0.25">
      <c r="H54" s="7" t="s">
        <v>276</v>
      </c>
      <c r="I54" s="7">
        <v>0.86574105431076409</v>
      </c>
      <c r="J54" s="54"/>
      <c r="K54" s="54"/>
      <c r="L54" s="54"/>
      <c r="M54" s="54"/>
      <c r="N54" s="54"/>
      <c r="O54" s="54"/>
      <c r="P54" s="54"/>
    </row>
    <row r="55" spans="8:16" x14ac:dyDescent="0.25">
      <c r="H55" s="7" t="s">
        <v>277</v>
      </c>
      <c r="I55" s="165">
        <v>0.74950757311911342</v>
      </c>
      <c r="J55" s="54" t="s">
        <v>278</v>
      </c>
      <c r="K55" s="54"/>
      <c r="L55" s="54"/>
      <c r="M55" s="54"/>
      <c r="N55" s="54"/>
      <c r="O55" s="54"/>
      <c r="P55" s="54"/>
    </row>
    <row r="56" spans="8:16" x14ac:dyDescent="0.25">
      <c r="H56" s="7" t="s">
        <v>279</v>
      </c>
      <c r="I56" s="7">
        <v>0.69384258936780518</v>
      </c>
      <c r="J56" s="54"/>
      <c r="K56" s="54"/>
      <c r="L56" s="54"/>
      <c r="M56" s="54"/>
      <c r="N56" s="54"/>
      <c r="O56" s="54"/>
      <c r="P56" s="54"/>
    </row>
    <row r="57" spans="8:16" x14ac:dyDescent="0.25">
      <c r="H57" s="7" t="s">
        <v>3</v>
      </c>
      <c r="I57" s="7">
        <v>5.9539329146616522</v>
      </c>
      <c r="J57" s="54"/>
      <c r="K57" s="54"/>
      <c r="L57" s="54"/>
      <c r="M57" s="54"/>
      <c r="N57" s="54"/>
      <c r="O57" s="54"/>
      <c r="P57" s="54"/>
    </row>
    <row r="58" spans="8:16" ht="15.75" thickBot="1" x14ac:dyDescent="0.3">
      <c r="H58" s="8" t="s">
        <v>97</v>
      </c>
      <c r="I58" s="8">
        <v>12</v>
      </c>
      <c r="J58" s="54"/>
      <c r="K58" s="54"/>
      <c r="L58" s="54"/>
      <c r="M58" s="54"/>
      <c r="N58" s="54"/>
      <c r="O58" s="54"/>
      <c r="P58" s="54"/>
    </row>
    <row r="59" spans="8:16" x14ac:dyDescent="0.25">
      <c r="H59" s="54"/>
      <c r="I59" s="54"/>
      <c r="J59" s="54"/>
      <c r="K59" s="54"/>
      <c r="L59" s="54"/>
      <c r="M59" s="54"/>
      <c r="N59" s="54"/>
      <c r="O59" s="54"/>
      <c r="P59" s="54"/>
    </row>
    <row r="60" spans="8:16" ht="15.75" thickBot="1" x14ac:dyDescent="0.3">
      <c r="H60" s="54" t="s">
        <v>182</v>
      </c>
      <c r="I60" s="54"/>
      <c r="J60" s="54"/>
      <c r="K60" s="54"/>
      <c r="L60" s="54"/>
      <c r="M60" s="54"/>
      <c r="N60" s="54"/>
      <c r="O60" s="54"/>
      <c r="P60" s="54"/>
    </row>
    <row r="61" spans="8:16" x14ac:dyDescent="0.25">
      <c r="H61" s="29"/>
      <c r="I61" s="29" t="s">
        <v>98</v>
      </c>
      <c r="J61" s="29" t="s">
        <v>184</v>
      </c>
      <c r="K61" s="29" t="s">
        <v>185</v>
      </c>
      <c r="L61" s="29" t="s">
        <v>99</v>
      </c>
      <c r="M61" s="29" t="s">
        <v>280</v>
      </c>
      <c r="N61" s="54"/>
      <c r="O61" s="54"/>
      <c r="P61" s="54"/>
    </row>
    <row r="62" spans="8:16" x14ac:dyDescent="0.25">
      <c r="H62" s="7" t="s">
        <v>281</v>
      </c>
      <c r="I62" s="7">
        <v>2</v>
      </c>
      <c r="J62" s="7">
        <v>954.62281229604412</v>
      </c>
      <c r="K62" s="7">
        <v>477.31140614802206</v>
      </c>
      <c r="L62" s="7">
        <v>13.464614962750256</v>
      </c>
      <c r="M62" s="7">
        <v>1.9704966544077875E-3</v>
      </c>
      <c r="N62" s="54"/>
      <c r="O62" s="54"/>
      <c r="P62" s="54"/>
    </row>
    <row r="63" spans="8:16" x14ac:dyDescent="0.25">
      <c r="H63" s="7" t="s">
        <v>282</v>
      </c>
      <c r="I63" s="7">
        <v>9</v>
      </c>
      <c r="J63" s="7">
        <v>319.04385437062263</v>
      </c>
      <c r="K63" s="7">
        <v>35.4493171522914</v>
      </c>
      <c r="L63" s="7"/>
      <c r="M63" s="7"/>
      <c r="N63" s="54"/>
      <c r="O63" s="54"/>
      <c r="P63" s="54"/>
    </row>
    <row r="64" spans="8:16" ht="15.75" thickBot="1" x14ac:dyDescent="0.3">
      <c r="H64" s="8" t="s">
        <v>190</v>
      </c>
      <c r="I64" s="8">
        <v>11</v>
      </c>
      <c r="J64" s="8">
        <v>1273.6666666666667</v>
      </c>
      <c r="K64" s="8"/>
      <c r="L64" s="8"/>
      <c r="M64" s="8"/>
      <c r="N64" s="54"/>
      <c r="O64" s="54"/>
      <c r="P64" s="54"/>
    </row>
    <row r="65" spans="1:16" ht="15.75" thickBot="1" x14ac:dyDescent="0.3">
      <c r="H65" s="54"/>
      <c r="I65" s="54"/>
      <c r="J65" s="54"/>
      <c r="K65" s="54"/>
      <c r="L65" s="54"/>
      <c r="M65" s="54"/>
      <c r="N65" s="54"/>
      <c r="O65" s="54"/>
      <c r="P65" s="54"/>
    </row>
    <row r="66" spans="1:16" x14ac:dyDescent="0.25">
      <c r="H66" s="29"/>
      <c r="I66" s="29" t="s">
        <v>284</v>
      </c>
      <c r="J66" s="29" t="s">
        <v>3</v>
      </c>
      <c r="K66" s="29" t="s">
        <v>130</v>
      </c>
      <c r="L66" s="29" t="s">
        <v>186</v>
      </c>
      <c r="M66" s="29" t="s">
        <v>285</v>
      </c>
      <c r="N66" s="29" t="s">
        <v>286</v>
      </c>
      <c r="O66" s="29" t="s">
        <v>287</v>
      </c>
      <c r="P66" s="29" t="s">
        <v>288</v>
      </c>
    </row>
    <row r="67" spans="1:16" x14ac:dyDescent="0.25">
      <c r="H67" s="7" t="s">
        <v>290</v>
      </c>
      <c r="I67" s="7">
        <v>93.122130290391183</v>
      </c>
      <c r="J67" s="7">
        <v>25.464986669486066</v>
      </c>
      <c r="K67" s="7">
        <v>3.6568693908635206</v>
      </c>
      <c r="L67" s="7">
        <v>5.2610493277450735E-3</v>
      </c>
      <c r="M67" s="7">
        <v>35.51632829545246</v>
      </c>
      <c r="N67" s="7">
        <v>150.7279322853299</v>
      </c>
      <c r="O67" s="7">
        <v>35.51632829545246</v>
      </c>
      <c r="P67" s="7">
        <v>150.7279322853299</v>
      </c>
    </row>
    <row r="68" spans="1:16" x14ac:dyDescent="0.25">
      <c r="H68" s="7" t="s">
        <v>106</v>
      </c>
      <c r="I68" s="7">
        <v>-5.5361456150919426E-2</v>
      </c>
      <c r="J68" s="7">
        <v>0.11154627407485748</v>
      </c>
      <c r="K68" s="7">
        <v>-0.49630932642148995</v>
      </c>
      <c r="L68" s="7">
        <v>0.63157131460201499</v>
      </c>
      <c r="M68" s="7">
        <v>-0.30769665903281002</v>
      </c>
      <c r="N68" s="7">
        <v>0.19697374673097118</v>
      </c>
      <c r="O68" s="7">
        <v>-0.30769665903281002</v>
      </c>
      <c r="P68" s="7">
        <v>0.19697374673097118</v>
      </c>
    </row>
    <row r="69" spans="1:16" ht="15.75" thickBot="1" x14ac:dyDescent="0.3">
      <c r="H69" s="8" t="s">
        <v>224</v>
      </c>
      <c r="I69" s="8">
        <v>0.41075935339536135</v>
      </c>
      <c r="J69" s="8">
        <v>8.6968162232268442E-2</v>
      </c>
      <c r="K69" s="8">
        <v>4.7231003030549754</v>
      </c>
      <c r="L69" s="8">
        <v>1.0843549097837358E-3</v>
      </c>
      <c r="M69" s="8">
        <v>0.21402370226623893</v>
      </c>
      <c r="N69" s="8">
        <v>0.60749500452448379</v>
      </c>
      <c r="O69" s="8">
        <v>0.21402370226623893</v>
      </c>
      <c r="P69" s="8">
        <v>0.60749500452448379</v>
      </c>
    </row>
    <row r="72" spans="1:16" ht="15.75" thickBot="1" x14ac:dyDescent="0.3">
      <c r="H72"/>
      <c r="I72"/>
      <c r="J72"/>
      <c r="K72"/>
      <c r="L72"/>
      <c r="M72"/>
      <c r="N72"/>
      <c r="O72"/>
      <c r="P72"/>
    </row>
    <row r="73" spans="1:16" ht="47.25" x14ac:dyDescent="0.25">
      <c r="A73" s="258" t="s">
        <v>222</v>
      </c>
      <c r="B73" s="259" t="s">
        <v>106</v>
      </c>
      <c r="C73" s="259" t="s">
        <v>301</v>
      </c>
      <c r="D73" s="259" t="s">
        <v>224</v>
      </c>
      <c r="E73" s="260" t="s">
        <v>302</v>
      </c>
      <c r="H73" s="246" t="s">
        <v>300</v>
      </c>
    </row>
    <row r="74" spans="1:16" ht="15.75" x14ac:dyDescent="0.25">
      <c r="A74" s="261">
        <v>140</v>
      </c>
      <c r="B74" s="256">
        <v>189</v>
      </c>
      <c r="C74" s="257">
        <f>POWER(B74,2)</f>
        <v>35721</v>
      </c>
      <c r="D74" s="256">
        <v>145</v>
      </c>
      <c r="E74" s="262">
        <f>POWER(D74,2)</f>
        <v>21025</v>
      </c>
    </row>
    <row r="75" spans="1:16" ht="15.75" x14ac:dyDescent="0.25">
      <c r="A75" s="261">
        <v>150</v>
      </c>
      <c r="B75" s="256">
        <v>175</v>
      </c>
      <c r="C75" s="257">
        <f t="shared" ref="C75:C85" si="0">POWER(B75,2)</f>
        <v>30625</v>
      </c>
      <c r="D75" s="256">
        <v>150</v>
      </c>
      <c r="E75" s="262">
        <f t="shared" ref="E75:E85" si="1">POWER(D75,2)</f>
        <v>22500</v>
      </c>
      <c r="H75" t="s">
        <v>274</v>
      </c>
      <c r="I75"/>
      <c r="J75"/>
      <c r="K75"/>
      <c r="L75"/>
      <c r="M75"/>
      <c r="N75"/>
      <c r="O75"/>
      <c r="P75"/>
    </row>
    <row r="76" spans="1:16" ht="16.5" thickBot="1" x14ac:dyDescent="0.3">
      <c r="A76" s="261">
        <v>145</v>
      </c>
      <c r="B76" s="256">
        <v>184</v>
      </c>
      <c r="C76" s="257">
        <f t="shared" si="0"/>
        <v>33856</v>
      </c>
      <c r="D76" s="256">
        <v>140</v>
      </c>
      <c r="E76" s="262">
        <f t="shared" si="1"/>
        <v>19600</v>
      </c>
      <c r="H76"/>
      <c r="I76"/>
      <c r="J76"/>
      <c r="K76"/>
      <c r="L76"/>
      <c r="M76"/>
      <c r="N76"/>
      <c r="O76"/>
      <c r="P76"/>
    </row>
    <row r="77" spans="1:16" ht="15.75" x14ac:dyDescent="0.25">
      <c r="A77" s="261">
        <v>120</v>
      </c>
      <c r="B77" s="256">
        <v>200</v>
      </c>
      <c r="C77" s="257">
        <f t="shared" si="0"/>
        <v>40000</v>
      </c>
      <c r="D77" s="256">
        <v>100</v>
      </c>
      <c r="E77" s="262">
        <f t="shared" si="1"/>
        <v>10000</v>
      </c>
      <c r="H77" s="9" t="s">
        <v>275</v>
      </c>
      <c r="I77" s="9"/>
      <c r="J77"/>
      <c r="K77"/>
      <c r="L77"/>
      <c r="M77"/>
      <c r="N77"/>
      <c r="O77"/>
      <c r="P77"/>
    </row>
    <row r="78" spans="1:16" ht="15.75" x14ac:dyDescent="0.25">
      <c r="A78" s="261">
        <v>130</v>
      </c>
      <c r="B78" s="256">
        <v>157</v>
      </c>
      <c r="C78" s="257">
        <f t="shared" si="0"/>
        <v>24649</v>
      </c>
      <c r="D78" s="256">
        <v>104</v>
      </c>
      <c r="E78" s="262">
        <f t="shared" si="1"/>
        <v>10816</v>
      </c>
      <c r="H78" s="7" t="s">
        <v>276</v>
      </c>
      <c r="I78" s="7">
        <v>0.91308195735943454</v>
      </c>
      <c r="J78"/>
      <c r="K78"/>
      <c r="L78"/>
      <c r="M78"/>
      <c r="N78"/>
      <c r="O78"/>
      <c r="P78"/>
    </row>
    <row r="79" spans="1:16" ht="15.75" x14ac:dyDescent="0.25">
      <c r="A79" s="261">
        <v>140</v>
      </c>
      <c r="B79" s="256">
        <v>169</v>
      </c>
      <c r="C79" s="257">
        <f t="shared" si="0"/>
        <v>28561</v>
      </c>
      <c r="D79" s="256">
        <v>130</v>
      </c>
      <c r="E79" s="262">
        <f t="shared" si="1"/>
        <v>16900</v>
      </c>
      <c r="H79" s="7" t="s">
        <v>277</v>
      </c>
      <c r="I79" s="7">
        <v>0.83371866085533619</v>
      </c>
      <c r="J79" t="s">
        <v>278</v>
      </c>
      <c r="K79"/>
      <c r="L79"/>
      <c r="M79"/>
      <c r="N79"/>
      <c r="O79"/>
      <c r="P79"/>
    </row>
    <row r="80" spans="1:16" ht="15.75" x14ac:dyDescent="0.25">
      <c r="A80" s="261">
        <v>155</v>
      </c>
      <c r="B80" s="256">
        <v>159</v>
      </c>
      <c r="C80" s="257">
        <f t="shared" si="0"/>
        <v>25281</v>
      </c>
      <c r="D80" s="256">
        <v>150</v>
      </c>
      <c r="E80" s="262">
        <f t="shared" si="1"/>
        <v>22500</v>
      </c>
      <c r="H80" s="7" t="s">
        <v>279</v>
      </c>
      <c r="I80" s="7">
        <v>0.73870075277267111</v>
      </c>
      <c r="J80"/>
      <c r="K80"/>
      <c r="L80"/>
      <c r="M80"/>
      <c r="N80"/>
      <c r="O80"/>
      <c r="P80"/>
    </row>
    <row r="81" spans="1:16" ht="15.75" x14ac:dyDescent="0.25">
      <c r="A81" s="261">
        <v>127</v>
      </c>
      <c r="B81" s="256">
        <v>170</v>
      </c>
      <c r="C81" s="257">
        <f t="shared" si="0"/>
        <v>28900</v>
      </c>
      <c r="D81" s="256">
        <v>109</v>
      </c>
      <c r="E81" s="262">
        <f t="shared" si="1"/>
        <v>11881</v>
      </c>
      <c r="H81" s="7" t="s">
        <v>3</v>
      </c>
      <c r="I81" s="7">
        <v>5.5004804849505575</v>
      </c>
      <c r="J81"/>
      <c r="K81"/>
      <c r="L81"/>
      <c r="M81"/>
      <c r="N81"/>
      <c r="O81"/>
      <c r="P81"/>
    </row>
    <row r="82" spans="1:16" ht="16.5" thickBot="1" x14ac:dyDescent="0.3">
      <c r="A82" s="261">
        <v>130</v>
      </c>
      <c r="B82" s="256">
        <v>164</v>
      </c>
      <c r="C82" s="257">
        <f t="shared" si="0"/>
        <v>26896</v>
      </c>
      <c r="D82" s="256">
        <v>110</v>
      </c>
      <c r="E82" s="262">
        <f t="shared" si="1"/>
        <v>12100</v>
      </c>
      <c r="H82" s="8" t="s">
        <v>97</v>
      </c>
      <c r="I82" s="8">
        <v>12</v>
      </c>
      <c r="J82"/>
      <c r="K82"/>
      <c r="L82"/>
      <c r="M82"/>
      <c r="N82"/>
      <c r="O82"/>
      <c r="P82"/>
    </row>
    <row r="83" spans="1:16" ht="15.75" x14ac:dyDescent="0.25">
      <c r="A83" s="261">
        <v>135</v>
      </c>
      <c r="B83" s="256">
        <v>149</v>
      </c>
      <c r="C83" s="257">
        <f t="shared" si="0"/>
        <v>22201</v>
      </c>
      <c r="D83" s="256">
        <v>150</v>
      </c>
      <c r="E83" s="262">
        <f t="shared" si="1"/>
        <v>22500</v>
      </c>
      <c r="H83"/>
      <c r="I83"/>
      <c r="J83"/>
      <c r="K83"/>
      <c r="L83"/>
      <c r="M83"/>
      <c r="N83"/>
      <c r="O83"/>
      <c r="P83"/>
    </row>
    <row r="84" spans="1:16" ht="16.5" thickBot="1" x14ac:dyDescent="0.3">
      <c r="A84" s="261">
        <v>145</v>
      </c>
      <c r="B84" s="256">
        <v>166</v>
      </c>
      <c r="C84" s="257">
        <f t="shared" si="0"/>
        <v>27556</v>
      </c>
      <c r="D84" s="256">
        <v>160</v>
      </c>
      <c r="E84" s="262">
        <f t="shared" si="1"/>
        <v>25600</v>
      </c>
      <c r="H84" t="s">
        <v>182</v>
      </c>
      <c r="I84"/>
      <c r="J84"/>
      <c r="K84"/>
      <c r="L84"/>
      <c r="M84"/>
      <c r="N84"/>
      <c r="O84"/>
      <c r="P84"/>
    </row>
    <row r="85" spans="1:16" ht="16.5" thickBot="1" x14ac:dyDescent="0.3">
      <c r="A85" s="263">
        <v>125</v>
      </c>
      <c r="B85" s="264">
        <v>203</v>
      </c>
      <c r="C85" s="265">
        <f t="shared" si="0"/>
        <v>41209</v>
      </c>
      <c r="D85" s="264">
        <v>110</v>
      </c>
      <c r="E85" s="266">
        <f t="shared" si="1"/>
        <v>12100</v>
      </c>
      <c r="H85" s="29"/>
      <c r="I85" s="29" t="s">
        <v>98</v>
      </c>
      <c r="J85" s="29" t="s">
        <v>184</v>
      </c>
      <c r="K85" s="29" t="s">
        <v>185</v>
      </c>
      <c r="L85" s="29" t="s">
        <v>99</v>
      </c>
      <c r="M85" s="29" t="s">
        <v>280</v>
      </c>
      <c r="N85"/>
      <c r="O85"/>
      <c r="P85"/>
    </row>
    <row r="86" spans="1:16" x14ac:dyDescent="0.25">
      <c r="H86" s="7" t="s">
        <v>281</v>
      </c>
      <c r="I86" s="7">
        <v>4</v>
      </c>
      <c r="J86" s="7">
        <v>1061.8796677094133</v>
      </c>
      <c r="K86" s="7">
        <v>265.46991692735332</v>
      </c>
      <c r="L86" s="7">
        <v>8.7743318883636743</v>
      </c>
      <c r="M86" s="7">
        <v>7.3454503245041795E-3</v>
      </c>
      <c r="N86"/>
      <c r="O86"/>
      <c r="P86"/>
    </row>
    <row r="87" spans="1:16" x14ac:dyDescent="0.25">
      <c r="H87" s="7" t="s">
        <v>282</v>
      </c>
      <c r="I87" s="7">
        <v>7</v>
      </c>
      <c r="J87" s="7">
        <v>211.78699895725347</v>
      </c>
      <c r="K87" s="7">
        <v>30.255285565321923</v>
      </c>
      <c r="L87" s="7"/>
      <c r="M87" s="7"/>
      <c r="N87"/>
      <c r="O87"/>
      <c r="P87"/>
    </row>
    <row r="88" spans="1:16" ht="15.75" thickBot="1" x14ac:dyDescent="0.3">
      <c r="H88" s="8" t="s">
        <v>190</v>
      </c>
      <c r="I88" s="8">
        <v>11</v>
      </c>
      <c r="J88" s="8">
        <v>1273.6666666666667</v>
      </c>
      <c r="K88" s="8"/>
      <c r="L88" s="8"/>
      <c r="M88" s="8"/>
      <c r="N88"/>
      <c r="O88"/>
      <c r="P88"/>
    </row>
    <row r="89" spans="1:16" ht="15.75" thickBot="1" x14ac:dyDescent="0.3">
      <c r="H89"/>
      <c r="I89"/>
      <c r="J89"/>
      <c r="K89"/>
      <c r="L89"/>
      <c r="M89"/>
      <c r="N89"/>
      <c r="O89"/>
      <c r="P89"/>
    </row>
    <row r="90" spans="1:16" x14ac:dyDescent="0.25">
      <c r="H90" s="29"/>
      <c r="I90" s="29" t="s">
        <v>284</v>
      </c>
      <c r="J90" s="29" t="s">
        <v>3</v>
      </c>
      <c r="K90" s="29" t="s">
        <v>130</v>
      </c>
      <c r="L90" s="29" t="s">
        <v>186</v>
      </c>
      <c r="M90" s="29" t="s">
        <v>285</v>
      </c>
      <c r="N90" s="29" t="s">
        <v>286</v>
      </c>
      <c r="O90" s="29" t="s">
        <v>287</v>
      </c>
      <c r="P90" s="29" t="s">
        <v>288</v>
      </c>
    </row>
    <row r="91" spans="1:16" x14ac:dyDescent="0.25">
      <c r="H91" s="7" t="s">
        <v>290</v>
      </c>
      <c r="I91" s="7">
        <v>-285.36654295031167</v>
      </c>
      <c r="J91" s="7">
        <v>203.39017082446918</v>
      </c>
      <c r="K91" s="7">
        <v>-1.4030498218942455</v>
      </c>
      <c r="L91" s="7">
        <v>0.20336788612101273</v>
      </c>
      <c r="M91" s="7">
        <v>-766.30787341745076</v>
      </c>
      <c r="N91" s="7">
        <v>195.57478751682743</v>
      </c>
      <c r="O91" s="7">
        <v>-766.30787341745076</v>
      </c>
      <c r="P91" s="7">
        <v>195.57478751682743</v>
      </c>
    </row>
    <row r="92" spans="1:16" x14ac:dyDescent="0.25">
      <c r="H92" s="7" t="s">
        <v>106</v>
      </c>
      <c r="I92" s="7">
        <v>3.6054616402822481</v>
      </c>
      <c r="J92" s="7">
        <v>2.36919899830349</v>
      </c>
      <c r="K92" s="7">
        <v>1.5218061643888958</v>
      </c>
      <c r="L92" s="7">
        <v>0.17186920866179198</v>
      </c>
      <c r="M92" s="7">
        <v>-1.9968037679555173</v>
      </c>
      <c r="N92" s="7">
        <v>9.2077270485200131</v>
      </c>
      <c r="O92" s="7">
        <v>-1.9968037679555173</v>
      </c>
      <c r="P92" s="7">
        <v>9.2077270485200131</v>
      </c>
    </row>
    <row r="93" spans="1:16" x14ac:dyDescent="0.25">
      <c r="H93" s="7" t="s">
        <v>301</v>
      </c>
      <c r="I93" s="7">
        <v>-1.0366806106655494E-2</v>
      </c>
      <c r="J93" s="7">
        <v>6.6909241560939884E-3</v>
      </c>
      <c r="K93" s="7">
        <v>-1.549383293668569</v>
      </c>
      <c r="L93" s="7">
        <v>0.16522109382461464</v>
      </c>
      <c r="M93" s="7">
        <v>-2.6188327631723331E-2</v>
      </c>
      <c r="N93" s="7">
        <v>5.4547154184123401E-3</v>
      </c>
      <c r="O93" s="7">
        <v>-2.6188327631723331E-2</v>
      </c>
      <c r="P93" s="7">
        <v>5.4547154184123401E-3</v>
      </c>
    </row>
    <row r="94" spans="1:16" x14ac:dyDescent="0.25">
      <c r="H94" s="7" t="s">
        <v>224</v>
      </c>
      <c r="I94" s="7">
        <v>1.3732680724806958</v>
      </c>
      <c r="J94" s="7">
        <v>1.6472062343129235</v>
      </c>
      <c r="K94" s="7">
        <v>0.83369528591755748</v>
      </c>
      <c r="L94" s="7">
        <v>0.43197736393737951</v>
      </c>
      <c r="M94" s="7">
        <v>-2.5217557365504701</v>
      </c>
      <c r="N94" s="7">
        <v>5.2682918815118622</v>
      </c>
      <c r="O94" s="7">
        <v>-2.5217557365504701</v>
      </c>
      <c r="P94" s="7">
        <v>5.2682918815118622</v>
      </c>
    </row>
    <row r="95" spans="1:16" ht="15.75" thickBot="1" x14ac:dyDescent="0.3">
      <c r="H95" s="8" t="s">
        <v>302</v>
      </c>
      <c r="I95" s="8">
        <v>-3.8643591320529284E-3</v>
      </c>
      <c r="J95" s="8">
        <v>6.3759772414307319E-3</v>
      </c>
      <c r="K95" s="8">
        <v>-0.60608107364978436</v>
      </c>
      <c r="L95" s="8">
        <v>0.563589841628232</v>
      </c>
      <c r="M95" s="8">
        <v>-1.8941149544743702E-2</v>
      </c>
      <c r="N95" s="8">
        <v>1.1212431280637845E-2</v>
      </c>
      <c r="O95" s="8">
        <v>-1.8941149544743702E-2</v>
      </c>
      <c r="P95" s="8">
        <v>1.1212431280637845E-2</v>
      </c>
    </row>
    <row r="98" spans="4:4" ht="18.75" x14ac:dyDescent="0.3">
      <c r="D98" s="211" t="s">
        <v>304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70" zoomScaleNormal="70" workbookViewId="0">
      <selection activeCell="E22" sqref="E22"/>
    </sheetView>
  </sheetViews>
  <sheetFormatPr defaultRowHeight="15" x14ac:dyDescent="0.25"/>
  <cols>
    <col min="1" max="1" width="26.7109375" customWidth="1"/>
    <col min="2" max="2" width="21" customWidth="1"/>
    <col min="7" max="7" width="25.7109375" customWidth="1"/>
    <col min="8" max="8" width="11.85546875" customWidth="1"/>
    <col min="10" max="10" width="26.28515625" customWidth="1"/>
    <col min="12" max="12" width="25.85546875" customWidth="1"/>
  </cols>
  <sheetData>
    <row r="1" spans="1:11" ht="30.75" customHeight="1" x14ac:dyDescent="0.25">
      <c r="A1" s="1" t="s">
        <v>27</v>
      </c>
      <c r="B1" s="2" t="s">
        <v>28</v>
      </c>
    </row>
    <row r="2" spans="1:11" x14ac:dyDescent="0.25">
      <c r="A2" s="3" t="s">
        <v>33</v>
      </c>
      <c r="B2" s="17">
        <v>152</v>
      </c>
    </row>
    <row r="3" spans="1:11" x14ac:dyDescent="0.25">
      <c r="A3" s="3" t="s">
        <v>34</v>
      </c>
      <c r="B3" s="17">
        <v>144</v>
      </c>
    </row>
    <row r="4" spans="1:11" ht="15.75" thickBot="1" x14ac:dyDescent="0.3">
      <c r="A4" s="3" t="s">
        <v>35</v>
      </c>
      <c r="B4" s="17">
        <v>139</v>
      </c>
    </row>
    <row r="5" spans="1:11" x14ac:dyDescent="0.25">
      <c r="A5" s="3" t="s">
        <v>37</v>
      </c>
      <c r="B5" s="17">
        <v>133</v>
      </c>
      <c r="J5" s="9" t="s">
        <v>15</v>
      </c>
      <c r="K5" s="9"/>
    </row>
    <row r="6" spans="1:11" x14ac:dyDescent="0.25">
      <c r="A6" s="3" t="s">
        <v>36</v>
      </c>
      <c r="B6" s="17">
        <v>136</v>
      </c>
      <c r="G6" s="10" t="s">
        <v>16</v>
      </c>
      <c r="H6" s="10"/>
      <c r="J6" s="7"/>
      <c r="K6" s="7"/>
    </row>
    <row r="7" spans="1:11" x14ac:dyDescent="0.25">
      <c r="A7" s="3" t="s">
        <v>40</v>
      </c>
      <c r="B7" s="17">
        <v>115</v>
      </c>
      <c r="G7" s="10" t="s">
        <v>2</v>
      </c>
      <c r="H7" s="10">
        <v>127.92</v>
      </c>
      <c r="J7" s="7" t="s">
        <v>2</v>
      </c>
      <c r="K7" s="7">
        <v>127.92</v>
      </c>
    </row>
    <row r="8" spans="1:11" x14ac:dyDescent="0.25">
      <c r="A8" s="3" t="s">
        <v>45</v>
      </c>
      <c r="B8" s="17">
        <v>104</v>
      </c>
      <c r="G8" s="10" t="s">
        <v>3</v>
      </c>
      <c r="H8" s="10">
        <v>7.7127427028262803</v>
      </c>
      <c r="J8" s="7" t="s">
        <v>3</v>
      </c>
      <c r="K8" s="7">
        <v>7.7127427028262803</v>
      </c>
    </row>
    <row r="9" spans="1:11" x14ac:dyDescent="0.25">
      <c r="A9" s="3" t="s">
        <v>52</v>
      </c>
      <c r="B9" s="17">
        <v>98</v>
      </c>
      <c r="G9" s="10" t="s">
        <v>4</v>
      </c>
      <c r="H9" s="10">
        <v>113</v>
      </c>
      <c r="J9" s="7" t="s">
        <v>4</v>
      </c>
      <c r="K9" s="7">
        <v>113</v>
      </c>
    </row>
    <row r="10" spans="1:11" x14ac:dyDescent="0.25">
      <c r="A10" s="3" t="s">
        <v>41</v>
      </c>
      <c r="B10" s="17">
        <v>113</v>
      </c>
      <c r="G10" s="10" t="s">
        <v>5</v>
      </c>
      <c r="H10" s="10">
        <v>104</v>
      </c>
      <c r="J10" s="7" t="s">
        <v>5</v>
      </c>
      <c r="K10" s="7">
        <v>104</v>
      </c>
    </row>
    <row r="11" spans="1:11" x14ac:dyDescent="0.25">
      <c r="A11" s="3" t="s">
        <v>31</v>
      </c>
      <c r="B11" s="17">
        <v>179</v>
      </c>
      <c r="G11" s="10" t="s">
        <v>6</v>
      </c>
      <c r="H11" s="10">
        <v>38.5637135141314</v>
      </c>
      <c r="J11" s="7" t="s">
        <v>6</v>
      </c>
      <c r="K11" s="7">
        <v>38.5637135141314</v>
      </c>
    </row>
    <row r="12" spans="1:11" x14ac:dyDescent="0.25">
      <c r="A12" s="3" t="s">
        <v>42</v>
      </c>
      <c r="B12" s="17">
        <v>107</v>
      </c>
      <c r="G12" s="10" t="s">
        <v>7</v>
      </c>
      <c r="H12" s="10">
        <v>1487.160000000001</v>
      </c>
      <c r="J12" s="7" t="s">
        <v>7</v>
      </c>
      <c r="K12" s="7">
        <v>1487.160000000001</v>
      </c>
    </row>
    <row r="13" spans="1:11" x14ac:dyDescent="0.25">
      <c r="A13" s="3" t="s">
        <v>29</v>
      </c>
      <c r="B13" s="17">
        <v>259</v>
      </c>
      <c r="G13" s="10" t="s">
        <v>8</v>
      </c>
      <c r="H13" s="10">
        <v>4.5906613205077509</v>
      </c>
      <c r="J13" s="7" t="s">
        <v>8</v>
      </c>
      <c r="K13" s="7">
        <v>4.5906613205077509</v>
      </c>
    </row>
    <row r="14" spans="1:11" x14ac:dyDescent="0.25">
      <c r="A14" s="3" t="s">
        <v>51</v>
      </c>
      <c r="B14" s="17">
        <v>98</v>
      </c>
      <c r="G14" s="10" t="s">
        <v>9</v>
      </c>
      <c r="H14" s="10">
        <v>2.0165094369125303</v>
      </c>
      <c r="J14" s="7" t="s">
        <v>9</v>
      </c>
      <c r="K14" s="7">
        <v>2.0165094369125303</v>
      </c>
    </row>
    <row r="15" spans="1:11" x14ac:dyDescent="0.25">
      <c r="A15" s="3" t="s">
        <v>50</v>
      </c>
      <c r="B15" s="17">
        <v>101</v>
      </c>
      <c r="G15" s="10" t="s">
        <v>10</v>
      </c>
      <c r="H15" s="10">
        <v>162</v>
      </c>
      <c r="J15" s="7" t="s">
        <v>10</v>
      </c>
      <c r="K15" s="7">
        <v>162</v>
      </c>
    </row>
    <row r="16" spans="1:11" x14ac:dyDescent="0.25">
      <c r="A16" s="3" t="s">
        <v>46</v>
      </c>
      <c r="B16" s="17">
        <v>104</v>
      </c>
      <c r="G16" s="10" t="s">
        <v>11</v>
      </c>
      <c r="H16" s="10">
        <v>97</v>
      </c>
      <c r="J16" s="7" t="s">
        <v>11</v>
      </c>
      <c r="K16" s="7">
        <v>97</v>
      </c>
    </row>
    <row r="17" spans="1:11" x14ac:dyDescent="0.25">
      <c r="A17" s="3" t="s">
        <v>47</v>
      </c>
      <c r="B17" s="17">
        <v>102</v>
      </c>
      <c r="G17" s="10" t="s">
        <v>12</v>
      </c>
      <c r="H17" s="10">
        <v>259</v>
      </c>
      <c r="J17" s="7" t="s">
        <v>12</v>
      </c>
      <c r="K17" s="7">
        <v>259</v>
      </c>
    </row>
    <row r="18" spans="1:11" x14ac:dyDescent="0.25">
      <c r="A18" s="3" t="s">
        <v>30</v>
      </c>
      <c r="B18" s="17">
        <v>194</v>
      </c>
      <c r="G18" s="10" t="s">
        <v>13</v>
      </c>
      <c r="H18" s="10">
        <v>3198</v>
      </c>
      <c r="J18" s="7" t="s">
        <v>13</v>
      </c>
      <c r="K18" s="7">
        <v>3198</v>
      </c>
    </row>
    <row r="19" spans="1:11" ht="15.75" thickBot="1" x14ac:dyDescent="0.3">
      <c r="A19" s="3" t="s">
        <v>39</v>
      </c>
      <c r="B19" s="17">
        <v>118</v>
      </c>
      <c r="G19" s="10" t="s">
        <v>14</v>
      </c>
      <c r="H19" s="10">
        <v>25</v>
      </c>
      <c r="J19" s="8" t="s">
        <v>14</v>
      </c>
      <c r="K19" s="8">
        <v>25</v>
      </c>
    </row>
    <row r="20" spans="1:11" x14ac:dyDescent="0.25">
      <c r="A20" s="3" t="s">
        <v>49</v>
      </c>
      <c r="B20" s="17">
        <v>101</v>
      </c>
    </row>
    <row r="21" spans="1:11" x14ac:dyDescent="0.25">
      <c r="A21" s="3" t="s">
        <v>53</v>
      </c>
      <c r="B21" s="17">
        <v>97</v>
      </c>
    </row>
    <row r="22" spans="1:11" x14ac:dyDescent="0.25">
      <c r="A22" s="3" t="s">
        <v>44</v>
      </c>
      <c r="B22" s="17">
        <v>106</v>
      </c>
    </row>
    <row r="23" spans="1:11" x14ac:dyDescent="0.25">
      <c r="A23" s="3" t="s">
        <v>32</v>
      </c>
      <c r="B23" s="17">
        <v>171</v>
      </c>
      <c r="G23" s="11" t="s">
        <v>20</v>
      </c>
      <c r="H23" s="11"/>
    </row>
    <row r="24" spans="1:11" x14ac:dyDescent="0.25">
      <c r="A24" s="3" t="s">
        <v>48</v>
      </c>
      <c r="B24" s="17">
        <v>102</v>
      </c>
      <c r="G24" s="11" t="s">
        <v>18</v>
      </c>
      <c r="H24" s="12">
        <f>K7-3*K11</f>
        <v>12.228859457605793</v>
      </c>
    </row>
    <row r="25" spans="1:11" x14ac:dyDescent="0.25">
      <c r="A25" s="3" t="s">
        <v>38</v>
      </c>
      <c r="B25" s="17">
        <v>118</v>
      </c>
      <c r="G25" s="11" t="s">
        <v>17</v>
      </c>
      <c r="H25" s="12">
        <f>K7</f>
        <v>127.92</v>
      </c>
    </row>
    <row r="26" spans="1:11" ht="15.75" thickBot="1" x14ac:dyDescent="0.3">
      <c r="A26" s="5" t="s">
        <v>43</v>
      </c>
      <c r="B26" s="18">
        <v>107</v>
      </c>
      <c r="G26" s="11" t="s">
        <v>19</v>
      </c>
      <c r="H26" s="12">
        <f>K7+3*K11</f>
        <v>243.6111405423942</v>
      </c>
    </row>
    <row r="28" spans="1:11" x14ac:dyDescent="0.25">
      <c r="G28" s="13" t="s">
        <v>21</v>
      </c>
      <c r="H28" s="14">
        <f>COUNTIFS(B2:B26,"&lt;="&amp;H24, B2:B26,"&gt;="&amp;H26)</f>
        <v>0</v>
      </c>
    </row>
    <row r="31" spans="1:11" ht="15.75" x14ac:dyDescent="0.25">
      <c r="F31" s="16"/>
      <c r="G31" s="15" t="s">
        <v>54</v>
      </c>
      <c r="H31" s="16"/>
      <c r="I31" s="16"/>
      <c r="J31" s="16"/>
    </row>
    <row r="32" spans="1:11" ht="15.75" x14ac:dyDescent="0.25">
      <c r="F32" s="16"/>
      <c r="G32" s="15" t="s">
        <v>22</v>
      </c>
      <c r="H32" s="16"/>
      <c r="I32" s="16"/>
      <c r="J32" s="16"/>
    </row>
  </sheetData>
  <sortState ref="A2:B26">
    <sortCondition ref="A2:A26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zoomScale="40" zoomScaleNormal="40" workbookViewId="0">
      <selection activeCell="W9" sqref="W9"/>
    </sheetView>
  </sheetViews>
  <sheetFormatPr defaultRowHeight="15" x14ac:dyDescent="0.25"/>
  <cols>
    <col min="1" max="1" width="16.140625" customWidth="1"/>
    <col min="2" max="2" width="17.5703125" customWidth="1"/>
    <col min="3" max="3" width="12.42578125" customWidth="1"/>
    <col min="6" max="6" width="25.140625" customWidth="1"/>
    <col min="17" max="17" width="17.140625" customWidth="1"/>
  </cols>
  <sheetData>
    <row r="1" spans="1:18" ht="25.5" customHeight="1" x14ac:dyDescent="0.25">
      <c r="A1" s="1" t="s">
        <v>0</v>
      </c>
      <c r="B1" s="2" t="s">
        <v>1</v>
      </c>
      <c r="C1" t="s">
        <v>57</v>
      </c>
      <c r="Q1" s="27" t="s">
        <v>59</v>
      </c>
      <c r="R1" s="27">
        <v>60</v>
      </c>
    </row>
    <row r="2" spans="1:18" x14ac:dyDescent="0.25">
      <c r="A2" s="3">
        <v>1</v>
      </c>
      <c r="B2" s="4">
        <v>70</v>
      </c>
      <c r="C2">
        <f t="shared" ref="C2:C33" si="0">IF(B2&lt;$L$7,$K$6,IF(B2&lt;$M$7,$L$6,IF(B2&lt;$N$7,$M$6,IF(B2&lt;$O$7,$N$6,$O$6))))</f>
        <v>4</v>
      </c>
      <c r="D2">
        <f t="shared" ref="D2:D33" si="1">IF(B2&lt;$L$30,$K$29,IF(B2&lt;$M$30,$L$29,IF(B2&lt;$N$30,$M$29,IF(B2&lt;$O$30,$N$29,IF(B2&lt;$P$30,$O$29,IF(B2&lt;$Q$30,$P$29,$Q$29))))))</f>
        <v>5</v>
      </c>
    </row>
    <row r="3" spans="1:18" ht="15.75" thickBot="1" x14ac:dyDescent="0.3">
      <c r="A3" s="3">
        <v>2</v>
      </c>
      <c r="B3" s="4">
        <v>28</v>
      </c>
      <c r="C3">
        <f t="shared" si="0"/>
        <v>2</v>
      </c>
      <c r="D3">
        <f t="shared" si="1"/>
        <v>3</v>
      </c>
    </row>
    <row r="4" spans="1:18" x14ac:dyDescent="0.25">
      <c r="A4" s="3">
        <v>3</v>
      </c>
      <c r="B4" s="4">
        <v>10</v>
      </c>
      <c r="C4">
        <f t="shared" si="0"/>
        <v>1</v>
      </c>
      <c r="D4">
        <f t="shared" si="1"/>
        <v>1</v>
      </c>
      <c r="F4" s="23" t="s">
        <v>15</v>
      </c>
      <c r="G4" s="23"/>
      <c r="J4" s="26" t="s">
        <v>58</v>
      </c>
      <c r="K4" s="26">
        <f>G14/5</f>
        <v>23</v>
      </c>
    </row>
    <row r="5" spans="1:18" x14ac:dyDescent="0.25">
      <c r="A5" s="3">
        <v>4</v>
      </c>
      <c r="B5" s="4">
        <v>107</v>
      </c>
      <c r="C5">
        <f t="shared" si="0"/>
        <v>5</v>
      </c>
      <c r="D5">
        <f t="shared" si="1"/>
        <v>7</v>
      </c>
      <c r="F5" s="24"/>
      <c r="G5" s="24"/>
    </row>
    <row r="6" spans="1:18" x14ac:dyDescent="0.25">
      <c r="A6" s="3">
        <v>5</v>
      </c>
      <c r="B6" s="4">
        <v>81</v>
      </c>
      <c r="C6">
        <f t="shared" si="0"/>
        <v>4</v>
      </c>
      <c r="D6">
        <f t="shared" si="1"/>
        <v>6</v>
      </c>
      <c r="F6" s="24" t="s">
        <v>2</v>
      </c>
      <c r="G6" s="24">
        <v>58.7</v>
      </c>
      <c r="J6" s="26" t="s">
        <v>55</v>
      </c>
      <c r="K6" s="26">
        <v>1</v>
      </c>
      <c r="L6" s="26">
        <v>2</v>
      </c>
      <c r="M6" s="26">
        <v>3</v>
      </c>
      <c r="N6" s="26">
        <v>4</v>
      </c>
      <c r="O6" s="26">
        <v>5</v>
      </c>
    </row>
    <row r="7" spans="1:18" x14ac:dyDescent="0.25">
      <c r="A7" s="3">
        <v>6</v>
      </c>
      <c r="B7" s="4">
        <v>49</v>
      </c>
      <c r="C7">
        <f t="shared" si="0"/>
        <v>3</v>
      </c>
      <c r="D7">
        <f t="shared" si="1"/>
        <v>4</v>
      </c>
      <c r="F7" s="24" t="s">
        <v>3</v>
      </c>
      <c r="G7" s="24">
        <v>4.1429471755545029</v>
      </c>
      <c r="J7" s="26" t="s">
        <v>56</v>
      </c>
      <c r="K7" s="26">
        <f>G15-K4/2</f>
        <v>-8.5</v>
      </c>
      <c r="L7" s="26">
        <f>K7+$K$4</f>
        <v>14.5</v>
      </c>
      <c r="M7" s="26">
        <f>L7+$K$4</f>
        <v>37.5</v>
      </c>
      <c r="N7" s="26">
        <f>M7+$K$4</f>
        <v>60.5</v>
      </c>
      <c r="O7" s="26">
        <f>N7+$K$4</f>
        <v>83.5</v>
      </c>
    </row>
    <row r="8" spans="1:18" x14ac:dyDescent="0.25">
      <c r="A8" s="3">
        <v>7</v>
      </c>
      <c r="B8" s="4">
        <v>28</v>
      </c>
      <c r="C8">
        <f t="shared" si="0"/>
        <v>2</v>
      </c>
      <c r="D8">
        <f t="shared" si="1"/>
        <v>3</v>
      </c>
      <c r="F8" s="24" t="s">
        <v>4</v>
      </c>
      <c r="G8" s="24">
        <v>61.5</v>
      </c>
      <c r="J8" s="26" t="s">
        <v>57</v>
      </c>
      <c r="K8" s="26">
        <f>COUNTIF($C$2:$C$61,K6)</f>
        <v>5</v>
      </c>
      <c r="L8" s="26">
        <f>COUNTIF($C$2:$C$61,L6)</f>
        <v>14</v>
      </c>
      <c r="M8" s="26">
        <f>COUNTIF($C$2:$C$61,M6)</f>
        <v>9</v>
      </c>
      <c r="N8" s="26">
        <f>COUNTIF($C$2:$C$61,N6)</f>
        <v>21</v>
      </c>
      <c r="O8" s="26">
        <f>COUNTIF($C$2:$C$61,O6)</f>
        <v>11</v>
      </c>
    </row>
    <row r="9" spans="1:18" x14ac:dyDescent="0.25">
      <c r="A9" s="3">
        <v>8</v>
      </c>
      <c r="B9" s="4">
        <v>32</v>
      </c>
      <c r="C9">
        <f t="shared" si="0"/>
        <v>2</v>
      </c>
      <c r="D9">
        <f t="shared" si="1"/>
        <v>3</v>
      </c>
      <c r="F9" s="24" t="s">
        <v>5</v>
      </c>
      <c r="G9" s="24">
        <v>81</v>
      </c>
      <c r="J9" s="26" t="s">
        <v>60</v>
      </c>
      <c r="K9" s="26">
        <f>K8/$R$1</f>
        <v>8.3333333333333329E-2</v>
      </c>
      <c r="L9" s="26">
        <f>L8/$R$1</f>
        <v>0.23333333333333334</v>
      </c>
      <c r="M9" s="26">
        <f>M8/$R$1</f>
        <v>0.15</v>
      </c>
      <c r="N9" s="26">
        <f>N8/$R$1</f>
        <v>0.35</v>
      </c>
      <c r="O9" s="26">
        <f>O8/$R$1</f>
        <v>0.18333333333333332</v>
      </c>
    </row>
    <row r="10" spans="1:18" x14ac:dyDescent="0.25">
      <c r="A10" s="3">
        <v>9</v>
      </c>
      <c r="B10" s="4">
        <v>61</v>
      </c>
      <c r="C10">
        <f t="shared" si="0"/>
        <v>4</v>
      </c>
      <c r="D10">
        <f t="shared" si="1"/>
        <v>5</v>
      </c>
      <c r="F10" s="24" t="s">
        <v>6</v>
      </c>
      <c r="G10" s="24">
        <v>32.09113083027929</v>
      </c>
    </row>
    <row r="11" spans="1:18" x14ac:dyDescent="0.25">
      <c r="A11" s="3">
        <v>10</v>
      </c>
      <c r="B11" s="4">
        <v>83</v>
      </c>
      <c r="C11">
        <f t="shared" si="0"/>
        <v>4</v>
      </c>
      <c r="D11">
        <f t="shared" si="1"/>
        <v>6</v>
      </c>
      <c r="F11" s="24" t="s">
        <v>7</v>
      </c>
      <c r="G11" s="24">
        <v>1029.8406779661018</v>
      </c>
    </row>
    <row r="12" spans="1:18" x14ac:dyDescent="0.25">
      <c r="A12" s="3">
        <v>11</v>
      </c>
      <c r="B12" s="4">
        <v>3</v>
      </c>
      <c r="C12">
        <f t="shared" si="0"/>
        <v>1</v>
      </c>
      <c r="D12">
        <f t="shared" si="1"/>
        <v>1</v>
      </c>
      <c r="F12" s="24" t="s">
        <v>8</v>
      </c>
      <c r="G12" s="24">
        <v>-1.0245137259493764</v>
      </c>
    </row>
    <row r="13" spans="1:18" x14ac:dyDescent="0.25">
      <c r="A13" s="3">
        <v>12</v>
      </c>
      <c r="B13" s="4">
        <v>18</v>
      </c>
      <c r="C13">
        <f t="shared" si="0"/>
        <v>2</v>
      </c>
      <c r="D13">
        <f t="shared" si="1"/>
        <v>2</v>
      </c>
      <c r="F13" s="24" t="s">
        <v>9</v>
      </c>
      <c r="G13" s="24">
        <v>2.7243191494177168E-2</v>
      </c>
    </row>
    <row r="14" spans="1:18" x14ac:dyDescent="0.25">
      <c r="A14" s="3">
        <v>13</v>
      </c>
      <c r="B14" s="4">
        <v>82</v>
      </c>
      <c r="C14">
        <f t="shared" si="0"/>
        <v>4</v>
      </c>
      <c r="D14">
        <f t="shared" si="1"/>
        <v>6</v>
      </c>
      <c r="F14" s="24" t="s">
        <v>10</v>
      </c>
      <c r="G14" s="24">
        <v>115</v>
      </c>
    </row>
    <row r="15" spans="1:18" x14ac:dyDescent="0.25">
      <c r="A15" s="3">
        <v>14</v>
      </c>
      <c r="B15" s="4">
        <v>118</v>
      </c>
      <c r="C15">
        <f t="shared" si="0"/>
        <v>5</v>
      </c>
      <c r="D15">
        <f t="shared" si="1"/>
        <v>7</v>
      </c>
      <c r="F15" s="24" t="s">
        <v>11</v>
      </c>
      <c r="G15" s="24">
        <v>3</v>
      </c>
    </row>
    <row r="16" spans="1:18" x14ac:dyDescent="0.25">
      <c r="A16" s="3">
        <v>15</v>
      </c>
      <c r="B16" s="4">
        <v>11</v>
      </c>
      <c r="C16">
        <f t="shared" si="0"/>
        <v>1</v>
      </c>
      <c r="D16">
        <f t="shared" si="1"/>
        <v>1</v>
      </c>
      <c r="F16" s="24" t="s">
        <v>12</v>
      </c>
      <c r="G16" s="24">
        <v>118</v>
      </c>
    </row>
    <row r="17" spans="1:17" x14ac:dyDescent="0.25">
      <c r="A17" s="3">
        <v>16</v>
      </c>
      <c r="B17" s="4">
        <v>118</v>
      </c>
      <c r="C17">
        <f t="shared" si="0"/>
        <v>5</v>
      </c>
      <c r="D17">
        <f t="shared" si="1"/>
        <v>7</v>
      </c>
      <c r="F17" s="24" t="s">
        <v>13</v>
      </c>
      <c r="G17" s="24">
        <v>3522</v>
      </c>
    </row>
    <row r="18" spans="1:17" ht="15.75" thickBot="1" x14ac:dyDescent="0.3">
      <c r="A18" s="3">
        <v>17</v>
      </c>
      <c r="B18" s="4">
        <v>39</v>
      </c>
      <c r="C18">
        <f t="shared" si="0"/>
        <v>3</v>
      </c>
      <c r="D18">
        <f t="shared" si="1"/>
        <v>3</v>
      </c>
      <c r="F18" s="25" t="s">
        <v>14</v>
      </c>
      <c r="G18" s="25">
        <v>60</v>
      </c>
    </row>
    <row r="19" spans="1:17" x14ac:dyDescent="0.25">
      <c r="A19" s="3">
        <v>18</v>
      </c>
      <c r="B19" s="4">
        <v>105</v>
      </c>
      <c r="C19">
        <f t="shared" si="0"/>
        <v>5</v>
      </c>
      <c r="D19">
        <f t="shared" si="1"/>
        <v>7</v>
      </c>
    </row>
    <row r="20" spans="1:17" x14ac:dyDescent="0.25">
      <c r="A20" s="3">
        <v>19</v>
      </c>
      <c r="B20" s="4">
        <v>30</v>
      </c>
      <c r="C20">
        <f t="shared" si="0"/>
        <v>2</v>
      </c>
      <c r="D20">
        <f t="shared" si="1"/>
        <v>3</v>
      </c>
    </row>
    <row r="21" spans="1:17" x14ac:dyDescent="0.25">
      <c r="A21" s="3">
        <v>20</v>
      </c>
      <c r="B21" s="4">
        <v>31</v>
      </c>
      <c r="C21">
        <f t="shared" si="0"/>
        <v>2</v>
      </c>
      <c r="D21">
        <f t="shared" si="1"/>
        <v>3</v>
      </c>
    </row>
    <row r="22" spans="1:17" x14ac:dyDescent="0.25">
      <c r="A22" s="3">
        <v>21</v>
      </c>
      <c r="B22" s="4">
        <v>81</v>
      </c>
      <c r="C22">
        <f t="shared" si="0"/>
        <v>4</v>
      </c>
      <c r="D22">
        <f t="shared" si="1"/>
        <v>6</v>
      </c>
    </row>
    <row r="23" spans="1:17" x14ac:dyDescent="0.25">
      <c r="A23" s="3">
        <v>22</v>
      </c>
      <c r="B23" s="4">
        <v>7</v>
      </c>
      <c r="C23">
        <f t="shared" si="0"/>
        <v>1</v>
      </c>
      <c r="D23">
        <f t="shared" si="1"/>
        <v>1</v>
      </c>
    </row>
    <row r="24" spans="1:17" x14ac:dyDescent="0.25">
      <c r="A24" s="3">
        <v>23</v>
      </c>
      <c r="B24" s="4">
        <v>77</v>
      </c>
      <c r="C24">
        <f t="shared" si="0"/>
        <v>4</v>
      </c>
      <c r="D24">
        <f t="shared" si="1"/>
        <v>6</v>
      </c>
    </row>
    <row r="25" spans="1:17" x14ac:dyDescent="0.25">
      <c r="A25" s="3">
        <v>24</v>
      </c>
      <c r="B25" s="4">
        <v>22</v>
      </c>
      <c r="C25">
        <f t="shared" si="0"/>
        <v>2</v>
      </c>
      <c r="D25">
        <f t="shared" si="1"/>
        <v>2</v>
      </c>
    </row>
    <row r="26" spans="1:17" x14ac:dyDescent="0.25">
      <c r="A26" s="19">
        <v>25</v>
      </c>
      <c r="B26" s="20">
        <v>75</v>
      </c>
      <c r="C26">
        <f t="shared" si="0"/>
        <v>4</v>
      </c>
      <c r="D26">
        <f t="shared" si="1"/>
        <v>5</v>
      </c>
    </row>
    <row r="27" spans="1:17" x14ac:dyDescent="0.25">
      <c r="A27" s="19">
        <v>26</v>
      </c>
      <c r="B27" s="20">
        <v>98</v>
      </c>
      <c r="C27">
        <f t="shared" si="0"/>
        <v>5</v>
      </c>
      <c r="D27">
        <f t="shared" si="1"/>
        <v>7</v>
      </c>
      <c r="J27" s="26" t="s">
        <v>61</v>
      </c>
      <c r="K27" s="26">
        <f>G14/7</f>
        <v>16.428571428571427</v>
      </c>
    </row>
    <row r="28" spans="1:17" x14ac:dyDescent="0.25">
      <c r="A28" s="19">
        <v>27</v>
      </c>
      <c r="B28" s="20">
        <v>17</v>
      </c>
      <c r="C28">
        <f t="shared" si="0"/>
        <v>2</v>
      </c>
      <c r="D28">
        <f t="shared" si="1"/>
        <v>2</v>
      </c>
    </row>
    <row r="29" spans="1:17" x14ac:dyDescent="0.25">
      <c r="A29" s="19">
        <v>28</v>
      </c>
      <c r="B29" s="20">
        <v>83</v>
      </c>
      <c r="C29">
        <f t="shared" si="0"/>
        <v>4</v>
      </c>
      <c r="D29">
        <f t="shared" si="1"/>
        <v>6</v>
      </c>
      <c r="J29" s="26" t="s">
        <v>55</v>
      </c>
      <c r="K29" s="26">
        <v>1</v>
      </c>
      <c r="L29" s="26">
        <v>2</v>
      </c>
      <c r="M29" s="26">
        <v>3</v>
      </c>
      <c r="N29" s="26">
        <v>4</v>
      </c>
      <c r="O29" s="26">
        <v>5</v>
      </c>
      <c r="P29" s="26">
        <v>6</v>
      </c>
      <c r="Q29" s="26">
        <v>7</v>
      </c>
    </row>
    <row r="30" spans="1:17" x14ac:dyDescent="0.25">
      <c r="A30" s="19">
        <v>29</v>
      </c>
      <c r="B30" s="20">
        <v>43</v>
      </c>
      <c r="C30">
        <f t="shared" si="0"/>
        <v>3</v>
      </c>
      <c r="D30">
        <f t="shared" si="1"/>
        <v>3</v>
      </c>
      <c r="J30" s="26" t="s">
        <v>56</v>
      </c>
      <c r="K30" s="28">
        <f>G15-(K27/2)</f>
        <v>-5.2142857142857135</v>
      </c>
      <c r="L30" s="28">
        <f t="shared" ref="L30:Q30" si="2">K30+$K$27</f>
        <v>11.214285714285714</v>
      </c>
      <c r="M30" s="28">
        <f t="shared" si="2"/>
        <v>27.642857142857139</v>
      </c>
      <c r="N30" s="28">
        <f t="shared" si="2"/>
        <v>44.071428571428569</v>
      </c>
      <c r="O30" s="28">
        <f t="shared" si="2"/>
        <v>60.5</v>
      </c>
      <c r="P30" s="28">
        <f t="shared" si="2"/>
        <v>76.928571428571431</v>
      </c>
      <c r="Q30" s="28">
        <f t="shared" si="2"/>
        <v>93.357142857142861</v>
      </c>
    </row>
    <row r="31" spans="1:17" x14ac:dyDescent="0.25">
      <c r="A31" s="19">
        <v>30</v>
      </c>
      <c r="B31" s="20">
        <v>25</v>
      </c>
      <c r="C31">
        <f t="shared" si="0"/>
        <v>2</v>
      </c>
      <c r="D31">
        <f t="shared" si="1"/>
        <v>2</v>
      </c>
      <c r="J31" s="26" t="s">
        <v>57</v>
      </c>
      <c r="K31" s="26">
        <f t="shared" ref="K31:Q31" si="3">COUNTIF($D$2:$D$61,"="&amp;K29)</f>
        <v>5</v>
      </c>
      <c r="L31" s="26">
        <f t="shared" si="3"/>
        <v>7</v>
      </c>
      <c r="M31" s="26">
        <f t="shared" si="3"/>
        <v>11</v>
      </c>
      <c r="N31" s="26">
        <f t="shared" si="3"/>
        <v>5</v>
      </c>
      <c r="O31" s="26">
        <f t="shared" si="3"/>
        <v>11</v>
      </c>
      <c r="P31" s="26">
        <f t="shared" si="3"/>
        <v>12</v>
      </c>
      <c r="Q31" s="26">
        <f t="shared" si="3"/>
        <v>9</v>
      </c>
    </row>
    <row r="32" spans="1:17" x14ac:dyDescent="0.25">
      <c r="A32" s="19">
        <v>31</v>
      </c>
      <c r="B32" s="20">
        <v>23</v>
      </c>
      <c r="C32">
        <f t="shared" si="0"/>
        <v>2</v>
      </c>
      <c r="D32">
        <f t="shared" si="1"/>
        <v>2</v>
      </c>
      <c r="J32" s="26" t="s">
        <v>60</v>
      </c>
      <c r="K32" s="26">
        <f t="shared" ref="K32:Q32" si="4">K31/$R$1</f>
        <v>8.3333333333333329E-2</v>
      </c>
      <c r="L32" s="26">
        <f t="shared" si="4"/>
        <v>0.11666666666666667</v>
      </c>
      <c r="M32" s="26">
        <f t="shared" si="4"/>
        <v>0.18333333333333332</v>
      </c>
      <c r="N32" s="26">
        <f t="shared" si="4"/>
        <v>8.3333333333333329E-2</v>
      </c>
      <c r="O32" s="26">
        <f t="shared" si="4"/>
        <v>0.18333333333333332</v>
      </c>
      <c r="P32" s="26">
        <f t="shared" si="4"/>
        <v>0.2</v>
      </c>
      <c r="Q32" s="26">
        <f t="shared" si="4"/>
        <v>0.15</v>
      </c>
    </row>
    <row r="33" spans="1:4" x14ac:dyDescent="0.25">
      <c r="A33" s="19">
        <v>32</v>
      </c>
      <c r="B33" s="20">
        <v>107</v>
      </c>
      <c r="C33">
        <f t="shared" si="0"/>
        <v>5</v>
      </c>
      <c r="D33">
        <f t="shared" si="1"/>
        <v>7</v>
      </c>
    </row>
    <row r="34" spans="1:4" x14ac:dyDescent="0.25">
      <c r="A34" s="19">
        <v>33</v>
      </c>
      <c r="B34" s="20">
        <v>66</v>
      </c>
      <c r="C34">
        <f t="shared" ref="C34:C61" si="5">IF(B34&lt;$L$7,$K$6,IF(B34&lt;$M$7,$L$6,IF(B34&lt;$N$7,$M$6,IF(B34&lt;$O$7,$N$6,$O$6))))</f>
        <v>4</v>
      </c>
      <c r="D34">
        <f t="shared" ref="D34:D61" si="6">IF(B34&lt;$L$30,$K$29,IF(B34&lt;$M$30,$L$29,IF(B34&lt;$N$30,$M$29,IF(B34&lt;$O$30,$N$29,IF(B34&lt;$P$30,$O$29,IF(B34&lt;$Q$30,$P$29,$Q$29))))))</f>
        <v>5</v>
      </c>
    </row>
    <row r="35" spans="1:4" x14ac:dyDescent="0.25">
      <c r="A35" s="19">
        <v>34</v>
      </c>
      <c r="B35" s="20">
        <v>71</v>
      </c>
      <c r="C35">
        <f t="shared" si="5"/>
        <v>4</v>
      </c>
      <c r="D35">
        <f t="shared" si="6"/>
        <v>5</v>
      </c>
    </row>
    <row r="36" spans="1:4" x14ac:dyDescent="0.25">
      <c r="A36" s="19">
        <v>35</v>
      </c>
      <c r="B36" s="20">
        <v>3</v>
      </c>
      <c r="C36">
        <f t="shared" si="5"/>
        <v>1</v>
      </c>
      <c r="D36">
        <f t="shared" si="6"/>
        <v>1</v>
      </c>
    </row>
    <row r="37" spans="1:4" x14ac:dyDescent="0.25">
      <c r="A37" s="19">
        <v>36</v>
      </c>
      <c r="B37" s="20">
        <v>84</v>
      </c>
      <c r="C37">
        <f t="shared" si="5"/>
        <v>5</v>
      </c>
      <c r="D37">
        <f t="shared" si="6"/>
        <v>6</v>
      </c>
    </row>
    <row r="38" spans="1:4" x14ac:dyDescent="0.25">
      <c r="A38" s="19">
        <v>37</v>
      </c>
      <c r="B38" s="20">
        <v>26</v>
      </c>
      <c r="C38">
        <f t="shared" si="5"/>
        <v>2</v>
      </c>
      <c r="D38">
        <f t="shared" si="6"/>
        <v>2</v>
      </c>
    </row>
    <row r="39" spans="1:4" x14ac:dyDescent="0.25">
      <c r="A39" s="19">
        <v>38</v>
      </c>
      <c r="B39" s="20">
        <v>30</v>
      </c>
      <c r="C39">
        <f t="shared" si="5"/>
        <v>2</v>
      </c>
      <c r="D39">
        <f t="shared" si="6"/>
        <v>3</v>
      </c>
    </row>
    <row r="40" spans="1:4" x14ac:dyDescent="0.25">
      <c r="A40" s="19">
        <v>39</v>
      </c>
      <c r="B40" s="20">
        <v>48</v>
      </c>
      <c r="C40">
        <f t="shared" si="5"/>
        <v>3</v>
      </c>
      <c r="D40">
        <f t="shared" si="6"/>
        <v>4</v>
      </c>
    </row>
    <row r="41" spans="1:4" x14ac:dyDescent="0.25">
      <c r="A41" s="19">
        <v>40</v>
      </c>
      <c r="B41" s="20">
        <v>81</v>
      </c>
      <c r="C41">
        <f t="shared" si="5"/>
        <v>4</v>
      </c>
      <c r="D41">
        <f t="shared" si="6"/>
        <v>6</v>
      </c>
    </row>
    <row r="42" spans="1:4" x14ac:dyDescent="0.25">
      <c r="A42" s="19">
        <v>41</v>
      </c>
      <c r="B42" s="20">
        <v>82</v>
      </c>
      <c r="C42">
        <f t="shared" si="5"/>
        <v>4</v>
      </c>
      <c r="D42">
        <f t="shared" si="6"/>
        <v>6</v>
      </c>
    </row>
    <row r="43" spans="1:4" x14ac:dyDescent="0.25">
      <c r="A43" s="19">
        <v>42</v>
      </c>
      <c r="B43" s="20">
        <v>64</v>
      </c>
      <c r="C43">
        <f t="shared" si="5"/>
        <v>4</v>
      </c>
      <c r="D43">
        <f t="shared" si="6"/>
        <v>5</v>
      </c>
    </row>
    <row r="44" spans="1:4" x14ac:dyDescent="0.25">
      <c r="A44" s="19">
        <v>43</v>
      </c>
      <c r="B44" s="20">
        <v>81</v>
      </c>
      <c r="C44">
        <f t="shared" si="5"/>
        <v>4</v>
      </c>
      <c r="D44">
        <f t="shared" si="6"/>
        <v>6</v>
      </c>
    </row>
    <row r="45" spans="1:4" x14ac:dyDescent="0.25">
      <c r="A45" s="19">
        <v>44</v>
      </c>
      <c r="B45" s="20">
        <v>107</v>
      </c>
      <c r="C45">
        <f t="shared" si="5"/>
        <v>5</v>
      </c>
      <c r="D45">
        <f t="shared" si="6"/>
        <v>7</v>
      </c>
    </row>
    <row r="46" spans="1:4" x14ac:dyDescent="0.25">
      <c r="A46" s="19">
        <v>45</v>
      </c>
      <c r="B46" s="20">
        <v>93</v>
      </c>
      <c r="C46">
        <f t="shared" si="5"/>
        <v>5</v>
      </c>
      <c r="D46">
        <f t="shared" si="6"/>
        <v>6</v>
      </c>
    </row>
    <row r="47" spans="1:4" x14ac:dyDescent="0.25">
      <c r="A47" s="19">
        <v>46</v>
      </c>
      <c r="B47" s="20">
        <v>61</v>
      </c>
      <c r="C47">
        <f t="shared" si="5"/>
        <v>4</v>
      </c>
      <c r="D47">
        <f t="shared" si="6"/>
        <v>5</v>
      </c>
    </row>
    <row r="48" spans="1:4" x14ac:dyDescent="0.25">
      <c r="A48" s="19">
        <v>47</v>
      </c>
      <c r="B48" s="20">
        <v>69</v>
      </c>
      <c r="C48">
        <f t="shared" si="5"/>
        <v>4</v>
      </c>
      <c r="D48">
        <f t="shared" si="6"/>
        <v>5</v>
      </c>
    </row>
    <row r="49" spans="1:8" x14ac:dyDescent="0.25">
      <c r="A49" s="19">
        <v>48</v>
      </c>
      <c r="B49" s="20">
        <v>97</v>
      </c>
      <c r="C49">
        <f t="shared" si="5"/>
        <v>5</v>
      </c>
      <c r="D49">
        <f t="shared" si="6"/>
        <v>7</v>
      </c>
    </row>
    <row r="50" spans="1:8" x14ac:dyDescent="0.25">
      <c r="A50" s="19">
        <v>49</v>
      </c>
      <c r="B50" s="20">
        <v>80</v>
      </c>
      <c r="C50">
        <f t="shared" si="5"/>
        <v>4</v>
      </c>
      <c r="D50">
        <f t="shared" si="6"/>
        <v>6</v>
      </c>
    </row>
    <row r="51" spans="1:8" x14ac:dyDescent="0.25">
      <c r="A51" s="19">
        <v>50</v>
      </c>
      <c r="B51" s="20">
        <v>57</v>
      </c>
      <c r="C51">
        <f t="shared" si="5"/>
        <v>3</v>
      </c>
      <c r="D51">
        <f t="shared" si="6"/>
        <v>4</v>
      </c>
    </row>
    <row r="52" spans="1:8" x14ac:dyDescent="0.25">
      <c r="A52" s="19">
        <v>51</v>
      </c>
      <c r="B52" s="20">
        <v>42</v>
      </c>
      <c r="C52">
        <f t="shared" si="5"/>
        <v>3</v>
      </c>
      <c r="D52">
        <f t="shared" si="6"/>
        <v>3</v>
      </c>
    </row>
    <row r="53" spans="1:8" x14ac:dyDescent="0.25">
      <c r="A53" s="19">
        <v>52</v>
      </c>
      <c r="B53" s="20">
        <v>114</v>
      </c>
      <c r="C53">
        <f t="shared" si="5"/>
        <v>5</v>
      </c>
      <c r="D53">
        <f t="shared" si="6"/>
        <v>7</v>
      </c>
    </row>
    <row r="54" spans="1:8" x14ac:dyDescent="0.25">
      <c r="A54" s="19">
        <v>53</v>
      </c>
      <c r="B54" s="20">
        <v>60</v>
      </c>
      <c r="C54">
        <f t="shared" si="5"/>
        <v>3</v>
      </c>
      <c r="D54">
        <f t="shared" si="6"/>
        <v>4</v>
      </c>
      <c r="G54" t="s">
        <v>64</v>
      </c>
    </row>
    <row r="55" spans="1:8" ht="15.75" thickBot="1" x14ac:dyDescent="0.3">
      <c r="A55" s="19">
        <v>54</v>
      </c>
      <c r="B55" s="20">
        <v>20</v>
      </c>
      <c r="C55">
        <f t="shared" si="5"/>
        <v>2</v>
      </c>
      <c r="D55">
        <f t="shared" si="6"/>
        <v>2</v>
      </c>
    </row>
    <row r="56" spans="1:8" x14ac:dyDescent="0.25">
      <c r="A56" s="19">
        <v>55</v>
      </c>
      <c r="B56" s="20">
        <v>70</v>
      </c>
      <c r="C56">
        <f t="shared" si="5"/>
        <v>4</v>
      </c>
      <c r="D56">
        <f t="shared" si="6"/>
        <v>5</v>
      </c>
      <c r="F56" s="16"/>
      <c r="G56" s="29" t="s">
        <v>62</v>
      </c>
      <c r="H56" s="29" t="s">
        <v>57</v>
      </c>
    </row>
    <row r="57" spans="1:8" x14ac:dyDescent="0.25">
      <c r="A57" s="19">
        <v>56</v>
      </c>
      <c r="B57" s="20">
        <v>62</v>
      </c>
      <c r="C57">
        <f t="shared" si="5"/>
        <v>4</v>
      </c>
      <c r="D57">
        <f t="shared" si="6"/>
        <v>5</v>
      </c>
      <c r="F57" s="16"/>
      <c r="G57" s="30">
        <v>3</v>
      </c>
      <c r="H57" s="7">
        <v>2</v>
      </c>
    </row>
    <row r="58" spans="1:8" x14ac:dyDescent="0.25">
      <c r="A58" s="19">
        <v>57</v>
      </c>
      <c r="B58" s="20">
        <v>39</v>
      </c>
      <c r="C58">
        <f t="shared" si="5"/>
        <v>3</v>
      </c>
      <c r="D58">
        <f t="shared" si="6"/>
        <v>3</v>
      </c>
      <c r="F58" s="16"/>
      <c r="G58" s="30">
        <v>19.428571428571427</v>
      </c>
      <c r="H58" s="7">
        <v>5</v>
      </c>
    </row>
    <row r="59" spans="1:8" x14ac:dyDescent="0.25">
      <c r="A59" s="19">
        <v>58</v>
      </c>
      <c r="B59" s="20">
        <v>29</v>
      </c>
      <c r="C59">
        <f t="shared" si="5"/>
        <v>2</v>
      </c>
      <c r="D59">
        <f t="shared" si="6"/>
        <v>3</v>
      </c>
      <c r="F59" s="16"/>
      <c r="G59" s="30">
        <v>35.857142857142854</v>
      </c>
      <c r="H59" s="7">
        <v>12</v>
      </c>
    </row>
    <row r="60" spans="1:8" x14ac:dyDescent="0.25">
      <c r="A60" s="19">
        <v>59</v>
      </c>
      <c r="B60" s="20">
        <v>69</v>
      </c>
      <c r="C60">
        <f t="shared" si="5"/>
        <v>4</v>
      </c>
      <c r="D60">
        <f t="shared" si="6"/>
        <v>5</v>
      </c>
      <c r="F60" s="16"/>
      <c r="G60" s="30">
        <v>52.285714285714278</v>
      </c>
      <c r="H60" s="7">
        <v>6</v>
      </c>
    </row>
    <row r="61" spans="1:8" ht="15.75" thickBot="1" x14ac:dyDescent="0.3">
      <c r="A61" s="21">
        <v>60</v>
      </c>
      <c r="B61" s="22">
        <v>55</v>
      </c>
      <c r="C61">
        <f t="shared" si="5"/>
        <v>3</v>
      </c>
      <c r="D61">
        <f t="shared" si="6"/>
        <v>4</v>
      </c>
      <c r="F61" s="16"/>
      <c r="G61" s="30">
        <v>68.714285714285708</v>
      </c>
      <c r="H61" s="7">
        <v>8</v>
      </c>
    </row>
    <row r="62" spans="1:8" x14ac:dyDescent="0.25">
      <c r="F62" s="16"/>
      <c r="G62" s="30">
        <v>85.142857142857139</v>
      </c>
      <c r="H62" s="7">
        <v>17</v>
      </c>
    </row>
    <row r="63" spans="1:8" x14ac:dyDescent="0.25">
      <c r="F63" s="16"/>
      <c r="G63" s="30">
        <v>101.57142857142856</v>
      </c>
      <c r="H63" s="7">
        <v>3</v>
      </c>
    </row>
    <row r="64" spans="1:8" ht="15.75" thickBot="1" x14ac:dyDescent="0.3">
      <c r="F64" s="16"/>
      <c r="G64" s="8" t="s">
        <v>63</v>
      </c>
      <c r="H64" s="8">
        <v>7</v>
      </c>
    </row>
    <row r="73" spans="6:8" x14ac:dyDescent="0.25">
      <c r="G73" t="s">
        <v>65</v>
      </c>
    </row>
    <row r="74" spans="6:8" ht="15.75" thickBot="1" x14ac:dyDescent="0.3"/>
    <row r="75" spans="6:8" x14ac:dyDescent="0.25">
      <c r="F75" s="16"/>
      <c r="G75" s="29" t="s">
        <v>62</v>
      </c>
      <c r="H75" s="29" t="s">
        <v>57</v>
      </c>
    </row>
    <row r="76" spans="6:8" x14ac:dyDescent="0.25">
      <c r="F76" s="16"/>
      <c r="G76" s="31">
        <v>14.5</v>
      </c>
      <c r="H76" s="7">
        <v>5</v>
      </c>
    </row>
    <row r="77" spans="6:8" x14ac:dyDescent="0.25">
      <c r="F77" s="16"/>
      <c r="G77" s="31">
        <v>37.5</v>
      </c>
      <c r="H77" s="7">
        <v>14</v>
      </c>
    </row>
    <row r="78" spans="6:8" x14ac:dyDescent="0.25">
      <c r="F78" s="16"/>
      <c r="G78" s="31">
        <v>60.5</v>
      </c>
      <c r="H78" s="7">
        <v>9</v>
      </c>
    </row>
    <row r="79" spans="6:8" x14ac:dyDescent="0.25">
      <c r="F79" s="16"/>
      <c r="G79" s="31">
        <v>83.5</v>
      </c>
      <c r="H79" s="7">
        <v>21</v>
      </c>
    </row>
    <row r="80" spans="6:8" ht="15.75" thickBot="1" x14ac:dyDescent="0.3">
      <c r="F80" s="16"/>
      <c r="G80" s="8" t="s">
        <v>63</v>
      </c>
      <c r="H80" s="8">
        <v>11</v>
      </c>
    </row>
    <row r="91" spans="6:9" x14ac:dyDescent="0.25">
      <c r="G91" t="s">
        <v>66</v>
      </c>
    </row>
    <row r="92" spans="6:9" ht="15.75" thickBot="1" x14ac:dyDescent="0.3">
      <c r="G92" s="16"/>
      <c r="H92" s="16"/>
    </row>
    <row r="93" spans="6:9" x14ac:dyDescent="0.25">
      <c r="F93" s="16"/>
      <c r="G93" s="29" t="s">
        <v>62</v>
      </c>
      <c r="H93" s="29" t="s">
        <v>57</v>
      </c>
      <c r="I93" s="16"/>
    </row>
    <row r="94" spans="6:9" x14ac:dyDescent="0.25">
      <c r="F94" s="16"/>
      <c r="G94" s="30">
        <v>11.214285714285714</v>
      </c>
      <c r="H94" s="7">
        <v>5</v>
      </c>
      <c r="I94" s="16"/>
    </row>
    <row r="95" spans="6:9" x14ac:dyDescent="0.25">
      <c r="F95" s="16"/>
      <c r="G95" s="30">
        <v>27.642857142857139</v>
      </c>
      <c r="H95" s="7">
        <v>7</v>
      </c>
      <c r="I95" s="16"/>
    </row>
    <row r="96" spans="6:9" x14ac:dyDescent="0.25">
      <c r="F96" s="16"/>
      <c r="G96" s="30">
        <v>44.071428571428569</v>
      </c>
      <c r="H96" s="7">
        <v>11</v>
      </c>
      <c r="I96" s="16"/>
    </row>
    <row r="97" spans="6:9" x14ac:dyDescent="0.25">
      <c r="F97" s="16"/>
      <c r="G97" s="30">
        <v>60.5</v>
      </c>
      <c r="H97" s="7">
        <v>5</v>
      </c>
      <c r="I97" s="16"/>
    </row>
    <row r="98" spans="6:9" x14ac:dyDescent="0.25">
      <c r="F98" s="16"/>
      <c r="G98" s="30">
        <v>76.928571428571431</v>
      </c>
      <c r="H98" s="7">
        <v>11</v>
      </c>
      <c r="I98" s="16"/>
    </row>
    <row r="99" spans="6:9" x14ac:dyDescent="0.25">
      <c r="F99" s="16"/>
      <c r="G99" s="30">
        <v>93.357142857142861</v>
      </c>
      <c r="H99" s="7">
        <v>12</v>
      </c>
      <c r="I99" s="16"/>
    </row>
    <row r="100" spans="6:9" ht="15.75" thickBot="1" x14ac:dyDescent="0.3">
      <c r="F100" s="16"/>
      <c r="G100" s="8" t="s">
        <v>63</v>
      </c>
      <c r="H100" s="8">
        <v>9</v>
      </c>
      <c r="I100" s="16"/>
    </row>
    <row r="109" spans="6:9" x14ac:dyDescent="0.25">
      <c r="F109" t="s">
        <v>67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zoomScale="40" zoomScaleNormal="40" workbookViewId="0">
      <selection activeCell="D5" sqref="D5"/>
    </sheetView>
  </sheetViews>
  <sheetFormatPr defaultRowHeight="15" x14ac:dyDescent="0.25"/>
  <cols>
    <col min="4" max="4" width="14" customWidth="1"/>
    <col min="5" max="5" width="14.5703125" customWidth="1"/>
    <col min="6" max="6" width="23.42578125" customWidth="1"/>
    <col min="10" max="10" width="9.42578125" bestFit="1" customWidth="1"/>
    <col min="19" max="19" width="14.7109375" customWidth="1"/>
  </cols>
  <sheetData>
    <row r="1" spans="1:20" ht="28.5" customHeight="1" x14ac:dyDescent="0.25">
      <c r="A1" s="70" t="s">
        <v>24</v>
      </c>
      <c r="B1" s="71" t="s">
        <v>25</v>
      </c>
      <c r="C1" s="32"/>
      <c r="D1" s="32"/>
      <c r="E1" s="32"/>
      <c r="S1" s="27" t="s">
        <v>59</v>
      </c>
      <c r="T1" s="27">
        <f>COUNT(B2:B61)</f>
        <v>60</v>
      </c>
    </row>
    <row r="2" spans="1:20" ht="15.75" x14ac:dyDescent="0.25">
      <c r="A2" s="72">
        <v>1</v>
      </c>
      <c r="B2" s="73">
        <v>146</v>
      </c>
      <c r="C2">
        <f t="shared" ref="C2:C33" si="0">IF(B2&lt;$N$9,$M$8,IF(B2&lt;$O$9,$N$8,IF(B2&lt;$P$9,$O$8,IF(B2&lt;$Q$9,$P$8,$Q$8))))</f>
        <v>3</v>
      </c>
      <c r="D2">
        <f t="shared" ref="D2:D33" si="1">IF(B2&lt;$L$24,$K$23,IF(B2&lt;$M$24,$L$23,IF(B2&lt;$N$24,$M$23,IF(B2&lt;$O$24,$N$23,IF(B2&lt;$P$24,$O$23,IF(B2&lt;$Q$24,$P$23,$Q$23))))))</f>
        <v>3</v>
      </c>
    </row>
    <row r="3" spans="1:20" ht="15.75" x14ac:dyDescent="0.25">
      <c r="A3" s="72">
        <v>2</v>
      </c>
      <c r="B3" s="73">
        <v>151</v>
      </c>
      <c r="C3">
        <f t="shared" si="0"/>
        <v>3</v>
      </c>
      <c r="D3">
        <f t="shared" si="1"/>
        <v>4</v>
      </c>
    </row>
    <row r="4" spans="1:20" ht="16.5" thickBot="1" x14ac:dyDescent="0.3">
      <c r="A4" s="72">
        <v>3</v>
      </c>
      <c r="B4" s="73">
        <v>156</v>
      </c>
      <c r="C4">
        <f t="shared" si="0"/>
        <v>4</v>
      </c>
      <c r="D4">
        <f t="shared" si="1"/>
        <v>5</v>
      </c>
      <c r="J4" s="39"/>
      <c r="K4" s="40"/>
      <c r="L4" s="40"/>
      <c r="M4" s="40"/>
      <c r="N4" s="40"/>
      <c r="O4" s="40"/>
      <c r="P4" s="40"/>
      <c r="Q4" s="40"/>
    </row>
    <row r="5" spans="1:20" ht="15.75" x14ac:dyDescent="0.25">
      <c r="A5" s="72">
        <v>4</v>
      </c>
      <c r="B5" s="73">
        <v>151</v>
      </c>
      <c r="C5">
        <f t="shared" si="0"/>
        <v>3</v>
      </c>
      <c r="D5">
        <f t="shared" si="1"/>
        <v>4</v>
      </c>
      <c r="F5" s="23" t="s">
        <v>15</v>
      </c>
      <c r="G5" s="23"/>
    </row>
    <row r="6" spans="1:20" ht="15.75" x14ac:dyDescent="0.25">
      <c r="A6" s="72">
        <v>5</v>
      </c>
      <c r="B6" s="73">
        <v>147</v>
      </c>
      <c r="C6">
        <f t="shared" si="0"/>
        <v>3</v>
      </c>
      <c r="D6">
        <f t="shared" si="1"/>
        <v>3</v>
      </c>
      <c r="F6" s="24"/>
      <c r="G6" s="24"/>
      <c r="L6" s="26" t="s">
        <v>68</v>
      </c>
      <c r="M6" s="26">
        <f>G15/5</f>
        <v>9</v>
      </c>
    </row>
    <row r="7" spans="1:20" ht="15.75" x14ac:dyDescent="0.25">
      <c r="A7" s="72">
        <v>6</v>
      </c>
      <c r="B7" s="73">
        <v>160</v>
      </c>
      <c r="C7">
        <f t="shared" si="0"/>
        <v>4</v>
      </c>
      <c r="D7">
        <f t="shared" si="1"/>
        <v>6</v>
      </c>
      <c r="F7" s="24" t="s">
        <v>2</v>
      </c>
      <c r="G7" s="24">
        <v>154.96666666666667</v>
      </c>
    </row>
    <row r="8" spans="1:20" ht="15.75" x14ac:dyDescent="0.25">
      <c r="A8" s="72">
        <v>7</v>
      </c>
      <c r="B8" s="73">
        <v>150</v>
      </c>
      <c r="C8">
        <f t="shared" si="0"/>
        <v>3</v>
      </c>
      <c r="D8">
        <f t="shared" si="1"/>
        <v>4</v>
      </c>
      <c r="F8" s="24" t="s">
        <v>3</v>
      </c>
      <c r="G8" s="24">
        <v>1.1924827319141234</v>
      </c>
      <c r="L8" s="26" t="s">
        <v>55</v>
      </c>
      <c r="M8" s="26">
        <v>1</v>
      </c>
      <c r="N8" s="26">
        <v>2</v>
      </c>
      <c r="O8" s="26">
        <v>3</v>
      </c>
      <c r="P8" s="26">
        <v>4</v>
      </c>
      <c r="Q8" s="26">
        <v>5</v>
      </c>
    </row>
    <row r="9" spans="1:20" ht="15.75" x14ac:dyDescent="0.25">
      <c r="A9" s="72">
        <v>8</v>
      </c>
      <c r="B9" s="73">
        <v>154</v>
      </c>
      <c r="C9">
        <f t="shared" si="0"/>
        <v>4</v>
      </c>
      <c r="D9">
        <f t="shared" si="1"/>
        <v>5</v>
      </c>
      <c r="F9" s="24" t="s">
        <v>4</v>
      </c>
      <c r="G9" s="24">
        <v>153.5</v>
      </c>
      <c r="L9" s="26" t="s">
        <v>69</v>
      </c>
      <c r="M9" s="26">
        <f>G16-(M6/2)</f>
        <v>126.5</v>
      </c>
      <c r="N9" s="26">
        <f>M9+$M$6</f>
        <v>135.5</v>
      </c>
      <c r="O9" s="26">
        <f>N9+$M$6</f>
        <v>144.5</v>
      </c>
      <c r="P9" s="26">
        <f>O9+$M$6</f>
        <v>153.5</v>
      </c>
      <c r="Q9" s="26">
        <f>P9+$M$6</f>
        <v>162.5</v>
      </c>
    </row>
    <row r="10" spans="1:20" ht="15.75" x14ac:dyDescent="0.25">
      <c r="A10" s="72">
        <v>9</v>
      </c>
      <c r="B10" s="73">
        <v>152</v>
      </c>
      <c r="C10">
        <f t="shared" si="0"/>
        <v>3</v>
      </c>
      <c r="D10">
        <f t="shared" si="1"/>
        <v>4</v>
      </c>
      <c r="F10" s="24" t="s">
        <v>5</v>
      </c>
      <c r="G10" s="24">
        <v>153</v>
      </c>
      <c r="L10" s="26" t="s">
        <v>70</v>
      </c>
      <c r="M10" s="26">
        <f>COUNTIF($C$2:$C$61,$M$8:$Q$8)</f>
        <v>1</v>
      </c>
      <c r="N10" s="26">
        <f>COUNTIF($C$2:$C$61,$M$8:$Q$8)</f>
        <v>4</v>
      </c>
      <c r="O10" s="26">
        <f>COUNTIF($C$2:$C$61,$M$8:$Q$8)</f>
        <v>25</v>
      </c>
      <c r="P10" s="26">
        <f>COUNTIF($C$2:$C$61,$M$8:$Q$8)</f>
        <v>19</v>
      </c>
      <c r="Q10" s="26">
        <f>COUNTIF($C$2:$C$61,$M$8:$Q$8)</f>
        <v>11</v>
      </c>
    </row>
    <row r="11" spans="1:20" ht="15.75" x14ac:dyDescent="0.25">
      <c r="A11" s="72">
        <v>10</v>
      </c>
      <c r="B11" s="73">
        <v>154</v>
      </c>
      <c r="C11">
        <f t="shared" si="0"/>
        <v>4</v>
      </c>
      <c r="D11">
        <f t="shared" si="1"/>
        <v>5</v>
      </c>
      <c r="F11" s="24" t="s">
        <v>6</v>
      </c>
      <c r="G11" s="24">
        <v>9.236931522686648</v>
      </c>
      <c r="L11" s="26" t="s">
        <v>71</v>
      </c>
      <c r="M11" s="26">
        <f>M10/$T$1</f>
        <v>1.6666666666666666E-2</v>
      </c>
      <c r="N11" s="26">
        <f>N10/$T$1</f>
        <v>6.6666666666666666E-2</v>
      </c>
      <c r="O11" s="26">
        <f>O10/$T$1</f>
        <v>0.41666666666666669</v>
      </c>
      <c r="P11" s="26">
        <f>P10/$T$1</f>
        <v>0.31666666666666665</v>
      </c>
      <c r="Q11" s="26">
        <f>Q10/$T$1</f>
        <v>0.18333333333333332</v>
      </c>
    </row>
    <row r="12" spans="1:20" ht="15.75" x14ac:dyDescent="0.25">
      <c r="A12" s="72">
        <v>11</v>
      </c>
      <c r="B12" s="73">
        <v>153</v>
      </c>
      <c r="C12">
        <f t="shared" si="0"/>
        <v>3</v>
      </c>
      <c r="D12">
        <f t="shared" si="1"/>
        <v>4</v>
      </c>
      <c r="F12" s="24" t="s">
        <v>7</v>
      </c>
      <c r="G12" s="24">
        <v>85.320903954802276</v>
      </c>
      <c r="J12" s="16"/>
      <c r="L12" s="16"/>
      <c r="M12" s="16"/>
      <c r="N12" s="16"/>
      <c r="O12" s="16"/>
      <c r="P12" s="16"/>
      <c r="Q12" s="16"/>
    </row>
    <row r="13" spans="1:20" ht="15.75" x14ac:dyDescent="0.25">
      <c r="A13" s="72">
        <v>12</v>
      </c>
      <c r="B13" s="73">
        <v>162</v>
      </c>
      <c r="C13">
        <f t="shared" si="0"/>
        <v>4</v>
      </c>
      <c r="D13">
        <f t="shared" si="1"/>
        <v>6</v>
      </c>
      <c r="F13" s="24" t="s">
        <v>8</v>
      </c>
      <c r="G13" s="24">
        <v>0.45696711414886559</v>
      </c>
      <c r="J13" s="16"/>
      <c r="K13" s="16"/>
      <c r="L13" s="16"/>
      <c r="M13" s="16"/>
      <c r="N13" s="16"/>
      <c r="O13" s="16"/>
      <c r="P13" s="16"/>
      <c r="Q13" s="16"/>
    </row>
    <row r="14" spans="1:20" ht="15.75" x14ac:dyDescent="0.25">
      <c r="A14" s="72">
        <v>13</v>
      </c>
      <c r="B14" s="73">
        <v>153</v>
      </c>
      <c r="C14">
        <f t="shared" si="0"/>
        <v>3</v>
      </c>
      <c r="D14">
        <f t="shared" si="1"/>
        <v>4</v>
      </c>
      <c r="F14" s="24" t="s">
        <v>9</v>
      </c>
      <c r="G14" s="24">
        <v>0.2973513328671083</v>
      </c>
      <c r="J14" s="16"/>
      <c r="K14" s="16"/>
      <c r="L14" s="16"/>
      <c r="M14" s="16"/>
      <c r="N14" s="16"/>
      <c r="O14" s="16"/>
      <c r="P14" s="16"/>
      <c r="Q14" s="16"/>
    </row>
    <row r="15" spans="1:20" ht="15.75" x14ac:dyDescent="0.25">
      <c r="A15" s="72">
        <v>14</v>
      </c>
      <c r="B15" s="73">
        <v>161</v>
      </c>
      <c r="C15">
        <f t="shared" si="0"/>
        <v>4</v>
      </c>
      <c r="D15">
        <f t="shared" si="1"/>
        <v>6</v>
      </c>
      <c r="F15" s="24" t="s">
        <v>10</v>
      </c>
      <c r="G15" s="24">
        <v>45</v>
      </c>
      <c r="J15" s="16"/>
      <c r="K15" s="16"/>
      <c r="L15" s="16"/>
      <c r="M15" s="16"/>
      <c r="N15" s="16"/>
      <c r="O15" s="16"/>
      <c r="P15" s="16"/>
      <c r="Q15" s="16"/>
    </row>
    <row r="16" spans="1:20" ht="15.75" x14ac:dyDescent="0.25">
      <c r="A16" s="72">
        <v>15</v>
      </c>
      <c r="B16" s="73">
        <v>156</v>
      </c>
      <c r="C16">
        <f t="shared" si="0"/>
        <v>4</v>
      </c>
      <c r="D16">
        <f t="shared" si="1"/>
        <v>5</v>
      </c>
      <c r="F16" s="24" t="s">
        <v>11</v>
      </c>
      <c r="G16" s="24">
        <v>131</v>
      </c>
      <c r="J16" s="16"/>
      <c r="K16" s="16"/>
      <c r="L16" s="16"/>
      <c r="M16" s="16"/>
      <c r="N16" s="16"/>
      <c r="O16" s="16"/>
      <c r="P16" s="16"/>
      <c r="Q16" s="16"/>
    </row>
    <row r="17" spans="1:18" ht="15.75" x14ac:dyDescent="0.25">
      <c r="A17" s="72">
        <v>16</v>
      </c>
      <c r="B17" s="73">
        <v>151</v>
      </c>
      <c r="C17">
        <f t="shared" si="0"/>
        <v>3</v>
      </c>
      <c r="D17">
        <f t="shared" si="1"/>
        <v>4</v>
      </c>
      <c r="F17" s="24" t="s">
        <v>12</v>
      </c>
      <c r="G17" s="24">
        <v>176</v>
      </c>
      <c r="J17" s="16"/>
      <c r="K17" s="16"/>
      <c r="L17" s="16"/>
      <c r="M17" s="16"/>
      <c r="N17" s="16"/>
      <c r="O17" s="16"/>
      <c r="P17" s="16"/>
      <c r="Q17" s="16"/>
    </row>
    <row r="18" spans="1:18" ht="15.75" x14ac:dyDescent="0.25">
      <c r="A18" s="72">
        <v>17</v>
      </c>
      <c r="B18" s="73">
        <v>151</v>
      </c>
      <c r="C18">
        <f t="shared" si="0"/>
        <v>3</v>
      </c>
      <c r="D18">
        <f t="shared" si="1"/>
        <v>4</v>
      </c>
      <c r="F18" s="24" t="s">
        <v>13</v>
      </c>
      <c r="G18" s="24">
        <v>9298</v>
      </c>
      <c r="J18" s="16"/>
      <c r="K18" s="16"/>
      <c r="L18" s="16"/>
      <c r="M18" s="16"/>
      <c r="N18" s="16"/>
      <c r="O18" s="16"/>
      <c r="P18" s="16"/>
      <c r="Q18" s="16"/>
    </row>
    <row r="19" spans="1:18" ht="16.5" thickBot="1" x14ac:dyDescent="0.3">
      <c r="A19" s="72">
        <v>18</v>
      </c>
      <c r="B19" s="73">
        <v>159</v>
      </c>
      <c r="C19">
        <f t="shared" si="0"/>
        <v>4</v>
      </c>
      <c r="D19">
        <f t="shared" si="1"/>
        <v>5</v>
      </c>
      <c r="F19" s="25" t="s">
        <v>14</v>
      </c>
      <c r="G19" s="25">
        <v>60</v>
      </c>
      <c r="J19" s="16"/>
      <c r="K19" s="16"/>
      <c r="L19" s="16"/>
      <c r="M19" s="16"/>
      <c r="N19" s="16"/>
      <c r="O19" s="16"/>
      <c r="P19" s="16"/>
      <c r="Q19" s="16"/>
    </row>
    <row r="20" spans="1:18" ht="15.75" x14ac:dyDescent="0.25">
      <c r="A20" s="72">
        <v>19</v>
      </c>
      <c r="B20" s="73">
        <v>140</v>
      </c>
      <c r="C20">
        <f t="shared" si="0"/>
        <v>2</v>
      </c>
      <c r="D20">
        <f t="shared" si="1"/>
        <v>2</v>
      </c>
      <c r="J20" s="16"/>
      <c r="K20" s="16"/>
      <c r="L20" s="16"/>
      <c r="M20" s="16"/>
      <c r="N20" s="16"/>
      <c r="O20" s="16"/>
      <c r="P20" s="16"/>
      <c r="Q20" s="16"/>
    </row>
    <row r="21" spans="1:18" ht="15.75" x14ac:dyDescent="0.25">
      <c r="A21" s="72">
        <v>20</v>
      </c>
      <c r="B21" s="73">
        <v>160</v>
      </c>
      <c r="C21">
        <f t="shared" si="0"/>
        <v>4</v>
      </c>
      <c r="D21">
        <f t="shared" si="1"/>
        <v>6</v>
      </c>
      <c r="K21" s="44" t="s">
        <v>72</v>
      </c>
      <c r="L21" s="45">
        <f>G15/7</f>
        <v>6.4285714285714288</v>
      </c>
    </row>
    <row r="22" spans="1:18" ht="15.75" x14ac:dyDescent="0.25">
      <c r="A22" s="72">
        <v>21</v>
      </c>
      <c r="B22" s="73">
        <v>154</v>
      </c>
      <c r="C22">
        <f t="shared" si="0"/>
        <v>4</v>
      </c>
      <c r="D22">
        <f t="shared" si="1"/>
        <v>5</v>
      </c>
      <c r="J22" s="267"/>
      <c r="K22" s="268"/>
      <c r="L22" s="268"/>
      <c r="M22" s="268"/>
      <c r="N22" s="268"/>
      <c r="O22" s="268"/>
      <c r="P22" s="268"/>
      <c r="Q22" s="268"/>
      <c r="R22" s="16"/>
    </row>
    <row r="23" spans="1:18" ht="15.75" x14ac:dyDescent="0.25">
      <c r="A23" s="72">
        <v>22</v>
      </c>
      <c r="B23" s="73">
        <v>146</v>
      </c>
      <c r="C23">
        <f t="shared" si="0"/>
        <v>3</v>
      </c>
      <c r="D23">
        <f t="shared" si="1"/>
        <v>3</v>
      </c>
      <c r="J23" s="26" t="s">
        <v>55</v>
      </c>
      <c r="K23" s="26">
        <v>1</v>
      </c>
      <c r="L23" s="26">
        <v>2</v>
      </c>
      <c r="M23" s="26">
        <v>3</v>
      </c>
      <c r="N23" s="26">
        <v>4</v>
      </c>
      <c r="O23" s="26">
        <v>5</v>
      </c>
      <c r="P23" s="26">
        <v>6</v>
      </c>
      <c r="Q23" s="26">
        <v>7</v>
      </c>
    </row>
    <row r="24" spans="1:18" ht="15.75" x14ac:dyDescent="0.25">
      <c r="A24" s="72">
        <v>23</v>
      </c>
      <c r="B24" s="73">
        <v>152</v>
      </c>
      <c r="C24">
        <f t="shared" si="0"/>
        <v>3</v>
      </c>
      <c r="D24">
        <f t="shared" si="1"/>
        <v>4</v>
      </c>
      <c r="J24" s="46" t="s">
        <v>69</v>
      </c>
      <c r="K24" s="28">
        <f>G16-(L21/2)</f>
        <v>127.78571428571429</v>
      </c>
      <c r="L24" s="28">
        <f t="shared" ref="L24:Q24" si="2">K24+$L$21</f>
        <v>134.21428571428572</v>
      </c>
      <c r="M24" s="28">
        <f t="shared" si="2"/>
        <v>140.64285714285714</v>
      </c>
      <c r="N24" s="28">
        <f t="shared" si="2"/>
        <v>147.07142857142856</v>
      </c>
      <c r="O24" s="28">
        <f t="shared" si="2"/>
        <v>153.49999999999997</v>
      </c>
      <c r="P24" s="28">
        <f t="shared" si="2"/>
        <v>159.92857142857139</v>
      </c>
      <c r="Q24" s="28">
        <f t="shared" si="2"/>
        <v>166.3571428571428</v>
      </c>
    </row>
    <row r="25" spans="1:18" ht="15.75" x14ac:dyDescent="0.25">
      <c r="A25" s="72">
        <v>24</v>
      </c>
      <c r="B25" s="73">
        <v>176</v>
      </c>
      <c r="C25">
        <f t="shared" si="0"/>
        <v>5</v>
      </c>
      <c r="D25">
        <f t="shared" si="1"/>
        <v>7</v>
      </c>
      <c r="J25" s="46" t="s">
        <v>70</v>
      </c>
      <c r="K25" s="26">
        <f t="shared" ref="K25:Q25" si="3">COUNTIF($D$2:$D$61,"="&amp;K23)</f>
        <v>1</v>
      </c>
      <c r="L25" s="26">
        <f t="shared" si="3"/>
        <v>3</v>
      </c>
      <c r="M25" s="26">
        <f t="shared" si="3"/>
        <v>9</v>
      </c>
      <c r="N25" s="26">
        <f t="shared" si="3"/>
        <v>17</v>
      </c>
      <c r="O25" s="26">
        <f t="shared" si="3"/>
        <v>12</v>
      </c>
      <c r="P25" s="26">
        <f t="shared" si="3"/>
        <v>12</v>
      </c>
      <c r="Q25" s="26">
        <f t="shared" si="3"/>
        <v>6</v>
      </c>
    </row>
    <row r="26" spans="1:18" ht="15.75" x14ac:dyDescent="0.25">
      <c r="A26" s="72">
        <v>25</v>
      </c>
      <c r="B26" s="73">
        <v>160</v>
      </c>
      <c r="C26">
        <f t="shared" si="0"/>
        <v>4</v>
      </c>
      <c r="D26">
        <f t="shared" si="1"/>
        <v>6</v>
      </c>
      <c r="J26" s="46" t="s">
        <v>71</v>
      </c>
      <c r="K26" s="26">
        <f t="shared" ref="K26:Q26" si="4">K25/$T$1</f>
        <v>1.6666666666666666E-2</v>
      </c>
      <c r="L26" s="26">
        <f t="shared" si="4"/>
        <v>0.05</v>
      </c>
      <c r="M26" s="26">
        <f t="shared" si="4"/>
        <v>0.15</v>
      </c>
      <c r="N26" s="26">
        <f t="shared" si="4"/>
        <v>0.28333333333333333</v>
      </c>
      <c r="O26" s="26">
        <f t="shared" si="4"/>
        <v>0.2</v>
      </c>
      <c r="P26" s="26">
        <f t="shared" si="4"/>
        <v>0.2</v>
      </c>
      <c r="Q26" s="26">
        <f t="shared" si="4"/>
        <v>0.1</v>
      </c>
    </row>
    <row r="27" spans="1:18" ht="15.75" x14ac:dyDescent="0.25">
      <c r="A27" s="72">
        <v>26</v>
      </c>
      <c r="B27" s="73">
        <v>154</v>
      </c>
      <c r="C27">
        <f t="shared" si="0"/>
        <v>4</v>
      </c>
      <c r="D27">
        <f t="shared" si="1"/>
        <v>5</v>
      </c>
      <c r="J27" s="7"/>
      <c r="K27" s="7"/>
      <c r="L27" s="16"/>
      <c r="M27" s="16"/>
      <c r="N27" s="16"/>
      <c r="O27" s="16"/>
      <c r="P27" s="16"/>
      <c r="Q27" s="16"/>
      <c r="R27" s="16"/>
    </row>
    <row r="28" spans="1:18" ht="15.75" x14ac:dyDescent="0.25">
      <c r="A28" s="72">
        <v>27</v>
      </c>
      <c r="B28" s="73">
        <v>160</v>
      </c>
      <c r="C28">
        <f t="shared" si="0"/>
        <v>4</v>
      </c>
      <c r="D28">
        <f t="shared" si="1"/>
        <v>6</v>
      </c>
      <c r="J28" s="16"/>
      <c r="K28" s="16"/>
      <c r="L28" s="33"/>
      <c r="M28" s="16"/>
      <c r="N28" s="16"/>
      <c r="O28" s="16"/>
      <c r="P28" s="16"/>
      <c r="Q28" s="16"/>
      <c r="R28" s="16"/>
    </row>
    <row r="29" spans="1:18" ht="15.75" x14ac:dyDescent="0.25">
      <c r="A29" s="72">
        <v>28</v>
      </c>
      <c r="B29" s="73">
        <v>156</v>
      </c>
      <c r="C29">
        <f t="shared" si="0"/>
        <v>4</v>
      </c>
      <c r="D29">
        <f t="shared" si="1"/>
        <v>5</v>
      </c>
      <c r="J29" s="16"/>
      <c r="K29" s="16"/>
      <c r="L29" s="33"/>
      <c r="M29" s="16"/>
      <c r="N29" s="16"/>
      <c r="O29" s="16"/>
      <c r="P29" s="16"/>
      <c r="Q29" s="16"/>
      <c r="R29" s="16"/>
    </row>
    <row r="30" spans="1:18" ht="15.75" x14ac:dyDescent="0.25">
      <c r="A30" s="72">
        <v>29</v>
      </c>
      <c r="B30" s="73">
        <v>154</v>
      </c>
      <c r="C30">
        <f t="shared" si="0"/>
        <v>4</v>
      </c>
      <c r="D30">
        <f t="shared" si="1"/>
        <v>5</v>
      </c>
      <c r="J30" s="16"/>
      <c r="K30" s="16"/>
      <c r="L30" s="33"/>
      <c r="M30" s="16"/>
      <c r="N30" s="16"/>
      <c r="O30" s="16"/>
      <c r="P30" s="16"/>
      <c r="Q30" s="16"/>
      <c r="R30" s="16"/>
    </row>
    <row r="31" spans="1:18" ht="15.75" x14ac:dyDescent="0.25">
      <c r="A31" s="72">
        <v>30</v>
      </c>
      <c r="B31" s="73">
        <v>153</v>
      </c>
      <c r="C31">
        <f t="shared" si="0"/>
        <v>3</v>
      </c>
      <c r="D31">
        <f t="shared" si="1"/>
        <v>4</v>
      </c>
      <c r="J31" s="16"/>
      <c r="K31" s="16"/>
      <c r="L31" s="33"/>
      <c r="M31" s="16"/>
      <c r="N31" s="16"/>
      <c r="O31" s="16"/>
      <c r="P31" s="16"/>
      <c r="Q31" s="16"/>
      <c r="R31" s="16"/>
    </row>
    <row r="32" spans="1:18" ht="15.75" x14ac:dyDescent="0.25">
      <c r="A32" s="72">
        <v>31</v>
      </c>
      <c r="B32" s="73">
        <v>153</v>
      </c>
      <c r="C32">
        <f t="shared" si="0"/>
        <v>3</v>
      </c>
      <c r="D32">
        <f t="shared" si="1"/>
        <v>4</v>
      </c>
      <c r="J32" s="16"/>
      <c r="K32" s="16"/>
      <c r="L32" s="33"/>
      <c r="M32" s="16"/>
      <c r="N32" s="16"/>
      <c r="O32" s="16"/>
      <c r="P32" s="16"/>
      <c r="Q32" s="16"/>
      <c r="R32" s="16"/>
    </row>
    <row r="33" spans="1:18" ht="15.75" x14ac:dyDescent="0.25">
      <c r="A33" s="72">
        <v>32</v>
      </c>
      <c r="B33" s="73">
        <v>145</v>
      </c>
      <c r="C33">
        <f t="shared" si="0"/>
        <v>3</v>
      </c>
      <c r="D33">
        <f t="shared" si="1"/>
        <v>3</v>
      </c>
      <c r="J33" s="16"/>
      <c r="K33" s="16"/>
      <c r="L33" s="33"/>
      <c r="M33" s="16"/>
      <c r="N33" s="16"/>
      <c r="O33" s="16"/>
      <c r="P33" s="16"/>
      <c r="Q33" s="16"/>
      <c r="R33" s="16"/>
    </row>
    <row r="34" spans="1:18" ht="15.75" x14ac:dyDescent="0.25">
      <c r="A34" s="72">
        <v>33</v>
      </c>
      <c r="B34" s="73">
        <v>147</v>
      </c>
      <c r="C34">
        <f t="shared" ref="C34:C61" si="5">IF(B34&lt;$N$9,$M$8,IF(B34&lt;$O$9,$N$8,IF(B34&lt;$P$9,$O$8,IF(B34&lt;$Q$9,$P$8,$Q$8))))</f>
        <v>3</v>
      </c>
      <c r="D34">
        <f t="shared" ref="D34:D61" si="6">IF(B34&lt;$L$24,$K$23,IF(B34&lt;$M$24,$L$23,IF(B34&lt;$N$24,$M$23,IF(B34&lt;$O$24,$N$23,IF(B34&lt;$P$24,$O$23,IF(B34&lt;$Q$24,$P$23,$Q$23))))))</f>
        <v>3</v>
      </c>
      <c r="J34" s="16"/>
      <c r="K34" s="16"/>
      <c r="L34" s="33"/>
      <c r="M34" s="34"/>
      <c r="N34" s="34"/>
      <c r="O34" s="16"/>
      <c r="P34" s="16"/>
      <c r="Q34" s="16"/>
      <c r="R34" s="16"/>
    </row>
    <row r="35" spans="1:18" ht="15.75" x14ac:dyDescent="0.25">
      <c r="A35" s="72">
        <v>34</v>
      </c>
      <c r="B35" s="73">
        <v>145</v>
      </c>
      <c r="C35">
        <f t="shared" si="5"/>
        <v>3</v>
      </c>
      <c r="D35">
        <f t="shared" si="6"/>
        <v>3</v>
      </c>
      <c r="J35" s="16" t="s">
        <v>64</v>
      </c>
      <c r="K35" s="16"/>
      <c r="L35" s="33"/>
      <c r="M35" s="31"/>
      <c r="N35" s="7"/>
      <c r="O35" s="16"/>
      <c r="P35" s="16"/>
      <c r="Q35" s="16"/>
      <c r="R35" s="16"/>
    </row>
    <row r="36" spans="1:18" ht="16.5" thickBot="1" x14ac:dyDescent="0.3">
      <c r="A36" s="72">
        <v>35</v>
      </c>
      <c r="B36" s="73">
        <v>131</v>
      </c>
      <c r="C36">
        <f t="shared" si="5"/>
        <v>1</v>
      </c>
      <c r="D36">
        <f t="shared" si="6"/>
        <v>1</v>
      </c>
      <c r="J36" s="16"/>
      <c r="K36" s="16"/>
      <c r="L36" s="16"/>
      <c r="M36" s="31"/>
      <c r="N36" s="7"/>
      <c r="O36" s="16"/>
      <c r="P36" s="16"/>
      <c r="Q36" s="16"/>
      <c r="R36" s="16"/>
    </row>
    <row r="37" spans="1:18" ht="15.75" x14ac:dyDescent="0.25">
      <c r="A37" s="72">
        <v>36</v>
      </c>
      <c r="B37" s="73">
        <v>153</v>
      </c>
      <c r="C37">
        <f t="shared" si="5"/>
        <v>3</v>
      </c>
      <c r="D37">
        <f t="shared" si="6"/>
        <v>4</v>
      </c>
      <c r="I37" s="16"/>
      <c r="J37" s="29" t="s">
        <v>62</v>
      </c>
      <c r="K37" s="29" t="s">
        <v>57</v>
      </c>
      <c r="L37" s="33"/>
      <c r="M37" s="31"/>
      <c r="N37" s="7"/>
      <c r="O37" s="16"/>
      <c r="P37" s="16"/>
      <c r="Q37" s="16"/>
      <c r="R37" s="16"/>
    </row>
    <row r="38" spans="1:18" ht="15.75" x14ac:dyDescent="0.25">
      <c r="A38" s="72">
        <v>37</v>
      </c>
      <c r="B38" s="73">
        <v>165</v>
      </c>
      <c r="C38">
        <f t="shared" si="5"/>
        <v>5</v>
      </c>
      <c r="D38">
        <f t="shared" si="6"/>
        <v>6</v>
      </c>
      <c r="I38" s="16"/>
      <c r="J38" s="30">
        <v>131</v>
      </c>
      <c r="K38" s="7">
        <v>1</v>
      </c>
      <c r="L38" s="33"/>
      <c r="M38" s="31"/>
      <c r="N38" s="7"/>
      <c r="O38" s="16"/>
      <c r="P38" s="16"/>
      <c r="Q38" s="16"/>
      <c r="R38" s="16"/>
    </row>
    <row r="39" spans="1:18" ht="15.75" x14ac:dyDescent="0.25">
      <c r="A39" s="72">
        <v>38</v>
      </c>
      <c r="B39" s="73">
        <v>153</v>
      </c>
      <c r="C39">
        <f t="shared" si="5"/>
        <v>3</v>
      </c>
      <c r="D39">
        <f t="shared" si="6"/>
        <v>4</v>
      </c>
      <c r="I39" s="16"/>
      <c r="J39" s="30">
        <v>137.42857142857142</v>
      </c>
      <c r="K39" s="7">
        <v>0</v>
      </c>
      <c r="L39" s="33"/>
      <c r="M39" s="31"/>
      <c r="N39" s="7"/>
      <c r="O39" s="16"/>
      <c r="P39" s="16"/>
      <c r="Q39" s="16"/>
      <c r="R39" s="16"/>
    </row>
    <row r="40" spans="1:18" ht="15.75" x14ac:dyDescent="0.25">
      <c r="A40" s="72">
        <v>39</v>
      </c>
      <c r="B40" s="73">
        <v>164</v>
      </c>
      <c r="C40">
        <f t="shared" si="5"/>
        <v>5</v>
      </c>
      <c r="D40">
        <f t="shared" si="6"/>
        <v>6</v>
      </c>
      <c r="I40" s="16"/>
      <c r="J40" s="30">
        <v>143.85714285714286</v>
      </c>
      <c r="K40" s="7">
        <v>4</v>
      </c>
      <c r="L40" s="33"/>
      <c r="M40" s="7"/>
      <c r="N40" s="7"/>
      <c r="O40" s="16"/>
      <c r="P40" s="16"/>
      <c r="Q40" s="16"/>
      <c r="R40" s="16"/>
    </row>
    <row r="41" spans="1:18" ht="15.75" x14ac:dyDescent="0.25">
      <c r="A41" s="72">
        <v>40</v>
      </c>
      <c r="B41" s="73">
        <v>171</v>
      </c>
      <c r="C41">
        <f t="shared" si="5"/>
        <v>5</v>
      </c>
      <c r="D41">
        <f t="shared" si="6"/>
        <v>7</v>
      </c>
      <c r="I41" s="16"/>
      <c r="J41" s="30">
        <v>150.28571428571428</v>
      </c>
      <c r="K41" s="7">
        <v>10</v>
      </c>
      <c r="L41" s="35"/>
    </row>
    <row r="42" spans="1:18" ht="15.75" x14ac:dyDescent="0.25">
      <c r="A42" s="72">
        <v>41</v>
      </c>
      <c r="B42" s="73">
        <v>149</v>
      </c>
      <c r="C42">
        <f t="shared" si="5"/>
        <v>3</v>
      </c>
      <c r="D42">
        <f t="shared" si="6"/>
        <v>4</v>
      </c>
      <c r="I42" s="16"/>
      <c r="J42" s="30">
        <v>156.71428571428572</v>
      </c>
      <c r="K42" s="7">
        <v>24</v>
      </c>
      <c r="L42" s="47"/>
      <c r="M42" s="47"/>
      <c r="N42" s="47"/>
      <c r="O42" s="47"/>
      <c r="P42" s="47"/>
      <c r="Q42" s="47"/>
      <c r="R42" s="47"/>
    </row>
    <row r="43" spans="1:18" ht="15.75" x14ac:dyDescent="0.25">
      <c r="A43" s="72">
        <v>42</v>
      </c>
      <c r="B43" s="73">
        <v>139</v>
      </c>
      <c r="C43">
        <f t="shared" si="5"/>
        <v>2</v>
      </c>
      <c r="D43">
        <f t="shared" si="6"/>
        <v>2</v>
      </c>
      <c r="I43" s="16"/>
      <c r="J43" s="30">
        <v>163.14285714285714</v>
      </c>
      <c r="K43" s="7">
        <v>11</v>
      </c>
    </row>
    <row r="44" spans="1:18" ht="15.75" x14ac:dyDescent="0.25">
      <c r="A44" s="72">
        <v>43</v>
      </c>
      <c r="B44" s="73">
        <v>176</v>
      </c>
      <c r="C44">
        <f t="shared" si="5"/>
        <v>5</v>
      </c>
      <c r="D44">
        <f t="shared" si="6"/>
        <v>7</v>
      </c>
      <c r="I44" s="16"/>
      <c r="J44" s="30">
        <v>169.57142857142856</v>
      </c>
      <c r="K44" s="7">
        <v>5</v>
      </c>
    </row>
    <row r="45" spans="1:18" ht="16.5" thickBot="1" x14ac:dyDescent="0.3">
      <c r="A45" s="72">
        <v>44</v>
      </c>
      <c r="B45" s="73">
        <v>164</v>
      </c>
      <c r="C45">
        <f t="shared" si="5"/>
        <v>5</v>
      </c>
      <c r="D45">
        <f t="shared" si="6"/>
        <v>6</v>
      </c>
      <c r="I45" s="16"/>
      <c r="J45" s="8" t="s">
        <v>63</v>
      </c>
      <c r="K45" s="8">
        <v>5</v>
      </c>
    </row>
    <row r="46" spans="1:18" ht="15.75" x14ac:dyDescent="0.25">
      <c r="A46" s="72">
        <v>45</v>
      </c>
      <c r="B46" s="73">
        <v>175</v>
      </c>
      <c r="C46">
        <f t="shared" si="5"/>
        <v>5</v>
      </c>
      <c r="D46">
        <f t="shared" si="6"/>
        <v>7</v>
      </c>
    </row>
    <row r="47" spans="1:18" ht="15.75" x14ac:dyDescent="0.25">
      <c r="A47" s="72">
        <v>46</v>
      </c>
      <c r="B47" s="73">
        <v>151</v>
      </c>
      <c r="C47">
        <f t="shared" si="5"/>
        <v>3</v>
      </c>
      <c r="D47">
        <f t="shared" si="6"/>
        <v>4</v>
      </c>
    </row>
    <row r="48" spans="1:18" ht="15.75" x14ac:dyDescent="0.25">
      <c r="A48" s="72">
        <v>47</v>
      </c>
      <c r="B48" s="73">
        <v>156</v>
      </c>
      <c r="C48">
        <f t="shared" si="5"/>
        <v>4</v>
      </c>
      <c r="D48">
        <f t="shared" si="6"/>
        <v>5</v>
      </c>
    </row>
    <row r="49" spans="1:18" ht="15.75" x14ac:dyDescent="0.25">
      <c r="A49" s="72">
        <v>48</v>
      </c>
      <c r="B49" s="73">
        <v>157</v>
      </c>
      <c r="C49">
        <f t="shared" si="5"/>
        <v>4</v>
      </c>
      <c r="D49">
        <f t="shared" si="6"/>
        <v>5</v>
      </c>
    </row>
    <row r="50" spans="1:18" ht="15.75" x14ac:dyDescent="0.25">
      <c r="A50" s="72">
        <v>49</v>
      </c>
      <c r="B50" s="73">
        <v>163</v>
      </c>
      <c r="C50">
        <f t="shared" si="5"/>
        <v>5</v>
      </c>
      <c r="D50">
        <f t="shared" si="6"/>
        <v>6</v>
      </c>
      <c r="J50" t="s">
        <v>65</v>
      </c>
    </row>
    <row r="51" spans="1:18" ht="16.5" thickBot="1" x14ac:dyDescent="0.3">
      <c r="A51" s="72">
        <v>50</v>
      </c>
      <c r="B51" s="73">
        <v>147</v>
      </c>
      <c r="C51">
        <f t="shared" si="5"/>
        <v>3</v>
      </c>
      <c r="D51">
        <f t="shared" si="6"/>
        <v>3</v>
      </c>
    </row>
    <row r="52" spans="1:18" ht="15.75" x14ac:dyDescent="0.25">
      <c r="A52" s="72">
        <v>51</v>
      </c>
      <c r="B52" s="73">
        <v>143</v>
      </c>
      <c r="C52">
        <f t="shared" si="5"/>
        <v>2</v>
      </c>
      <c r="D52">
        <f t="shared" si="6"/>
        <v>3</v>
      </c>
      <c r="I52" s="16"/>
      <c r="J52" s="29" t="s">
        <v>62</v>
      </c>
      <c r="K52" s="29" t="s">
        <v>57</v>
      </c>
    </row>
    <row r="53" spans="1:18" ht="15.75" x14ac:dyDescent="0.25">
      <c r="A53" s="72">
        <v>52</v>
      </c>
      <c r="B53" s="73">
        <v>153</v>
      </c>
      <c r="C53">
        <f t="shared" si="5"/>
        <v>3</v>
      </c>
      <c r="D53">
        <f t="shared" si="6"/>
        <v>4</v>
      </c>
      <c r="I53" s="16"/>
      <c r="J53" s="48">
        <v>135.5</v>
      </c>
      <c r="K53" s="7">
        <v>1</v>
      </c>
    </row>
    <row r="54" spans="1:18" ht="15.75" x14ac:dyDescent="0.25">
      <c r="A54" s="72">
        <v>53</v>
      </c>
      <c r="B54" s="73">
        <v>165</v>
      </c>
      <c r="C54">
        <f t="shared" si="5"/>
        <v>5</v>
      </c>
      <c r="D54">
        <f t="shared" si="6"/>
        <v>6</v>
      </c>
      <c r="I54" s="16"/>
      <c r="J54" s="31">
        <v>144.5</v>
      </c>
      <c r="K54" s="7">
        <v>4</v>
      </c>
    </row>
    <row r="55" spans="1:18" ht="15.75" x14ac:dyDescent="0.25">
      <c r="A55" s="72">
        <v>54</v>
      </c>
      <c r="B55" s="73">
        <v>147</v>
      </c>
      <c r="C55">
        <f t="shared" si="5"/>
        <v>3</v>
      </c>
      <c r="D55">
        <f t="shared" si="6"/>
        <v>3</v>
      </c>
      <c r="I55" s="16"/>
      <c r="J55" s="31">
        <v>153.5</v>
      </c>
      <c r="K55" s="7">
        <v>25</v>
      </c>
    </row>
    <row r="56" spans="1:18" ht="15.75" x14ac:dyDescent="0.25">
      <c r="A56" s="72">
        <v>55</v>
      </c>
      <c r="B56" s="73">
        <v>151</v>
      </c>
      <c r="C56">
        <f t="shared" si="5"/>
        <v>3</v>
      </c>
      <c r="D56">
        <f t="shared" si="6"/>
        <v>4</v>
      </c>
      <c r="I56" s="16"/>
      <c r="J56" s="31">
        <v>162.5</v>
      </c>
      <c r="K56" s="7">
        <v>19</v>
      </c>
      <c r="L56" s="35"/>
      <c r="N56" s="31"/>
      <c r="O56" s="7"/>
    </row>
    <row r="57" spans="1:18" ht="16.5" thickBot="1" x14ac:dyDescent="0.3">
      <c r="A57" s="72">
        <v>56</v>
      </c>
      <c r="B57" s="73">
        <v>159</v>
      </c>
      <c r="C57">
        <f t="shared" si="5"/>
        <v>4</v>
      </c>
      <c r="D57">
        <f t="shared" si="6"/>
        <v>5</v>
      </c>
      <c r="I57" s="16"/>
      <c r="J57" s="8" t="s">
        <v>63</v>
      </c>
      <c r="K57" s="8">
        <v>11</v>
      </c>
      <c r="L57" s="47"/>
      <c r="M57" s="47"/>
      <c r="N57" s="47"/>
      <c r="O57" s="47"/>
      <c r="P57" s="47"/>
      <c r="Q57" s="47"/>
      <c r="R57" s="47"/>
    </row>
    <row r="58" spans="1:18" ht="15.75" x14ac:dyDescent="0.25">
      <c r="A58" s="72">
        <v>57</v>
      </c>
      <c r="B58" s="73">
        <v>140</v>
      </c>
      <c r="C58">
        <f t="shared" si="5"/>
        <v>2</v>
      </c>
      <c r="D58">
        <f t="shared" si="6"/>
        <v>2</v>
      </c>
    </row>
    <row r="59" spans="1:18" ht="15.75" x14ac:dyDescent="0.25">
      <c r="A59" s="72">
        <v>58</v>
      </c>
      <c r="B59" s="73">
        <v>174</v>
      </c>
      <c r="C59">
        <f t="shared" si="5"/>
        <v>5</v>
      </c>
      <c r="D59">
        <f t="shared" si="6"/>
        <v>7</v>
      </c>
    </row>
    <row r="60" spans="1:18" ht="15.75" x14ac:dyDescent="0.25">
      <c r="A60" s="72">
        <v>59</v>
      </c>
      <c r="B60" s="73">
        <v>161</v>
      </c>
      <c r="C60">
        <f t="shared" si="5"/>
        <v>4</v>
      </c>
      <c r="D60">
        <f t="shared" si="6"/>
        <v>6</v>
      </c>
    </row>
    <row r="61" spans="1:18" ht="16.5" thickBot="1" x14ac:dyDescent="0.3">
      <c r="A61" s="74">
        <v>60</v>
      </c>
      <c r="B61" s="75">
        <v>169</v>
      </c>
      <c r="C61">
        <f t="shared" si="5"/>
        <v>5</v>
      </c>
      <c r="D61">
        <f t="shared" si="6"/>
        <v>7</v>
      </c>
    </row>
    <row r="65" spans="9:18" x14ac:dyDescent="0.25">
      <c r="J65" t="s">
        <v>66</v>
      </c>
    </row>
    <row r="66" spans="9:18" ht="15.75" thickBot="1" x14ac:dyDescent="0.3"/>
    <row r="67" spans="9:18" x14ac:dyDescent="0.25">
      <c r="I67" s="16"/>
      <c r="J67" s="29" t="s">
        <v>62</v>
      </c>
      <c r="K67" s="29" t="s">
        <v>57</v>
      </c>
      <c r="L67" s="16"/>
    </row>
    <row r="68" spans="9:18" x14ac:dyDescent="0.25">
      <c r="I68" s="16"/>
      <c r="J68" s="49">
        <v>134.21428571428572</v>
      </c>
      <c r="K68" s="7">
        <v>1</v>
      </c>
      <c r="L68" s="16"/>
    </row>
    <row r="69" spans="9:18" x14ac:dyDescent="0.25">
      <c r="I69" s="16"/>
      <c r="J69" s="30">
        <v>140.64285714285714</v>
      </c>
      <c r="K69" s="7">
        <v>3</v>
      </c>
      <c r="L69" s="16"/>
    </row>
    <row r="70" spans="9:18" x14ac:dyDescent="0.25">
      <c r="I70" s="16"/>
      <c r="J70" s="30">
        <v>147.07142857142856</v>
      </c>
      <c r="K70" s="7">
        <v>9</v>
      </c>
      <c r="L70" s="16"/>
    </row>
    <row r="71" spans="9:18" x14ac:dyDescent="0.25">
      <c r="I71" s="16"/>
      <c r="J71" s="30">
        <v>153.49999999999997</v>
      </c>
      <c r="K71" s="7">
        <v>17</v>
      </c>
      <c r="L71" s="16"/>
    </row>
    <row r="72" spans="9:18" x14ac:dyDescent="0.25">
      <c r="I72" s="16"/>
      <c r="J72" s="30">
        <v>159.92857142857139</v>
      </c>
      <c r="K72" s="7">
        <v>12</v>
      </c>
      <c r="L72" s="16"/>
    </row>
    <row r="73" spans="9:18" x14ac:dyDescent="0.25">
      <c r="I73" s="16"/>
      <c r="J73" s="30">
        <v>166.3571428571428</v>
      </c>
      <c r="K73" s="7">
        <v>12</v>
      </c>
      <c r="L73" s="33"/>
    </row>
    <row r="74" spans="9:18" ht="15.75" thickBot="1" x14ac:dyDescent="0.3">
      <c r="I74" s="16"/>
      <c r="J74" s="8" t="s">
        <v>63</v>
      </c>
      <c r="K74" s="8">
        <v>6</v>
      </c>
      <c r="L74" s="50"/>
      <c r="M74" s="47"/>
      <c r="N74" s="47"/>
      <c r="O74" s="47"/>
      <c r="P74" s="47"/>
      <c r="Q74" s="47"/>
      <c r="R74" s="47"/>
    </row>
    <row r="82" spans="10:10" x14ac:dyDescent="0.25">
      <c r="J82" t="s">
        <v>67</v>
      </c>
    </row>
    <row r="92" spans="10:10" ht="21" x14ac:dyDescent="0.35">
      <c r="J92" s="36"/>
    </row>
  </sheetData>
  <mergeCells count="1">
    <mergeCell ref="J22:Q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55" zoomScaleNormal="55" workbookViewId="0">
      <selection activeCell="D35" sqref="D35"/>
    </sheetView>
  </sheetViews>
  <sheetFormatPr defaultRowHeight="15" x14ac:dyDescent="0.25"/>
  <cols>
    <col min="1" max="1" width="20.85546875" customWidth="1"/>
    <col min="2" max="2" width="20.28515625" customWidth="1"/>
    <col min="5" max="5" width="24.7109375" customWidth="1"/>
  </cols>
  <sheetData>
    <row r="1" spans="1:14" x14ac:dyDescent="0.25">
      <c r="A1" s="1" t="s">
        <v>27</v>
      </c>
      <c r="B1" s="2" t="s">
        <v>28</v>
      </c>
    </row>
    <row r="2" spans="1:14" x14ac:dyDescent="0.25">
      <c r="A2" s="3" t="s">
        <v>33</v>
      </c>
      <c r="B2" s="17">
        <v>152</v>
      </c>
    </row>
    <row r="3" spans="1:14" ht="15.75" thickBot="1" x14ac:dyDescent="0.3">
      <c r="A3" s="3" t="s">
        <v>34</v>
      </c>
      <c r="B3" s="17">
        <v>144</v>
      </c>
    </row>
    <row r="4" spans="1:14" x14ac:dyDescent="0.25">
      <c r="A4" s="3" t="s">
        <v>35</v>
      </c>
      <c r="B4" s="17">
        <v>139</v>
      </c>
      <c r="E4" s="41" t="s">
        <v>15</v>
      </c>
      <c r="F4" s="41"/>
      <c r="I4" s="26" t="s">
        <v>68</v>
      </c>
      <c r="J4" s="26">
        <f>F14/5</f>
        <v>32.4</v>
      </c>
    </row>
    <row r="5" spans="1:14" x14ac:dyDescent="0.25">
      <c r="A5" s="3" t="s">
        <v>37</v>
      </c>
      <c r="B5" s="17">
        <v>133</v>
      </c>
      <c r="E5" s="42"/>
      <c r="F5" s="42"/>
    </row>
    <row r="6" spans="1:14" x14ac:dyDescent="0.25">
      <c r="A6" s="3" t="s">
        <v>36</v>
      </c>
      <c r="B6" s="17">
        <v>136</v>
      </c>
      <c r="E6" s="42" t="s">
        <v>2</v>
      </c>
      <c r="F6" s="42">
        <v>127.92</v>
      </c>
      <c r="I6" s="26" t="s">
        <v>55</v>
      </c>
      <c r="J6" s="26">
        <v>1</v>
      </c>
      <c r="K6" s="26">
        <v>2</v>
      </c>
      <c r="L6" s="26">
        <v>3</v>
      </c>
      <c r="M6" s="26">
        <v>4</v>
      </c>
      <c r="N6" s="26">
        <v>5</v>
      </c>
    </row>
    <row r="7" spans="1:14" x14ac:dyDescent="0.25">
      <c r="A7" s="3" t="s">
        <v>40</v>
      </c>
      <c r="B7" s="17">
        <v>115</v>
      </c>
      <c r="E7" s="42" t="s">
        <v>3</v>
      </c>
      <c r="F7" s="42">
        <v>7.7127427028262803</v>
      </c>
      <c r="I7" s="26" t="s">
        <v>69</v>
      </c>
      <c r="J7" s="26">
        <f>F15-(J4/2)</f>
        <v>80.8</v>
      </c>
      <c r="K7" s="26">
        <f>J7+J4</f>
        <v>113.19999999999999</v>
      </c>
      <c r="L7" s="26">
        <f>K7+$J4</f>
        <v>145.6</v>
      </c>
      <c r="M7" s="26">
        <f>L7+$J4</f>
        <v>178</v>
      </c>
      <c r="N7" s="26">
        <f>M7+$J4</f>
        <v>210.4</v>
      </c>
    </row>
    <row r="8" spans="1:14" x14ac:dyDescent="0.25">
      <c r="A8" s="3" t="s">
        <v>45</v>
      </c>
      <c r="B8" s="17">
        <v>104</v>
      </c>
      <c r="E8" s="42" t="s">
        <v>4</v>
      </c>
      <c r="F8" s="42">
        <v>113</v>
      </c>
    </row>
    <row r="9" spans="1:14" ht="15.75" thickBot="1" x14ac:dyDescent="0.3">
      <c r="A9" s="3" t="s">
        <v>52</v>
      </c>
      <c r="B9" s="17">
        <v>98</v>
      </c>
      <c r="E9" s="42" t="s">
        <v>5</v>
      </c>
      <c r="F9" s="42">
        <v>104</v>
      </c>
    </row>
    <row r="10" spans="1:14" x14ac:dyDescent="0.25">
      <c r="A10" s="3" t="s">
        <v>41</v>
      </c>
      <c r="B10" s="17">
        <v>113</v>
      </c>
      <c r="E10" s="42" t="s">
        <v>6</v>
      </c>
      <c r="F10" s="42">
        <v>38.5637135141314</v>
      </c>
      <c r="M10" s="29" t="s">
        <v>62</v>
      </c>
      <c r="N10" s="29" t="s">
        <v>57</v>
      </c>
    </row>
    <row r="11" spans="1:14" x14ac:dyDescent="0.25">
      <c r="A11" s="3" t="s">
        <v>31</v>
      </c>
      <c r="B11" s="17">
        <v>179</v>
      </c>
      <c r="E11" s="42" t="s">
        <v>7</v>
      </c>
      <c r="F11" s="42">
        <v>1487.160000000001</v>
      </c>
      <c r="M11" s="31">
        <v>80.8</v>
      </c>
      <c r="N11" s="7">
        <v>0</v>
      </c>
    </row>
    <row r="12" spans="1:14" x14ac:dyDescent="0.25">
      <c r="A12" s="3" t="s">
        <v>42</v>
      </c>
      <c r="B12" s="17">
        <v>107</v>
      </c>
      <c r="E12" s="42" t="s">
        <v>8</v>
      </c>
      <c r="F12" s="42">
        <v>4.5906613205077509</v>
      </c>
      <c r="M12" s="31">
        <v>113.19999999999999</v>
      </c>
      <c r="N12" s="7">
        <v>13</v>
      </c>
    </row>
    <row r="13" spans="1:14" x14ac:dyDescent="0.25">
      <c r="A13" s="3" t="s">
        <v>29</v>
      </c>
      <c r="B13" s="17">
        <v>259</v>
      </c>
      <c r="E13" s="42" t="s">
        <v>9</v>
      </c>
      <c r="F13" s="42">
        <v>2.0165094369125303</v>
      </c>
      <c r="M13" s="31">
        <v>145.6</v>
      </c>
      <c r="N13" s="7">
        <v>7</v>
      </c>
    </row>
    <row r="14" spans="1:14" x14ac:dyDescent="0.25">
      <c r="A14" s="3" t="s">
        <v>51</v>
      </c>
      <c r="B14" s="17">
        <v>98</v>
      </c>
      <c r="E14" s="42" t="s">
        <v>10</v>
      </c>
      <c r="F14" s="42">
        <v>162</v>
      </c>
      <c r="M14" s="31">
        <v>178</v>
      </c>
      <c r="N14" s="7">
        <v>2</v>
      </c>
    </row>
    <row r="15" spans="1:14" x14ac:dyDescent="0.25">
      <c r="A15" s="3" t="s">
        <v>50</v>
      </c>
      <c r="B15" s="17">
        <v>101</v>
      </c>
      <c r="E15" s="42" t="s">
        <v>11</v>
      </c>
      <c r="F15" s="42">
        <v>97</v>
      </c>
      <c r="M15" s="31">
        <v>210.4</v>
      </c>
      <c r="N15" s="7">
        <v>2</v>
      </c>
    </row>
    <row r="16" spans="1:14" ht="15.75" thickBot="1" x14ac:dyDescent="0.3">
      <c r="A16" s="3" t="s">
        <v>46</v>
      </c>
      <c r="B16" s="17">
        <v>104</v>
      </c>
      <c r="E16" s="42" t="s">
        <v>12</v>
      </c>
      <c r="F16" s="42">
        <v>259</v>
      </c>
      <c r="M16" s="8" t="s">
        <v>63</v>
      </c>
      <c r="N16" s="8">
        <v>1</v>
      </c>
    </row>
    <row r="17" spans="1:16" x14ac:dyDescent="0.25">
      <c r="A17" s="3" t="s">
        <v>47</v>
      </c>
      <c r="B17" s="17">
        <v>102</v>
      </c>
      <c r="E17" s="42" t="s">
        <v>13</v>
      </c>
      <c r="F17" s="42">
        <v>3198</v>
      </c>
    </row>
    <row r="18" spans="1:16" ht="15.75" thickBot="1" x14ac:dyDescent="0.3">
      <c r="A18" s="3" t="s">
        <v>30</v>
      </c>
      <c r="B18" s="17">
        <v>194</v>
      </c>
      <c r="E18" s="43" t="s">
        <v>14</v>
      </c>
      <c r="F18" s="43">
        <v>25</v>
      </c>
    </row>
    <row r="19" spans="1:16" x14ac:dyDescent="0.25">
      <c r="A19" s="3" t="s">
        <v>39</v>
      </c>
      <c r="B19" s="17">
        <v>118</v>
      </c>
      <c r="I19" s="44" t="s">
        <v>72</v>
      </c>
      <c r="J19" s="45">
        <f>F14/7</f>
        <v>23.142857142857142</v>
      </c>
    </row>
    <row r="20" spans="1:16" x14ac:dyDescent="0.25">
      <c r="A20" s="3" t="s">
        <v>49</v>
      </c>
      <c r="B20" s="17">
        <v>101</v>
      </c>
      <c r="I20" s="267"/>
      <c r="J20" s="268"/>
      <c r="K20" s="268"/>
      <c r="L20" s="268"/>
      <c r="M20" s="268"/>
      <c r="N20" s="268"/>
      <c r="O20" s="268"/>
      <c r="P20" s="268"/>
    </row>
    <row r="21" spans="1:16" x14ac:dyDescent="0.25">
      <c r="A21" s="3" t="s">
        <v>53</v>
      </c>
      <c r="B21" s="17">
        <v>97</v>
      </c>
      <c r="I21" s="26" t="s">
        <v>55</v>
      </c>
      <c r="J21" s="26">
        <v>1</v>
      </c>
      <c r="K21" s="26">
        <v>2</v>
      </c>
      <c r="L21" s="26">
        <v>3</v>
      </c>
      <c r="M21" s="26">
        <v>4</v>
      </c>
      <c r="N21" s="26">
        <v>5</v>
      </c>
      <c r="O21" s="26">
        <v>6</v>
      </c>
      <c r="P21" s="26">
        <v>7</v>
      </c>
    </row>
    <row r="22" spans="1:16" x14ac:dyDescent="0.25">
      <c r="A22" s="3" t="s">
        <v>44</v>
      </c>
      <c r="B22" s="17">
        <v>106</v>
      </c>
      <c r="I22" s="46" t="s">
        <v>69</v>
      </c>
      <c r="J22" s="28">
        <f>F15-(J19/2)</f>
        <v>85.428571428571431</v>
      </c>
      <c r="K22" s="28">
        <f>J22+$J19</f>
        <v>108.57142857142857</v>
      </c>
      <c r="L22" s="28">
        <f>K22+J19</f>
        <v>131.71428571428572</v>
      </c>
      <c r="M22" s="28">
        <f>L22+$J19</f>
        <v>154.85714285714286</v>
      </c>
      <c r="N22" s="28">
        <f>M22+$J19</f>
        <v>178</v>
      </c>
      <c r="O22" s="28">
        <f>N22+$J19</f>
        <v>201.14285714285714</v>
      </c>
      <c r="P22" s="28">
        <f>O22+$J19</f>
        <v>224.28571428571428</v>
      </c>
    </row>
    <row r="23" spans="1:16" x14ac:dyDescent="0.25">
      <c r="A23" s="3" t="s">
        <v>32</v>
      </c>
      <c r="B23" s="17">
        <v>171</v>
      </c>
    </row>
    <row r="24" spans="1:16" ht="15.75" thickBot="1" x14ac:dyDescent="0.3">
      <c r="A24" s="3" t="s">
        <v>48</v>
      </c>
      <c r="B24" s="17">
        <v>102</v>
      </c>
    </row>
    <row r="25" spans="1:16" x14ac:dyDescent="0.25">
      <c r="A25" s="3" t="s">
        <v>38</v>
      </c>
      <c r="B25" s="17">
        <v>118</v>
      </c>
      <c r="M25" s="29" t="s">
        <v>62</v>
      </c>
      <c r="N25" s="29" t="s">
        <v>57</v>
      </c>
    </row>
    <row r="26" spans="1:16" ht="15.75" thickBot="1" x14ac:dyDescent="0.3">
      <c r="A26" s="5" t="s">
        <v>43</v>
      </c>
      <c r="B26" s="18">
        <v>107</v>
      </c>
      <c r="M26" s="30">
        <v>85.428571428571431</v>
      </c>
      <c r="N26" s="7">
        <v>0</v>
      </c>
    </row>
    <row r="27" spans="1:16" x14ac:dyDescent="0.25">
      <c r="M27" s="30">
        <v>108.57142857142857</v>
      </c>
      <c r="N27" s="7">
        <v>12</v>
      </c>
    </row>
    <row r="28" spans="1:16" x14ac:dyDescent="0.25">
      <c r="M28" s="30">
        <v>131.71428571428572</v>
      </c>
      <c r="N28" s="7">
        <v>4</v>
      </c>
    </row>
    <row r="29" spans="1:16" x14ac:dyDescent="0.25">
      <c r="M29" s="30">
        <v>154.85714285714286</v>
      </c>
      <c r="N29" s="7">
        <v>5</v>
      </c>
    </row>
    <row r="30" spans="1:16" x14ac:dyDescent="0.25">
      <c r="M30" s="30">
        <v>178</v>
      </c>
      <c r="N30" s="7">
        <v>1</v>
      </c>
    </row>
    <row r="31" spans="1:16" x14ac:dyDescent="0.25">
      <c r="M31" s="30">
        <v>201.14285714285714</v>
      </c>
      <c r="N31" s="7">
        <v>2</v>
      </c>
    </row>
    <row r="32" spans="1:16" x14ac:dyDescent="0.25">
      <c r="M32" s="30">
        <v>224.28571428571428</v>
      </c>
      <c r="N32" s="7">
        <v>0</v>
      </c>
    </row>
    <row r="33" spans="5:14" ht="15.75" thickBot="1" x14ac:dyDescent="0.3">
      <c r="M33" s="8" t="s">
        <v>63</v>
      </c>
      <c r="N33" s="8">
        <v>1</v>
      </c>
    </row>
    <row r="36" spans="5:14" x14ac:dyDescent="0.25">
      <c r="E36" t="s">
        <v>67</v>
      </c>
    </row>
  </sheetData>
  <sortState ref="M26:M32">
    <sortCondition ref="M18"/>
  </sortState>
  <mergeCells count="1">
    <mergeCell ref="I20:P2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zoomScale="55" zoomScaleNormal="55" workbookViewId="0">
      <selection activeCell="Q39" sqref="Q39"/>
    </sheetView>
  </sheetViews>
  <sheetFormatPr defaultRowHeight="15" x14ac:dyDescent="0.25"/>
  <cols>
    <col min="7" max="7" width="22.42578125" customWidth="1"/>
    <col min="8" max="8" width="13.42578125" customWidth="1"/>
    <col min="9" max="10" width="8.85546875" customWidth="1"/>
    <col min="11" max="11" width="14.28515625" bestFit="1" customWidth="1"/>
    <col min="12" max="12" width="10.42578125" customWidth="1"/>
  </cols>
  <sheetData>
    <row r="1" spans="1:16" ht="63" x14ac:dyDescent="0.25">
      <c r="A1" s="76" t="s">
        <v>0</v>
      </c>
      <c r="B1" s="77" t="s">
        <v>1</v>
      </c>
      <c r="C1" s="32"/>
      <c r="D1" s="70" t="s">
        <v>73</v>
      </c>
      <c r="E1" s="71" t="s">
        <v>74</v>
      </c>
      <c r="F1" s="32"/>
      <c r="G1" s="32"/>
      <c r="H1" s="32"/>
    </row>
    <row r="2" spans="1:16" ht="16.5" thickBot="1" x14ac:dyDescent="0.3">
      <c r="A2" s="78">
        <v>1</v>
      </c>
      <c r="B2" s="79">
        <v>83</v>
      </c>
      <c r="C2" s="51"/>
      <c r="D2" s="72">
        <v>1</v>
      </c>
      <c r="E2" s="73">
        <v>10</v>
      </c>
      <c r="K2" s="52" t="s">
        <v>75</v>
      </c>
    </row>
    <row r="3" spans="1:16" ht="15.75" x14ac:dyDescent="0.25">
      <c r="A3" s="78">
        <v>2</v>
      </c>
      <c r="B3" s="79">
        <v>8</v>
      </c>
      <c r="C3" s="51"/>
      <c r="D3" s="72">
        <v>2</v>
      </c>
      <c r="E3" s="73">
        <v>12</v>
      </c>
      <c r="G3" s="41" t="s">
        <v>75</v>
      </c>
      <c r="H3" s="41"/>
    </row>
    <row r="4" spans="1:16" ht="15.75" x14ac:dyDescent="0.25">
      <c r="A4" s="78">
        <v>3</v>
      </c>
      <c r="B4" s="79">
        <v>32</v>
      </c>
      <c r="C4" s="51"/>
      <c r="D4" s="72">
        <v>3</v>
      </c>
      <c r="E4" s="73">
        <v>13</v>
      </c>
      <c r="G4" s="42"/>
      <c r="H4" s="42"/>
      <c r="K4" s="53" t="s">
        <v>68</v>
      </c>
      <c r="L4" s="53">
        <f>H13/5</f>
        <v>29.2</v>
      </c>
    </row>
    <row r="5" spans="1:16" ht="15.75" x14ac:dyDescent="0.25">
      <c r="A5" s="78">
        <v>4</v>
      </c>
      <c r="B5" s="79">
        <v>3</v>
      </c>
      <c r="C5" s="51"/>
      <c r="D5" s="72">
        <v>4</v>
      </c>
      <c r="E5" s="73">
        <v>9</v>
      </c>
      <c r="G5" s="42" t="s">
        <v>2</v>
      </c>
      <c r="H5" s="42">
        <v>80.61666666666666</v>
      </c>
    </row>
    <row r="6" spans="1:16" ht="15.75" x14ac:dyDescent="0.25">
      <c r="A6" s="78">
        <v>5</v>
      </c>
      <c r="B6" s="79">
        <v>67</v>
      </c>
      <c r="C6" s="51"/>
      <c r="D6" s="72">
        <v>5</v>
      </c>
      <c r="E6" s="73">
        <v>8</v>
      </c>
      <c r="G6" s="42" t="s">
        <v>3</v>
      </c>
      <c r="H6" s="42">
        <v>5.7888501666871681</v>
      </c>
      <c r="K6" s="26" t="s">
        <v>76</v>
      </c>
      <c r="L6" s="26">
        <v>1</v>
      </c>
      <c r="M6" s="26">
        <v>2</v>
      </c>
      <c r="N6" s="26">
        <v>3</v>
      </c>
      <c r="O6" s="26">
        <v>4</v>
      </c>
      <c r="P6" s="26">
        <v>5</v>
      </c>
    </row>
    <row r="7" spans="1:16" ht="15.75" x14ac:dyDescent="0.25">
      <c r="A7" s="78">
        <v>6</v>
      </c>
      <c r="B7" s="79">
        <v>144</v>
      </c>
      <c r="C7" s="51"/>
      <c r="D7" s="72">
        <v>6</v>
      </c>
      <c r="E7" s="73">
        <v>8</v>
      </c>
      <c r="G7" s="42" t="s">
        <v>4</v>
      </c>
      <c r="H7" s="42">
        <v>74</v>
      </c>
      <c r="K7" s="26" t="s">
        <v>82</v>
      </c>
      <c r="L7" s="26">
        <f>H14+(L4/2)</f>
        <v>17.600000000000001</v>
      </c>
      <c r="M7" s="26">
        <f>L7+$L$4</f>
        <v>46.8</v>
      </c>
      <c r="N7" s="26">
        <f>M7+$L$4</f>
        <v>76</v>
      </c>
      <c r="O7" s="26">
        <f>N7+$L$4</f>
        <v>105.2</v>
      </c>
      <c r="P7" s="26">
        <f>O7+$L$4</f>
        <v>134.4</v>
      </c>
    </row>
    <row r="8" spans="1:16" ht="15.75" x14ac:dyDescent="0.25">
      <c r="A8" s="78">
        <v>7</v>
      </c>
      <c r="B8" s="79">
        <v>90</v>
      </c>
      <c r="C8" s="51"/>
      <c r="D8" s="72">
        <v>7</v>
      </c>
      <c r="E8" s="73">
        <v>10</v>
      </c>
      <c r="G8" s="42" t="s">
        <v>5</v>
      </c>
      <c r="H8" s="42">
        <v>31</v>
      </c>
      <c r="K8" s="26" t="s">
        <v>77</v>
      </c>
      <c r="L8" s="26">
        <v>16</v>
      </c>
      <c r="M8" s="26">
        <v>15</v>
      </c>
      <c r="N8" s="26">
        <v>7</v>
      </c>
      <c r="O8" s="26">
        <v>13</v>
      </c>
      <c r="P8" s="26">
        <v>9</v>
      </c>
    </row>
    <row r="9" spans="1:16" ht="15.75" x14ac:dyDescent="0.25">
      <c r="A9" s="78">
        <v>8</v>
      </c>
      <c r="B9" s="79">
        <v>148</v>
      </c>
      <c r="C9" s="51"/>
      <c r="D9" s="72">
        <v>8</v>
      </c>
      <c r="E9" s="73">
        <v>16</v>
      </c>
      <c r="G9" s="42" t="s">
        <v>6</v>
      </c>
      <c r="H9" s="42">
        <v>44.840240578538861</v>
      </c>
      <c r="K9" s="26" t="s">
        <v>87</v>
      </c>
      <c r="L9" s="26">
        <f>$H$17/5</f>
        <v>12</v>
      </c>
      <c r="M9" s="26">
        <f>$H$17/5</f>
        <v>12</v>
      </c>
      <c r="N9" s="26">
        <f>$H$17/5</f>
        <v>12</v>
      </c>
      <c r="O9" s="26">
        <f>$H$17/5</f>
        <v>12</v>
      </c>
      <c r="P9" s="26">
        <f>$H$17/5</f>
        <v>12</v>
      </c>
    </row>
    <row r="10" spans="1:16" ht="15.75" x14ac:dyDescent="0.25">
      <c r="A10" s="78">
        <v>9</v>
      </c>
      <c r="B10" s="79">
        <v>129</v>
      </c>
      <c r="C10" s="51"/>
      <c r="D10" s="72">
        <v>9</v>
      </c>
      <c r="E10" s="73">
        <v>11</v>
      </c>
      <c r="G10" s="42" t="s">
        <v>7</v>
      </c>
      <c r="H10" s="42">
        <v>2010.6471751412432</v>
      </c>
      <c r="J10" s="16"/>
      <c r="K10" s="26"/>
      <c r="L10" s="26"/>
      <c r="M10" s="26"/>
      <c r="N10" s="26"/>
      <c r="O10" s="26"/>
      <c r="P10" s="26"/>
    </row>
    <row r="11" spans="1:16" ht="15.75" x14ac:dyDescent="0.25">
      <c r="A11" s="78">
        <v>10</v>
      </c>
      <c r="B11" s="79">
        <v>111</v>
      </c>
      <c r="C11" s="51"/>
      <c r="D11" s="72">
        <v>10</v>
      </c>
      <c r="E11" s="73">
        <v>8</v>
      </c>
      <c r="G11" s="42" t="s">
        <v>8</v>
      </c>
      <c r="H11" s="42">
        <v>-1.2189764112606782</v>
      </c>
      <c r="J11" s="16"/>
      <c r="K11" s="26" t="s">
        <v>79</v>
      </c>
      <c r="L11" s="26">
        <f>CHITEST(L8:P8,L9:P9)</f>
        <v>0.28729749518364583</v>
      </c>
      <c r="M11" s="26"/>
      <c r="N11" s="26"/>
      <c r="O11" s="26"/>
      <c r="P11" s="26"/>
    </row>
    <row r="12" spans="1:16" ht="16.5" thickBot="1" x14ac:dyDescent="0.3">
      <c r="A12" s="78">
        <v>11</v>
      </c>
      <c r="B12" s="79">
        <v>43</v>
      </c>
      <c r="C12" s="51"/>
      <c r="D12" s="72">
        <v>11</v>
      </c>
      <c r="E12" s="73">
        <v>7</v>
      </c>
      <c r="G12" s="42" t="s">
        <v>9</v>
      </c>
      <c r="H12" s="42">
        <v>-5.8078350102319098E-2</v>
      </c>
      <c r="J12" s="16"/>
      <c r="M12" s="16"/>
    </row>
    <row r="13" spans="1:16" ht="15.75" x14ac:dyDescent="0.25">
      <c r="A13" s="78">
        <v>12</v>
      </c>
      <c r="B13" s="79">
        <v>57</v>
      </c>
      <c r="C13" s="51"/>
      <c r="D13" s="72">
        <v>12</v>
      </c>
      <c r="E13" s="73">
        <v>11</v>
      </c>
      <c r="G13" s="42" t="s">
        <v>10</v>
      </c>
      <c r="H13" s="42">
        <v>146</v>
      </c>
      <c r="J13" s="16"/>
      <c r="M13" s="16"/>
      <c r="O13" s="29" t="s">
        <v>62</v>
      </c>
      <c r="P13" s="29" t="s">
        <v>57</v>
      </c>
    </row>
    <row r="14" spans="1:16" ht="15.75" x14ac:dyDescent="0.25">
      <c r="A14" s="78">
        <v>13</v>
      </c>
      <c r="B14" s="79">
        <v>76</v>
      </c>
      <c r="C14" s="51"/>
      <c r="D14" s="72">
        <v>13</v>
      </c>
      <c r="E14" s="73">
        <v>9</v>
      </c>
      <c r="G14" s="42" t="s">
        <v>11</v>
      </c>
      <c r="H14" s="42">
        <v>3</v>
      </c>
      <c r="J14" s="16"/>
      <c r="M14" s="16"/>
      <c r="O14" s="31">
        <v>17.600000000000001</v>
      </c>
      <c r="P14" s="7">
        <v>16</v>
      </c>
    </row>
    <row r="15" spans="1:16" ht="15.75" x14ac:dyDescent="0.25">
      <c r="A15" s="78">
        <v>14</v>
      </c>
      <c r="B15" s="79">
        <v>100</v>
      </c>
      <c r="C15" s="51"/>
      <c r="D15" s="72">
        <v>14</v>
      </c>
      <c r="E15" s="73">
        <v>11</v>
      </c>
      <c r="G15" s="42" t="s">
        <v>12</v>
      </c>
      <c r="H15" s="42">
        <v>149</v>
      </c>
      <c r="J15" s="16"/>
      <c r="M15" s="16"/>
      <c r="O15" s="31">
        <v>46.8</v>
      </c>
      <c r="P15" s="7">
        <v>15</v>
      </c>
    </row>
    <row r="16" spans="1:16" ht="15.75" x14ac:dyDescent="0.25">
      <c r="A16" s="78">
        <v>15</v>
      </c>
      <c r="B16" s="79">
        <v>125</v>
      </c>
      <c r="C16" s="51"/>
      <c r="D16" s="72">
        <v>15</v>
      </c>
      <c r="E16" s="73">
        <v>8</v>
      </c>
      <c r="G16" s="42" t="s">
        <v>13</v>
      </c>
      <c r="H16" s="42">
        <v>4837</v>
      </c>
      <c r="O16" s="31">
        <v>76</v>
      </c>
      <c r="P16" s="7">
        <v>7</v>
      </c>
    </row>
    <row r="17" spans="1:19" ht="16.5" thickBot="1" x14ac:dyDescent="0.3">
      <c r="A17" s="78">
        <v>16</v>
      </c>
      <c r="B17" s="79">
        <v>6</v>
      </c>
      <c r="C17" s="51"/>
      <c r="D17" s="72">
        <v>16</v>
      </c>
      <c r="E17" s="73">
        <v>10</v>
      </c>
      <c r="G17" s="43" t="s">
        <v>14</v>
      </c>
      <c r="H17" s="43">
        <v>60</v>
      </c>
      <c r="O17" s="31">
        <v>105.2</v>
      </c>
      <c r="P17" s="7">
        <v>13</v>
      </c>
    </row>
    <row r="18" spans="1:19" ht="15.75" x14ac:dyDescent="0.25">
      <c r="A18" s="78">
        <v>17</v>
      </c>
      <c r="B18" s="79">
        <v>131</v>
      </c>
      <c r="C18" s="51"/>
      <c r="D18" s="72">
        <v>17</v>
      </c>
      <c r="E18" s="73">
        <v>9</v>
      </c>
      <c r="O18" s="31">
        <v>134.4</v>
      </c>
      <c r="P18" s="7">
        <v>9</v>
      </c>
    </row>
    <row r="19" spans="1:19" ht="16.5" thickBot="1" x14ac:dyDescent="0.3">
      <c r="A19" s="78">
        <v>18</v>
      </c>
      <c r="B19" s="79">
        <v>120</v>
      </c>
      <c r="C19" s="51"/>
      <c r="D19" s="72">
        <v>18</v>
      </c>
      <c r="E19" s="73">
        <v>10</v>
      </c>
      <c r="O19" s="8" t="s">
        <v>63</v>
      </c>
      <c r="P19" s="8">
        <v>0</v>
      </c>
    </row>
    <row r="20" spans="1:19" ht="15.75" x14ac:dyDescent="0.25">
      <c r="A20" s="78">
        <v>19</v>
      </c>
      <c r="B20" s="79">
        <v>143</v>
      </c>
      <c r="C20" s="51"/>
      <c r="D20" s="72">
        <v>19</v>
      </c>
      <c r="E20" s="73">
        <v>11</v>
      </c>
      <c r="G20" s="41" t="s">
        <v>80</v>
      </c>
      <c r="H20" s="41"/>
    </row>
    <row r="21" spans="1:19" ht="15.75" x14ac:dyDescent="0.25">
      <c r="A21" s="78">
        <v>20</v>
      </c>
      <c r="B21" s="79">
        <v>78</v>
      </c>
      <c r="C21" s="51"/>
      <c r="D21" s="72">
        <v>20</v>
      </c>
      <c r="E21" s="73">
        <v>10</v>
      </c>
      <c r="G21" s="42"/>
      <c r="H21" s="42"/>
    </row>
    <row r="22" spans="1:19" ht="15.75" x14ac:dyDescent="0.25">
      <c r="A22" s="78">
        <v>21</v>
      </c>
      <c r="B22" s="79">
        <v>105</v>
      </c>
      <c r="C22" s="51"/>
      <c r="D22" s="72">
        <v>21</v>
      </c>
      <c r="E22" s="73">
        <v>11</v>
      </c>
      <c r="G22" s="42" t="s">
        <v>2</v>
      </c>
      <c r="H22" s="42">
        <v>10.066666666666666</v>
      </c>
      <c r="K22" s="269" t="s">
        <v>81</v>
      </c>
      <c r="L22" s="270"/>
      <c r="M22" s="270"/>
      <c r="N22" s="270"/>
      <c r="O22" s="270"/>
      <c r="P22" s="270"/>
      <c r="Q22" s="270"/>
      <c r="R22" s="270"/>
      <c r="S22" s="270"/>
    </row>
    <row r="23" spans="1:19" ht="15.75" x14ac:dyDescent="0.25">
      <c r="A23" s="78">
        <v>22</v>
      </c>
      <c r="B23" s="79">
        <v>27</v>
      </c>
      <c r="C23" s="51"/>
      <c r="D23" s="72">
        <v>22</v>
      </c>
      <c r="E23" s="73">
        <v>7</v>
      </c>
      <c r="G23" s="42" t="s">
        <v>3</v>
      </c>
      <c r="H23" s="42">
        <v>0.33771136228805776</v>
      </c>
    </row>
    <row r="24" spans="1:19" ht="15.75" x14ac:dyDescent="0.25">
      <c r="A24" s="78">
        <v>23</v>
      </c>
      <c r="B24" s="79">
        <v>31</v>
      </c>
      <c r="C24" s="51"/>
      <c r="D24" s="72">
        <v>23</v>
      </c>
      <c r="E24" s="73">
        <v>9</v>
      </c>
      <c r="G24" s="42" t="s">
        <v>4</v>
      </c>
      <c r="H24" s="42">
        <v>10</v>
      </c>
      <c r="K24" s="26" t="s">
        <v>68</v>
      </c>
      <c r="L24" s="26">
        <f>H30/5</f>
        <v>2.6</v>
      </c>
    </row>
    <row r="25" spans="1:19" ht="15.75" x14ac:dyDescent="0.25">
      <c r="A25" s="78">
        <v>24</v>
      </c>
      <c r="B25" s="79">
        <v>99</v>
      </c>
      <c r="C25" s="51"/>
      <c r="D25" s="72">
        <v>24</v>
      </c>
      <c r="E25" s="73">
        <v>13</v>
      </c>
      <c r="G25" s="42" t="s">
        <v>5</v>
      </c>
      <c r="H25" s="42">
        <v>8</v>
      </c>
    </row>
    <row r="26" spans="1:19" ht="15.75" x14ac:dyDescent="0.25">
      <c r="A26" s="78">
        <v>25</v>
      </c>
      <c r="B26" s="79">
        <v>63</v>
      </c>
      <c r="C26" s="51"/>
      <c r="D26" s="72">
        <v>25</v>
      </c>
      <c r="E26" s="73">
        <v>18</v>
      </c>
      <c r="G26" s="42" t="s">
        <v>6</v>
      </c>
      <c r="H26" s="42">
        <v>2.6159009639333344</v>
      </c>
      <c r="K26" s="26" t="s">
        <v>76</v>
      </c>
      <c r="L26" s="26">
        <v>1</v>
      </c>
      <c r="M26" s="26">
        <v>2</v>
      </c>
      <c r="N26" s="26">
        <v>3</v>
      </c>
      <c r="O26" s="26">
        <v>4</v>
      </c>
      <c r="P26" s="26">
        <v>5</v>
      </c>
    </row>
    <row r="27" spans="1:19" ht="15.75" x14ac:dyDescent="0.25">
      <c r="A27" s="78">
        <v>26</v>
      </c>
      <c r="B27" s="79">
        <v>27</v>
      </c>
      <c r="C27" s="51"/>
      <c r="D27" s="72">
        <v>26</v>
      </c>
      <c r="E27" s="73">
        <v>10</v>
      </c>
      <c r="G27" s="42" t="s">
        <v>7</v>
      </c>
      <c r="H27" s="42">
        <v>6.8429378531073484</v>
      </c>
      <c r="K27" s="26" t="s">
        <v>82</v>
      </c>
      <c r="L27" s="26">
        <f>H31-L24/2</f>
        <v>3.7</v>
      </c>
      <c r="M27" s="26">
        <f>L27+$L$24</f>
        <v>6.3000000000000007</v>
      </c>
      <c r="N27" s="26">
        <f>M27+$L$24</f>
        <v>8.9</v>
      </c>
      <c r="O27" s="26">
        <f>N27+$L$24</f>
        <v>11.5</v>
      </c>
      <c r="P27" s="26">
        <f>O27+$L$24</f>
        <v>14.1</v>
      </c>
    </row>
    <row r="28" spans="1:19" ht="15.75" x14ac:dyDescent="0.25">
      <c r="A28" s="78">
        <v>27</v>
      </c>
      <c r="B28" s="79">
        <v>149</v>
      </c>
      <c r="C28" s="51"/>
      <c r="D28" s="72">
        <v>27</v>
      </c>
      <c r="E28" s="73">
        <v>14</v>
      </c>
      <c r="G28" s="42" t="s">
        <v>8</v>
      </c>
      <c r="H28" s="42">
        <v>0.45445135535851433</v>
      </c>
      <c r="K28" s="26" t="s">
        <v>86</v>
      </c>
      <c r="L28" s="26">
        <v>4</v>
      </c>
      <c r="M28" s="26">
        <v>14</v>
      </c>
      <c r="N28" s="26">
        <v>26</v>
      </c>
      <c r="O28" s="26">
        <v>14</v>
      </c>
      <c r="P28" s="26">
        <v>2</v>
      </c>
    </row>
    <row r="29" spans="1:19" ht="15.75" x14ac:dyDescent="0.25">
      <c r="A29" s="78">
        <v>28</v>
      </c>
      <c r="B29" s="79">
        <v>31</v>
      </c>
      <c r="C29" s="51"/>
      <c r="D29" s="72">
        <v>28</v>
      </c>
      <c r="E29" s="73">
        <v>9</v>
      </c>
      <c r="G29" s="42" t="s">
        <v>9</v>
      </c>
      <c r="H29" s="42">
        <v>0.50075858333314582</v>
      </c>
      <c r="K29" s="26" t="s">
        <v>85</v>
      </c>
      <c r="L29" s="26">
        <f>$H$34/5</f>
        <v>12</v>
      </c>
      <c r="M29" s="26">
        <f t="shared" ref="M29:P29" si="0">$H$34/5</f>
        <v>12</v>
      </c>
      <c r="N29" s="26">
        <f t="shared" si="0"/>
        <v>12</v>
      </c>
      <c r="O29" s="26">
        <f t="shared" si="0"/>
        <v>12</v>
      </c>
      <c r="P29" s="26">
        <f t="shared" si="0"/>
        <v>12</v>
      </c>
    </row>
    <row r="30" spans="1:19" ht="15.75" x14ac:dyDescent="0.25">
      <c r="A30" s="78">
        <v>29</v>
      </c>
      <c r="B30" s="79">
        <v>60</v>
      </c>
      <c r="C30" s="51"/>
      <c r="D30" s="72">
        <v>29</v>
      </c>
      <c r="E30" s="73">
        <v>10</v>
      </c>
      <c r="G30" s="42" t="s">
        <v>10</v>
      </c>
      <c r="H30" s="42">
        <v>13</v>
      </c>
      <c r="K30" s="26"/>
      <c r="L30" s="26"/>
      <c r="M30" s="26"/>
      <c r="N30" s="26"/>
      <c r="O30" s="26"/>
      <c r="P30" s="26"/>
    </row>
    <row r="31" spans="1:19" ht="15.75" x14ac:dyDescent="0.25">
      <c r="A31" s="78">
        <v>30</v>
      </c>
      <c r="B31" s="79">
        <v>56</v>
      </c>
      <c r="C31" s="51"/>
      <c r="D31" s="72">
        <v>30</v>
      </c>
      <c r="E31" s="73">
        <v>12</v>
      </c>
      <c r="G31" s="42" t="s">
        <v>11</v>
      </c>
      <c r="H31" s="42">
        <v>5</v>
      </c>
      <c r="K31" s="26" t="s">
        <v>79</v>
      </c>
      <c r="L31" s="26">
        <f>CHITEST(L28:P28,L29:P29)</f>
        <v>3.5800803134067011E-6</v>
      </c>
      <c r="M31" s="26"/>
      <c r="N31" s="26"/>
      <c r="O31" s="26"/>
      <c r="P31" s="26"/>
    </row>
    <row r="32" spans="1:19" ht="16.5" thickBot="1" x14ac:dyDescent="0.3">
      <c r="A32" s="78">
        <v>31</v>
      </c>
      <c r="B32" s="79">
        <v>5</v>
      </c>
      <c r="C32" s="51"/>
      <c r="D32" s="72">
        <v>31</v>
      </c>
      <c r="E32" s="73">
        <v>10</v>
      </c>
      <c r="G32" s="42" t="s">
        <v>12</v>
      </c>
      <c r="H32" s="42">
        <v>18</v>
      </c>
    </row>
    <row r="33" spans="1:16" ht="15.75" x14ac:dyDescent="0.25">
      <c r="A33" s="78">
        <v>32</v>
      </c>
      <c r="B33" s="79">
        <v>5</v>
      </c>
      <c r="C33" s="51"/>
      <c r="D33" s="72">
        <v>32</v>
      </c>
      <c r="E33" s="73">
        <v>8</v>
      </c>
      <c r="G33" s="42" t="s">
        <v>13</v>
      </c>
      <c r="H33" s="42">
        <v>604</v>
      </c>
      <c r="O33" s="29" t="s">
        <v>62</v>
      </c>
      <c r="P33" s="29" t="s">
        <v>57</v>
      </c>
    </row>
    <row r="34" spans="1:16" ht="16.5" thickBot="1" x14ac:dyDescent="0.3">
      <c r="A34" s="78">
        <v>33</v>
      </c>
      <c r="B34" s="79">
        <v>61</v>
      </c>
      <c r="C34" s="51"/>
      <c r="D34" s="72">
        <v>33</v>
      </c>
      <c r="E34" s="73">
        <v>9</v>
      </c>
      <c r="G34" s="43" t="s">
        <v>14</v>
      </c>
      <c r="H34" s="43">
        <v>60</v>
      </c>
      <c r="O34" s="31">
        <v>3.7</v>
      </c>
      <c r="P34" s="7">
        <v>4</v>
      </c>
    </row>
    <row r="35" spans="1:16" ht="15.75" x14ac:dyDescent="0.25">
      <c r="A35" s="78">
        <v>34</v>
      </c>
      <c r="B35" s="79">
        <v>115</v>
      </c>
      <c r="C35" s="51"/>
      <c r="D35" s="72">
        <v>34</v>
      </c>
      <c r="E35" s="73">
        <v>12</v>
      </c>
      <c r="O35" s="31">
        <v>6.3000000000000007</v>
      </c>
      <c r="P35" s="7">
        <v>14</v>
      </c>
    </row>
    <row r="36" spans="1:16" ht="15.75" x14ac:dyDescent="0.25">
      <c r="A36" s="78">
        <v>35</v>
      </c>
      <c r="B36" s="79">
        <v>145</v>
      </c>
      <c r="C36" s="51"/>
      <c r="D36" s="72">
        <v>35</v>
      </c>
      <c r="E36" s="73">
        <v>8</v>
      </c>
      <c r="O36" s="31">
        <v>8.9</v>
      </c>
      <c r="P36" s="7">
        <v>26</v>
      </c>
    </row>
    <row r="37" spans="1:16" ht="15.75" x14ac:dyDescent="0.25">
      <c r="A37" s="78">
        <v>36</v>
      </c>
      <c r="B37" s="79">
        <v>147</v>
      </c>
      <c r="C37" s="51"/>
      <c r="D37" s="72">
        <v>36</v>
      </c>
      <c r="E37" s="73">
        <v>14</v>
      </c>
      <c r="O37" s="31">
        <v>11.5</v>
      </c>
      <c r="P37" s="7">
        <v>14</v>
      </c>
    </row>
    <row r="38" spans="1:16" ht="15.75" x14ac:dyDescent="0.25">
      <c r="A38" s="78">
        <v>37</v>
      </c>
      <c r="B38" s="79">
        <v>38</v>
      </c>
      <c r="C38" s="51"/>
      <c r="D38" s="72">
        <v>37</v>
      </c>
      <c r="E38" s="73">
        <v>13</v>
      </c>
      <c r="O38" s="31">
        <v>14.1</v>
      </c>
      <c r="P38" s="7">
        <v>2</v>
      </c>
    </row>
    <row r="39" spans="1:16" ht="21.75" thickBot="1" x14ac:dyDescent="0.4">
      <c r="A39" s="78">
        <v>38</v>
      </c>
      <c r="B39" s="79">
        <v>71</v>
      </c>
      <c r="C39" s="51"/>
      <c r="D39" s="72">
        <v>38</v>
      </c>
      <c r="E39" s="73">
        <v>9</v>
      </c>
      <c r="I39" s="36"/>
      <c r="O39" s="8" t="s">
        <v>63</v>
      </c>
      <c r="P39" s="8">
        <v>0</v>
      </c>
    </row>
    <row r="40" spans="1:16" ht="15.75" x14ac:dyDescent="0.25">
      <c r="A40" s="78">
        <v>39</v>
      </c>
      <c r="B40" s="79">
        <v>31</v>
      </c>
      <c r="C40" s="51"/>
      <c r="D40" s="72">
        <v>39</v>
      </c>
      <c r="E40" s="73">
        <v>9</v>
      </c>
    </row>
    <row r="41" spans="1:16" ht="21" x14ac:dyDescent="0.35">
      <c r="A41" s="78">
        <v>40</v>
      </c>
      <c r="B41" s="79">
        <v>124</v>
      </c>
      <c r="C41" s="51"/>
      <c r="D41" s="72">
        <v>40</v>
      </c>
      <c r="E41" s="73">
        <v>9</v>
      </c>
      <c r="I41" s="36"/>
    </row>
    <row r="42" spans="1:16" ht="15.75" x14ac:dyDescent="0.25">
      <c r="A42" s="78">
        <v>41</v>
      </c>
      <c r="B42" s="79">
        <v>143</v>
      </c>
      <c r="C42" s="51"/>
      <c r="D42" s="72">
        <v>41</v>
      </c>
      <c r="E42" s="73">
        <v>8</v>
      </c>
      <c r="H42" t="s">
        <v>88</v>
      </c>
    </row>
    <row r="43" spans="1:16" ht="15.75" x14ac:dyDescent="0.25">
      <c r="A43" s="78">
        <v>42</v>
      </c>
      <c r="B43" s="79">
        <v>133</v>
      </c>
      <c r="C43" s="51"/>
      <c r="D43" s="72">
        <v>42</v>
      </c>
      <c r="E43" s="73">
        <v>7</v>
      </c>
    </row>
    <row r="44" spans="1:16" ht="15.75" x14ac:dyDescent="0.25">
      <c r="A44" s="78">
        <v>43</v>
      </c>
      <c r="B44" s="79">
        <v>120</v>
      </c>
      <c r="C44" s="51"/>
      <c r="D44" s="72">
        <v>43</v>
      </c>
      <c r="E44" s="73">
        <v>7</v>
      </c>
    </row>
    <row r="45" spans="1:16" ht="15.75" x14ac:dyDescent="0.25">
      <c r="A45" s="78">
        <v>44</v>
      </c>
      <c r="B45" s="79">
        <v>67</v>
      </c>
      <c r="C45" s="51"/>
      <c r="D45" s="72">
        <v>44</v>
      </c>
      <c r="E45" s="73">
        <v>5</v>
      </c>
    </row>
    <row r="46" spans="1:16" ht="15.75" x14ac:dyDescent="0.25">
      <c r="A46" s="78">
        <v>45</v>
      </c>
      <c r="B46" s="79">
        <v>58</v>
      </c>
      <c r="C46" s="51"/>
      <c r="D46" s="72">
        <v>45</v>
      </c>
      <c r="E46" s="73">
        <v>13</v>
      </c>
    </row>
    <row r="47" spans="1:16" ht="15.75" x14ac:dyDescent="0.25">
      <c r="A47" s="78">
        <v>46</v>
      </c>
      <c r="B47" s="79">
        <v>53</v>
      </c>
      <c r="C47" s="51"/>
      <c r="D47" s="72">
        <v>46</v>
      </c>
      <c r="E47" s="73">
        <v>14</v>
      </c>
    </row>
    <row r="48" spans="1:16" ht="15.75" x14ac:dyDescent="0.25">
      <c r="A48" s="78">
        <v>47</v>
      </c>
      <c r="B48" s="79">
        <v>45</v>
      </c>
      <c r="C48" s="51"/>
      <c r="D48" s="72">
        <v>47</v>
      </c>
      <c r="E48" s="73">
        <v>6</v>
      </c>
    </row>
    <row r="49" spans="1:5" ht="15.75" x14ac:dyDescent="0.25">
      <c r="A49" s="78">
        <v>48</v>
      </c>
      <c r="B49" s="79">
        <v>107</v>
      </c>
      <c r="C49" s="51"/>
      <c r="D49" s="72">
        <v>48</v>
      </c>
      <c r="E49" s="73">
        <v>11</v>
      </c>
    </row>
    <row r="50" spans="1:5" ht="15.75" x14ac:dyDescent="0.25">
      <c r="A50" s="78">
        <v>49</v>
      </c>
      <c r="B50" s="79">
        <v>110</v>
      </c>
      <c r="C50" s="51"/>
      <c r="D50" s="72">
        <v>49</v>
      </c>
      <c r="E50" s="73">
        <v>12</v>
      </c>
    </row>
    <row r="51" spans="1:5" ht="15.75" x14ac:dyDescent="0.25">
      <c r="A51" s="78">
        <v>50</v>
      </c>
      <c r="B51" s="79">
        <v>56</v>
      </c>
      <c r="C51" s="51"/>
      <c r="D51" s="72">
        <v>50</v>
      </c>
      <c r="E51" s="73">
        <v>8</v>
      </c>
    </row>
    <row r="52" spans="1:5" ht="15.75" x14ac:dyDescent="0.25">
      <c r="A52" s="78">
        <v>51</v>
      </c>
      <c r="B52" s="79">
        <v>72</v>
      </c>
      <c r="C52" s="51"/>
      <c r="D52" s="72">
        <v>51</v>
      </c>
      <c r="E52" s="73">
        <v>6</v>
      </c>
    </row>
    <row r="53" spans="1:5" ht="15.75" x14ac:dyDescent="0.25">
      <c r="A53" s="78">
        <v>52</v>
      </c>
      <c r="B53" s="79">
        <v>15</v>
      </c>
      <c r="C53" s="51"/>
      <c r="D53" s="72">
        <v>52</v>
      </c>
      <c r="E53" s="73">
        <v>14</v>
      </c>
    </row>
    <row r="54" spans="1:5" ht="15.75" x14ac:dyDescent="0.25">
      <c r="A54" s="78">
        <v>53</v>
      </c>
      <c r="B54" s="79">
        <v>118</v>
      </c>
      <c r="C54" s="51"/>
      <c r="D54" s="72">
        <v>53</v>
      </c>
      <c r="E54" s="73">
        <v>11</v>
      </c>
    </row>
    <row r="55" spans="1:5" ht="15.75" x14ac:dyDescent="0.25">
      <c r="A55" s="78">
        <v>54</v>
      </c>
      <c r="B55" s="79">
        <v>64</v>
      </c>
      <c r="C55" s="51"/>
      <c r="D55" s="72">
        <v>54</v>
      </c>
      <c r="E55" s="73">
        <v>8</v>
      </c>
    </row>
    <row r="56" spans="1:5" ht="15.75" x14ac:dyDescent="0.25">
      <c r="A56" s="78">
        <v>55</v>
      </c>
      <c r="B56" s="79">
        <v>130</v>
      </c>
      <c r="C56" s="51"/>
      <c r="D56" s="72">
        <v>55</v>
      </c>
      <c r="E56" s="73">
        <v>10</v>
      </c>
    </row>
    <row r="57" spans="1:5" ht="15.75" x14ac:dyDescent="0.25">
      <c r="A57" s="78">
        <v>56</v>
      </c>
      <c r="B57" s="79">
        <v>90</v>
      </c>
      <c r="C57" s="51"/>
      <c r="D57" s="72">
        <v>56</v>
      </c>
      <c r="E57" s="73">
        <v>13</v>
      </c>
    </row>
    <row r="58" spans="1:5" ht="15.75" x14ac:dyDescent="0.25">
      <c r="A58" s="78">
        <v>57</v>
      </c>
      <c r="B58" s="79">
        <v>55</v>
      </c>
      <c r="C58" s="51"/>
      <c r="D58" s="72">
        <v>57</v>
      </c>
      <c r="E58" s="73">
        <v>12</v>
      </c>
    </row>
    <row r="59" spans="1:5" ht="15.75" x14ac:dyDescent="0.25">
      <c r="A59" s="78">
        <v>58</v>
      </c>
      <c r="B59" s="79">
        <v>46</v>
      </c>
      <c r="C59" s="51"/>
      <c r="D59" s="72">
        <v>58</v>
      </c>
      <c r="E59" s="73">
        <v>11</v>
      </c>
    </row>
    <row r="60" spans="1:5" ht="15.75" x14ac:dyDescent="0.25">
      <c r="A60" s="78">
        <v>59</v>
      </c>
      <c r="B60" s="79">
        <v>136</v>
      </c>
      <c r="C60" s="51"/>
      <c r="D60" s="72">
        <v>59</v>
      </c>
      <c r="E60" s="73">
        <v>8</v>
      </c>
    </row>
    <row r="61" spans="1:5" ht="16.5" thickBot="1" x14ac:dyDescent="0.3">
      <c r="A61" s="80">
        <v>60</v>
      </c>
      <c r="B61" s="81">
        <v>135</v>
      </c>
      <c r="C61" s="51"/>
      <c r="D61" s="74">
        <v>60</v>
      </c>
      <c r="E61" s="75">
        <v>5</v>
      </c>
    </row>
  </sheetData>
  <sortState ref="O34:O38">
    <sortCondition ref="O35"/>
  </sortState>
  <mergeCells count="1">
    <mergeCell ref="K22:S2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4" zoomScale="55" zoomScaleNormal="55" workbookViewId="0">
      <selection activeCell="P38" sqref="P38"/>
    </sheetView>
  </sheetViews>
  <sheetFormatPr defaultRowHeight="15" x14ac:dyDescent="0.25"/>
  <cols>
    <col min="7" max="7" width="24.28515625" customWidth="1"/>
    <col min="8" max="8" width="19.5703125" customWidth="1"/>
    <col min="11" max="11" width="14.42578125" customWidth="1"/>
    <col min="12" max="12" width="13.28515625" bestFit="1" customWidth="1"/>
  </cols>
  <sheetData>
    <row r="1" spans="1:19" ht="63" x14ac:dyDescent="0.25">
      <c r="A1" s="70" t="s">
        <v>89</v>
      </c>
      <c r="B1" s="71" t="s">
        <v>90</v>
      </c>
      <c r="C1" s="32"/>
      <c r="D1" s="70" t="s">
        <v>73</v>
      </c>
      <c r="E1" s="71" t="s">
        <v>74</v>
      </c>
      <c r="F1" s="32"/>
      <c r="G1" s="32"/>
      <c r="H1" s="32"/>
    </row>
    <row r="2" spans="1:19" ht="16.5" thickBot="1" x14ac:dyDescent="0.3">
      <c r="A2" s="72">
        <v>1</v>
      </c>
      <c r="B2" s="73">
        <v>19.5</v>
      </c>
      <c r="C2" s="51"/>
      <c r="D2" s="72">
        <v>1</v>
      </c>
      <c r="E2" s="73">
        <v>10</v>
      </c>
      <c r="K2" s="55" t="s">
        <v>90</v>
      </c>
      <c r="L2" s="55"/>
      <c r="M2" s="55"/>
      <c r="N2" s="55"/>
      <c r="O2" s="55"/>
      <c r="P2" s="55"/>
      <c r="Q2" s="55"/>
      <c r="R2" s="55"/>
      <c r="S2" s="55"/>
    </row>
    <row r="3" spans="1:19" ht="15.75" x14ac:dyDescent="0.25">
      <c r="A3" s="72">
        <v>2</v>
      </c>
      <c r="B3" s="73">
        <v>23.7</v>
      </c>
      <c r="C3" s="51"/>
      <c r="D3" s="72">
        <v>2</v>
      </c>
      <c r="E3" s="73">
        <v>12</v>
      </c>
      <c r="G3" s="41" t="s">
        <v>90</v>
      </c>
      <c r="H3" s="41"/>
    </row>
    <row r="4" spans="1:19" ht="15.75" x14ac:dyDescent="0.25">
      <c r="A4" s="72">
        <v>3</v>
      </c>
      <c r="B4" s="73">
        <v>14.8</v>
      </c>
      <c r="C4" s="51"/>
      <c r="D4" s="72">
        <v>3</v>
      </c>
      <c r="E4" s="73">
        <v>13</v>
      </c>
      <c r="G4" s="42"/>
      <c r="H4" s="42"/>
      <c r="K4" s="26" t="s">
        <v>68</v>
      </c>
      <c r="L4" s="26">
        <f>H13/5</f>
        <v>3.4800000000000004</v>
      </c>
    </row>
    <row r="5" spans="1:19" ht="15.75" x14ac:dyDescent="0.25">
      <c r="A5" s="72">
        <v>4</v>
      </c>
      <c r="B5" s="73">
        <v>22.8</v>
      </c>
      <c r="C5" s="51"/>
      <c r="D5" s="72">
        <v>4</v>
      </c>
      <c r="E5" s="73">
        <v>9</v>
      </c>
      <c r="G5" s="42" t="s">
        <v>2</v>
      </c>
      <c r="H5" s="42">
        <v>24.078333333333333</v>
      </c>
    </row>
    <row r="6" spans="1:19" ht="15.75" x14ac:dyDescent="0.25">
      <c r="A6" s="72">
        <v>5</v>
      </c>
      <c r="B6" s="73">
        <v>23.1</v>
      </c>
      <c r="C6" s="51"/>
      <c r="D6" s="72">
        <v>5</v>
      </c>
      <c r="E6" s="73">
        <v>8</v>
      </c>
      <c r="G6" s="42" t="s">
        <v>3</v>
      </c>
      <c r="H6" s="42">
        <v>0.49049779664361776</v>
      </c>
      <c r="K6" s="26" t="s">
        <v>76</v>
      </c>
      <c r="L6" s="26">
        <v>1</v>
      </c>
      <c r="M6" s="26">
        <v>2</v>
      </c>
      <c r="N6" s="26">
        <v>3</v>
      </c>
      <c r="O6" s="26">
        <v>4</v>
      </c>
      <c r="P6" s="26">
        <v>5</v>
      </c>
    </row>
    <row r="7" spans="1:19" ht="15.75" x14ac:dyDescent="0.25">
      <c r="A7" s="72">
        <v>6</v>
      </c>
      <c r="B7" s="73">
        <v>29</v>
      </c>
      <c r="C7" s="51"/>
      <c r="D7" s="72">
        <v>6</v>
      </c>
      <c r="E7" s="73">
        <v>8</v>
      </c>
      <c r="G7" s="42" t="s">
        <v>4</v>
      </c>
      <c r="H7" s="42">
        <v>24.3</v>
      </c>
      <c r="K7" s="26" t="s">
        <v>82</v>
      </c>
      <c r="L7" s="26">
        <f>H14+(L4/2)</f>
        <v>16.54</v>
      </c>
      <c r="M7" s="26">
        <f>L7+$L$4</f>
        <v>20.02</v>
      </c>
      <c r="N7" s="26">
        <f>M7+$L$4</f>
        <v>23.5</v>
      </c>
      <c r="O7" s="26">
        <f>N7+$L$4</f>
        <v>26.98</v>
      </c>
      <c r="P7" s="26">
        <f>O7+$L$4</f>
        <v>30.46</v>
      </c>
    </row>
    <row r="8" spans="1:19" ht="15.75" x14ac:dyDescent="0.25">
      <c r="A8" s="72">
        <v>7</v>
      </c>
      <c r="B8" s="73">
        <v>21.3</v>
      </c>
      <c r="C8" s="51"/>
      <c r="D8" s="72">
        <v>7</v>
      </c>
      <c r="E8" s="73">
        <v>10</v>
      </c>
      <c r="G8" s="42" t="s">
        <v>5</v>
      </c>
      <c r="H8" s="42">
        <v>21.3</v>
      </c>
      <c r="K8" s="26" t="s">
        <v>77</v>
      </c>
      <c r="L8" s="26">
        <v>9</v>
      </c>
      <c r="M8" s="26">
        <v>14</v>
      </c>
      <c r="N8" s="26">
        <v>24</v>
      </c>
      <c r="O8" s="26">
        <v>10</v>
      </c>
      <c r="P8" s="26">
        <v>3</v>
      </c>
    </row>
    <row r="9" spans="1:19" ht="15.75" x14ac:dyDescent="0.25">
      <c r="A9" s="72">
        <v>8</v>
      </c>
      <c r="B9" s="73">
        <v>30.9</v>
      </c>
      <c r="C9" s="51"/>
      <c r="D9" s="72">
        <v>8</v>
      </c>
      <c r="E9" s="73">
        <v>16</v>
      </c>
      <c r="G9" s="42" t="s">
        <v>6</v>
      </c>
      <c r="H9" s="42">
        <v>3.7993795955043277</v>
      </c>
      <c r="K9" s="26" t="s">
        <v>78</v>
      </c>
      <c r="L9" s="26">
        <f>$H$17/5</f>
        <v>12</v>
      </c>
      <c r="M9" s="26">
        <f>$H$17/5</f>
        <v>12</v>
      </c>
      <c r="N9" s="26">
        <f>$H$17/5</f>
        <v>12</v>
      </c>
      <c r="O9" s="26">
        <f>$H$17/5</f>
        <v>12</v>
      </c>
      <c r="P9" s="26">
        <f>$H$17/5</f>
        <v>12</v>
      </c>
    </row>
    <row r="10" spans="1:19" ht="15.75" x14ac:dyDescent="0.25">
      <c r="A10" s="72">
        <v>9</v>
      </c>
      <c r="B10" s="73">
        <v>25.6</v>
      </c>
      <c r="C10" s="51"/>
      <c r="D10" s="72">
        <v>9</v>
      </c>
      <c r="E10" s="73">
        <v>11</v>
      </c>
      <c r="G10" s="42" t="s">
        <v>7</v>
      </c>
      <c r="H10" s="42">
        <v>14.43528531073463</v>
      </c>
      <c r="K10" s="26"/>
      <c r="L10" s="26"/>
      <c r="M10" s="26"/>
      <c r="N10" s="26"/>
      <c r="O10" s="26"/>
      <c r="P10" s="26"/>
    </row>
    <row r="11" spans="1:19" ht="15.75" x14ac:dyDescent="0.25">
      <c r="A11" s="72">
        <v>10</v>
      </c>
      <c r="B11" s="73">
        <v>31</v>
      </c>
      <c r="C11" s="51"/>
      <c r="D11" s="72">
        <v>10</v>
      </c>
      <c r="E11" s="73">
        <v>8</v>
      </c>
      <c r="G11" s="42" t="s">
        <v>8</v>
      </c>
      <c r="H11" s="42">
        <v>-0.14519133064674561</v>
      </c>
      <c r="K11" s="26" t="s">
        <v>79</v>
      </c>
      <c r="L11" s="26">
        <f>CHITEST(L8:P8,L9:P9)</f>
        <v>4.629502991447933E-4</v>
      </c>
      <c r="M11" s="26"/>
      <c r="N11" s="26"/>
      <c r="O11" s="26"/>
      <c r="P11" s="26"/>
    </row>
    <row r="12" spans="1:19" ht="16.5" thickBot="1" x14ac:dyDescent="0.3">
      <c r="A12" s="72">
        <v>11</v>
      </c>
      <c r="B12" s="73">
        <v>26.7</v>
      </c>
      <c r="C12" s="51"/>
      <c r="D12" s="72">
        <v>11</v>
      </c>
      <c r="E12" s="73">
        <v>7</v>
      </c>
      <c r="G12" s="42" t="s">
        <v>9</v>
      </c>
      <c r="H12" s="42">
        <v>-0.19092870087668817</v>
      </c>
    </row>
    <row r="13" spans="1:19" ht="15.75" x14ac:dyDescent="0.25">
      <c r="A13" s="72">
        <v>12</v>
      </c>
      <c r="B13" s="73">
        <v>24.7</v>
      </c>
      <c r="C13" s="51"/>
      <c r="D13" s="72">
        <v>12</v>
      </c>
      <c r="E13" s="73">
        <v>11</v>
      </c>
      <c r="G13" s="42" t="s">
        <v>10</v>
      </c>
      <c r="H13" s="42">
        <v>17.400000000000002</v>
      </c>
      <c r="O13" s="29" t="s">
        <v>62</v>
      </c>
      <c r="P13" s="29" t="s">
        <v>57</v>
      </c>
    </row>
    <row r="14" spans="1:19" ht="15.75" x14ac:dyDescent="0.25">
      <c r="A14" s="72">
        <v>13</v>
      </c>
      <c r="B14" s="73">
        <v>29.7</v>
      </c>
      <c r="C14" s="51"/>
      <c r="D14" s="72">
        <v>13</v>
      </c>
      <c r="E14" s="73">
        <v>9</v>
      </c>
      <c r="G14" s="42" t="s">
        <v>11</v>
      </c>
      <c r="H14" s="42">
        <v>14.8</v>
      </c>
      <c r="O14" s="31">
        <v>16.54</v>
      </c>
      <c r="P14" s="7">
        <v>9</v>
      </c>
    </row>
    <row r="15" spans="1:19" ht="15.75" x14ac:dyDescent="0.25">
      <c r="A15" s="72">
        <v>14</v>
      </c>
      <c r="B15" s="73">
        <v>21.3</v>
      </c>
      <c r="C15" s="51"/>
      <c r="D15" s="72">
        <v>14</v>
      </c>
      <c r="E15" s="73">
        <v>11</v>
      </c>
      <c r="G15" s="42" t="s">
        <v>12</v>
      </c>
      <c r="H15" s="42">
        <v>32.200000000000003</v>
      </c>
      <c r="O15" s="31">
        <v>20.02</v>
      </c>
      <c r="P15" s="7">
        <v>14</v>
      </c>
    </row>
    <row r="16" spans="1:19" ht="15.75" x14ac:dyDescent="0.25">
      <c r="A16" s="72">
        <v>15</v>
      </c>
      <c r="B16" s="73">
        <v>21.9</v>
      </c>
      <c r="C16" s="51"/>
      <c r="D16" s="72">
        <v>15</v>
      </c>
      <c r="E16" s="73">
        <v>8</v>
      </c>
      <c r="G16" s="42" t="s">
        <v>13</v>
      </c>
      <c r="H16" s="42">
        <v>1444.7</v>
      </c>
      <c r="O16" s="31">
        <v>23.5</v>
      </c>
      <c r="P16" s="7">
        <v>24</v>
      </c>
    </row>
    <row r="17" spans="1:16" ht="16.5" thickBot="1" x14ac:dyDescent="0.3">
      <c r="A17" s="72">
        <v>16</v>
      </c>
      <c r="B17" s="73">
        <v>23.3</v>
      </c>
      <c r="C17" s="51"/>
      <c r="D17" s="72">
        <v>16</v>
      </c>
      <c r="E17" s="73">
        <v>10</v>
      </c>
      <c r="G17" s="43" t="s">
        <v>14</v>
      </c>
      <c r="H17" s="43">
        <v>60</v>
      </c>
      <c r="O17" s="31">
        <v>26.98</v>
      </c>
      <c r="P17" s="7">
        <v>10</v>
      </c>
    </row>
    <row r="18" spans="1:16" ht="15.75" x14ac:dyDescent="0.25">
      <c r="A18" s="72">
        <v>17</v>
      </c>
      <c r="B18" s="73">
        <v>26</v>
      </c>
      <c r="C18" s="51"/>
      <c r="D18" s="72">
        <v>17</v>
      </c>
      <c r="E18" s="73">
        <v>9</v>
      </c>
      <c r="O18" s="31">
        <v>30.46</v>
      </c>
      <c r="P18" s="7">
        <v>3</v>
      </c>
    </row>
    <row r="19" spans="1:16" ht="16.5" thickBot="1" x14ac:dyDescent="0.3">
      <c r="A19" s="72">
        <v>18</v>
      </c>
      <c r="B19" s="73">
        <v>24.4</v>
      </c>
      <c r="C19" s="51"/>
      <c r="D19" s="72">
        <v>18</v>
      </c>
      <c r="E19" s="73">
        <v>10</v>
      </c>
      <c r="O19" s="8" t="s">
        <v>63</v>
      </c>
      <c r="P19" s="8">
        <v>0</v>
      </c>
    </row>
    <row r="20" spans="1:16" ht="15.75" x14ac:dyDescent="0.25">
      <c r="A20" s="72">
        <v>19</v>
      </c>
      <c r="B20" s="73">
        <v>21.3</v>
      </c>
      <c r="C20" s="51"/>
      <c r="D20" s="72">
        <v>19</v>
      </c>
      <c r="E20" s="73">
        <v>11</v>
      </c>
      <c r="G20" s="41" t="s">
        <v>80</v>
      </c>
      <c r="H20" s="41"/>
    </row>
    <row r="21" spans="1:16" ht="15.75" x14ac:dyDescent="0.25">
      <c r="A21" s="72">
        <v>20</v>
      </c>
      <c r="B21" s="73">
        <v>19.2</v>
      </c>
      <c r="C21" s="51"/>
      <c r="D21" s="72">
        <v>20</v>
      </c>
      <c r="E21" s="73">
        <v>10</v>
      </c>
      <c r="G21" s="42"/>
      <c r="H21" s="42"/>
    </row>
    <row r="22" spans="1:16" ht="15.75" x14ac:dyDescent="0.25">
      <c r="A22" s="72">
        <v>21</v>
      </c>
      <c r="B22" s="73">
        <v>29</v>
      </c>
      <c r="C22" s="51"/>
      <c r="D22" s="72">
        <v>21</v>
      </c>
      <c r="E22" s="73">
        <v>11</v>
      </c>
      <c r="G22" s="42" t="s">
        <v>2</v>
      </c>
      <c r="H22" s="42">
        <v>10.066666666666666</v>
      </c>
      <c r="K22" s="26" t="s">
        <v>68</v>
      </c>
      <c r="L22" s="26">
        <f>H30/5</f>
        <v>2.6</v>
      </c>
    </row>
    <row r="23" spans="1:16" ht="15.75" x14ac:dyDescent="0.25">
      <c r="A23" s="72">
        <v>22</v>
      </c>
      <c r="B23" s="73">
        <v>24.3</v>
      </c>
      <c r="C23" s="51"/>
      <c r="D23" s="72">
        <v>22</v>
      </c>
      <c r="E23" s="73">
        <v>7</v>
      </c>
      <c r="G23" s="42" t="s">
        <v>3</v>
      </c>
      <c r="H23" s="42">
        <v>0.33771136228805776</v>
      </c>
    </row>
    <row r="24" spans="1:16" ht="15.75" x14ac:dyDescent="0.25">
      <c r="A24" s="72">
        <v>23</v>
      </c>
      <c r="B24" s="73">
        <v>27.7</v>
      </c>
      <c r="C24" s="51"/>
      <c r="D24" s="72">
        <v>23</v>
      </c>
      <c r="E24" s="73">
        <v>9</v>
      </c>
      <c r="G24" s="42" t="s">
        <v>4</v>
      </c>
      <c r="H24" s="42">
        <v>10</v>
      </c>
      <c r="K24" s="26" t="s">
        <v>76</v>
      </c>
      <c r="L24" s="26">
        <v>1</v>
      </c>
      <c r="M24" s="26">
        <v>2</v>
      </c>
      <c r="N24" s="26">
        <v>3</v>
      </c>
      <c r="O24" s="26">
        <v>4</v>
      </c>
      <c r="P24" s="26">
        <v>5</v>
      </c>
    </row>
    <row r="25" spans="1:16" ht="15.75" x14ac:dyDescent="0.25">
      <c r="A25" s="72">
        <v>24</v>
      </c>
      <c r="B25" s="73">
        <v>26.5</v>
      </c>
      <c r="C25" s="51"/>
      <c r="D25" s="72">
        <v>24</v>
      </c>
      <c r="E25" s="73">
        <v>13</v>
      </c>
      <c r="G25" s="42" t="s">
        <v>5</v>
      </c>
      <c r="H25" s="42">
        <v>8</v>
      </c>
      <c r="K25" s="26" t="s">
        <v>82</v>
      </c>
      <c r="L25" s="26">
        <f>H31-L22/2</f>
        <v>3.7</v>
      </c>
      <c r="M25" s="26">
        <f>L25+$L$22</f>
        <v>6.3000000000000007</v>
      </c>
      <c r="N25" s="26">
        <f>M25+$L$22</f>
        <v>8.9</v>
      </c>
      <c r="O25" s="26">
        <f>N25+$L$22</f>
        <v>11.5</v>
      </c>
      <c r="P25" s="26">
        <f>O25+$L$22</f>
        <v>14.1</v>
      </c>
    </row>
    <row r="26" spans="1:16" ht="15.75" x14ac:dyDescent="0.25">
      <c r="A26" s="72">
        <v>25</v>
      </c>
      <c r="B26" s="73">
        <v>24.5</v>
      </c>
      <c r="C26" s="51"/>
      <c r="D26" s="72">
        <v>25</v>
      </c>
      <c r="E26" s="73">
        <v>18</v>
      </c>
      <c r="G26" s="42" t="s">
        <v>6</v>
      </c>
      <c r="H26" s="42">
        <v>2.6159009639333344</v>
      </c>
      <c r="K26" s="26" t="s">
        <v>83</v>
      </c>
      <c r="L26" s="26">
        <v>4</v>
      </c>
      <c r="M26" s="26">
        <v>14</v>
      </c>
      <c r="N26" s="26">
        <v>26</v>
      </c>
      <c r="O26" s="26">
        <v>14</v>
      </c>
      <c r="P26" s="26">
        <v>2</v>
      </c>
    </row>
    <row r="27" spans="1:16" ht="15.75" x14ac:dyDescent="0.25">
      <c r="A27" s="72">
        <v>26</v>
      </c>
      <c r="B27" s="73">
        <v>17.7</v>
      </c>
      <c r="C27" s="51"/>
      <c r="D27" s="72">
        <v>26</v>
      </c>
      <c r="E27" s="73">
        <v>10</v>
      </c>
      <c r="G27" s="42" t="s">
        <v>7</v>
      </c>
      <c r="H27" s="42">
        <v>6.8429378531073484</v>
      </c>
      <c r="K27" s="26" t="s">
        <v>84</v>
      </c>
      <c r="L27" s="26">
        <f>$H$34/5</f>
        <v>12</v>
      </c>
      <c r="M27" s="26">
        <f t="shared" ref="M27:P27" si="0">$H$34/5</f>
        <v>12</v>
      </c>
      <c r="N27" s="26">
        <f t="shared" si="0"/>
        <v>12</v>
      </c>
      <c r="O27" s="26">
        <f t="shared" si="0"/>
        <v>12</v>
      </c>
      <c r="P27" s="26">
        <f t="shared" si="0"/>
        <v>12</v>
      </c>
    </row>
    <row r="28" spans="1:16" ht="15.75" x14ac:dyDescent="0.25">
      <c r="A28" s="72">
        <v>27</v>
      </c>
      <c r="B28" s="73">
        <v>25.2</v>
      </c>
      <c r="C28" s="51"/>
      <c r="D28" s="72">
        <v>27</v>
      </c>
      <c r="E28" s="73">
        <v>14</v>
      </c>
      <c r="G28" s="42" t="s">
        <v>8</v>
      </c>
      <c r="H28" s="42">
        <v>0.45445135535851433</v>
      </c>
      <c r="K28" s="26"/>
      <c r="L28" s="26"/>
      <c r="M28" s="26"/>
      <c r="N28" s="26"/>
      <c r="O28" s="26"/>
      <c r="P28" s="26"/>
    </row>
    <row r="29" spans="1:16" ht="15.75" x14ac:dyDescent="0.25">
      <c r="A29" s="72">
        <v>28</v>
      </c>
      <c r="B29" s="73">
        <v>19.2</v>
      </c>
      <c r="C29" s="51"/>
      <c r="D29" s="72">
        <v>28</v>
      </c>
      <c r="E29" s="73">
        <v>9</v>
      </c>
      <c r="G29" s="42" t="s">
        <v>9</v>
      </c>
      <c r="H29" s="42">
        <v>0.50075858333314582</v>
      </c>
      <c r="K29" s="26" t="s">
        <v>79</v>
      </c>
      <c r="L29" s="26">
        <f>CHITEST(L26:P26,L27:P27)</f>
        <v>3.5800803134067011E-6</v>
      </c>
      <c r="M29" s="26"/>
      <c r="N29" s="26"/>
      <c r="O29" s="26"/>
      <c r="P29" s="26"/>
    </row>
    <row r="30" spans="1:16" ht="16.5" thickBot="1" x14ac:dyDescent="0.3">
      <c r="A30" s="72">
        <v>29</v>
      </c>
      <c r="B30" s="73">
        <v>25.3</v>
      </c>
      <c r="C30" s="51"/>
      <c r="D30" s="72">
        <v>29</v>
      </c>
      <c r="E30" s="73">
        <v>10</v>
      </c>
      <c r="G30" s="42" t="s">
        <v>10</v>
      </c>
      <c r="H30" s="42">
        <v>13</v>
      </c>
    </row>
    <row r="31" spans="1:16" ht="15.75" x14ac:dyDescent="0.25">
      <c r="A31" s="72">
        <v>30</v>
      </c>
      <c r="B31" s="73">
        <v>28.5</v>
      </c>
      <c r="C31" s="51"/>
      <c r="D31" s="72">
        <v>30</v>
      </c>
      <c r="E31" s="73">
        <v>12</v>
      </c>
      <c r="G31" s="42" t="s">
        <v>11</v>
      </c>
      <c r="H31" s="42">
        <v>5</v>
      </c>
      <c r="O31" s="29" t="s">
        <v>62</v>
      </c>
      <c r="P31" s="29" t="s">
        <v>57</v>
      </c>
    </row>
    <row r="32" spans="1:16" ht="15.75" x14ac:dyDescent="0.25">
      <c r="A32" s="72">
        <v>31</v>
      </c>
      <c r="B32" s="73">
        <v>26.2</v>
      </c>
      <c r="C32" s="51"/>
      <c r="D32" s="72">
        <v>31</v>
      </c>
      <c r="E32" s="73">
        <v>10</v>
      </c>
      <c r="G32" s="42" t="s">
        <v>12</v>
      </c>
      <c r="H32" s="42">
        <v>18</v>
      </c>
      <c r="O32" s="31">
        <v>3.7</v>
      </c>
      <c r="P32" s="7">
        <v>4</v>
      </c>
    </row>
    <row r="33" spans="1:16" ht="15.75" x14ac:dyDescent="0.25">
      <c r="A33" s="72">
        <v>32</v>
      </c>
      <c r="B33" s="73">
        <v>17.5</v>
      </c>
      <c r="C33" s="51"/>
      <c r="D33" s="72">
        <v>32</v>
      </c>
      <c r="E33" s="73">
        <v>8</v>
      </c>
      <c r="G33" s="42" t="s">
        <v>13</v>
      </c>
      <c r="H33" s="42">
        <v>604</v>
      </c>
      <c r="O33" s="31">
        <v>6.3000000000000007</v>
      </c>
      <c r="P33" s="7">
        <v>14</v>
      </c>
    </row>
    <row r="34" spans="1:16" ht="16.5" thickBot="1" x14ac:dyDescent="0.3">
      <c r="A34" s="72">
        <v>33</v>
      </c>
      <c r="B34" s="73">
        <v>24.4</v>
      </c>
      <c r="C34" s="51"/>
      <c r="D34" s="72">
        <v>33</v>
      </c>
      <c r="E34" s="73">
        <v>9</v>
      </c>
      <c r="G34" s="43" t="s">
        <v>14</v>
      </c>
      <c r="H34" s="43">
        <v>60</v>
      </c>
      <c r="O34" s="31">
        <v>8.9</v>
      </c>
      <c r="P34" s="7">
        <v>26</v>
      </c>
    </row>
    <row r="35" spans="1:16" ht="15.75" x14ac:dyDescent="0.25">
      <c r="A35" s="72">
        <v>34</v>
      </c>
      <c r="B35" s="73">
        <v>21.8</v>
      </c>
      <c r="C35" s="51"/>
      <c r="D35" s="72">
        <v>34</v>
      </c>
      <c r="E35" s="73">
        <v>12</v>
      </c>
      <c r="O35" s="31">
        <v>11.5</v>
      </c>
      <c r="P35" s="7">
        <v>14</v>
      </c>
    </row>
    <row r="36" spans="1:16" ht="15.75" x14ac:dyDescent="0.25">
      <c r="A36" s="72">
        <v>35</v>
      </c>
      <c r="B36" s="73">
        <v>26.7</v>
      </c>
      <c r="C36" s="51"/>
      <c r="D36" s="72">
        <v>35</v>
      </c>
      <c r="E36" s="73">
        <v>8</v>
      </c>
      <c r="O36" s="31">
        <v>14.1</v>
      </c>
      <c r="P36" s="7">
        <v>2</v>
      </c>
    </row>
    <row r="37" spans="1:16" ht="16.5" thickBot="1" x14ac:dyDescent="0.3">
      <c r="A37" s="72">
        <v>36</v>
      </c>
      <c r="B37" s="73">
        <v>20.399999999999999</v>
      </c>
      <c r="C37" s="51"/>
      <c r="D37" s="72">
        <v>36</v>
      </c>
      <c r="E37" s="73">
        <v>14</v>
      </c>
      <c r="O37" s="8" t="s">
        <v>63</v>
      </c>
      <c r="P37" s="8">
        <v>0</v>
      </c>
    </row>
    <row r="38" spans="1:16" ht="15.75" x14ac:dyDescent="0.25">
      <c r="A38" s="72">
        <v>37</v>
      </c>
      <c r="B38" s="73">
        <v>24.1</v>
      </c>
      <c r="C38" s="51"/>
      <c r="D38" s="72">
        <v>37</v>
      </c>
      <c r="E38" s="73">
        <v>13</v>
      </c>
    </row>
    <row r="39" spans="1:16" ht="21" x14ac:dyDescent="0.35">
      <c r="A39" s="72">
        <v>38</v>
      </c>
      <c r="B39" s="73">
        <v>27.9</v>
      </c>
      <c r="C39" s="51"/>
      <c r="D39" s="72">
        <v>38</v>
      </c>
      <c r="E39" s="73">
        <v>9</v>
      </c>
      <c r="K39" s="36"/>
    </row>
    <row r="40" spans="1:16" ht="21" x14ac:dyDescent="0.35">
      <c r="A40" s="72">
        <v>39</v>
      </c>
      <c r="B40" s="73">
        <v>32.200000000000003</v>
      </c>
      <c r="C40" s="51"/>
      <c r="D40" s="72">
        <v>39</v>
      </c>
      <c r="E40" s="73">
        <v>9</v>
      </c>
      <c r="H40" t="s">
        <v>88</v>
      </c>
      <c r="K40" s="36"/>
    </row>
    <row r="41" spans="1:16" ht="15.75" x14ac:dyDescent="0.25">
      <c r="A41" s="72">
        <v>40</v>
      </c>
      <c r="B41" s="73">
        <v>24.3</v>
      </c>
      <c r="C41" s="51"/>
      <c r="D41" s="72">
        <v>40</v>
      </c>
      <c r="E41" s="73">
        <v>9</v>
      </c>
    </row>
    <row r="42" spans="1:16" ht="21" x14ac:dyDescent="0.35">
      <c r="A42" s="72">
        <v>41</v>
      </c>
      <c r="B42" s="73">
        <v>27.2</v>
      </c>
      <c r="C42" s="51"/>
      <c r="D42" s="72">
        <v>41</v>
      </c>
      <c r="E42" s="73">
        <v>8</v>
      </c>
      <c r="G42" s="36"/>
    </row>
    <row r="43" spans="1:16" ht="15.75" x14ac:dyDescent="0.25">
      <c r="A43" s="72">
        <v>42</v>
      </c>
      <c r="B43" s="73">
        <v>27.2</v>
      </c>
      <c r="C43" s="51"/>
      <c r="D43" s="72">
        <v>42</v>
      </c>
      <c r="E43" s="73">
        <v>7</v>
      </c>
    </row>
    <row r="44" spans="1:16" ht="21" x14ac:dyDescent="0.35">
      <c r="A44" s="72">
        <v>43</v>
      </c>
      <c r="B44" s="73">
        <v>18.399999999999999</v>
      </c>
      <c r="C44" s="51"/>
      <c r="D44" s="72">
        <v>43</v>
      </c>
      <c r="E44" s="73">
        <v>7</v>
      </c>
      <c r="G44" s="36"/>
    </row>
    <row r="45" spans="1:16" ht="15.75" x14ac:dyDescent="0.25">
      <c r="A45" s="72">
        <v>44</v>
      </c>
      <c r="B45" s="73">
        <v>17.8</v>
      </c>
      <c r="C45" s="51"/>
      <c r="D45" s="72">
        <v>44</v>
      </c>
      <c r="E45" s="73">
        <v>5</v>
      </c>
    </row>
    <row r="46" spans="1:16" ht="15.75" x14ac:dyDescent="0.25">
      <c r="A46" s="72">
        <v>45</v>
      </c>
      <c r="B46" s="73">
        <v>25.6</v>
      </c>
      <c r="C46" s="51"/>
      <c r="D46" s="72">
        <v>45</v>
      </c>
      <c r="E46" s="73">
        <v>13</v>
      </c>
    </row>
    <row r="47" spans="1:16" ht="15.75" x14ac:dyDescent="0.25">
      <c r="A47" s="72">
        <v>46</v>
      </c>
      <c r="B47" s="73">
        <v>24.6</v>
      </c>
      <c r="C47" s="51"/>
      <c r="D47" s="72">
        <v>46</v>
      </c>
      <c r="E47" s="73">
        <v>14</v>
      </c>
    </row>
    <row r="48" spans="1:16" ht="15.75" x14ac:dyDescent="0.25">
      <c r="A48" s="72">
        <v>47</v>
      </c>
      <c r="B48" s="73">
        <v>16.2</v>
      </c>
      <c r="C48" s="51"/>
      <c r="D48" s="72">
        <v>47</v>
      </c>
      <c r="E48" s="73">
        <v>6</v>
      </c>
    </row>
    <row r="49" spans="1:5" ht="15.75" x14ac:dyDescent="0.25">
      <c r="A49" s="72">
        <v>48</v>
      </c>
      <c r="B49" s="73">
        <v>20.2</v>
      </c>
      <c r="C49" s="51"/>
      <c r="D49" s="72">
        <v>48</v>
      </c>
      <c r="E49" s="73">
        <v>11</v>
      </c>
    </row>
    <row r="50" spans="1:5" ht="15.75" x14ac:dyDescent="0.25">
      <c r="A50" s="72">
        <v>49</v>
      </c>
      <c r="B50" s="73">
        <v>25.5</v>
      </c>
      <c r="C50" s="51"/>
      <c r="D50" s="72">
        <v>49</v>
      </c>
      <c r="E50" s="73">
        <v>12</v>
      </c>
    </row>
    <row r="51" spans="1:5" ht="15.75" x14ac:dyDescent="0.25">
      <c r="A51" s="72">
        <v>50</v>
      </c>
      <c r="B51" s="73">
        <v>24</v>
      </c>
      <c r="C51" s="51"/>
      <c r="D51" s="72">
        <v>50</v>
      </c>
      <c r="E51" s="73">
        <v>8</v>
      </c>
    </row>
    <row r="52" spans="1:5" ht="15.75" x14ac:dyDescent="0.25">
      <c r="A52" s="72">
        <v>51</v>
      </c>
      <c r="B52" s="73">
        <v>27.7</v>
      </c>
      <c r="C52" s="51"/>
      <c r="D52" s="72">
        <v>51</v>
      </c>
      <c r="E52" s="73">
        <v>6</v>
      </c>
    </row>
    <row r="53" spans="1:5" ht="15.75" x14ac:dyDescent="0.25">
      <c r="A53" s="72">
        <v>52</v>
      </c>
      <c r="B53" s="73">
        <v>23.8</v>
      </c>
      <c r="C53" s="51"/>
      <c r="D53" s="72">
        <v>52</v>
      </c>
      <c r="E53" s="73">
        <v>14</v>
      </c>
    </row>
    <row r="54" spans="1:5" ht="15.75" x14ac:dyDescent="0.25">
      <c r="A54" s="72">
        <v>53</v>
      </c>
      <c r="B54" s="73">
        <v>30.3</v>
      </c>
      <c r="C54" s="51"/>
      <c r="D54" s="72">
        <v>53</v>
      </c>
      <c r="E54" s="73">
        <v>11</v>
      </c>
    </row>
    <row r="55" spans="1:5" ht="15.75" x14ac:dyDescent="0.25">
      <c r="A55" s="72">
        <v>54</v>
      </c>
      <c r="B55" s="73">
        <v>21.9</v>
      </c>
      <c r="C55" s="51"/>
      <c r="D55" s="72">
        <v>54</v>
      </c>
      <c r="E55" s="73">
        <v>8</v>
      </c>
    </row>
    <row r="56" spans="1:5" ht="15.75" x14ac:dyDescent="0.25">
      <c r="A56" s="72">
        <v>55</v>
      </c>
      <c r="B56" s="73">
        <v>25.5</v>
      </c>
      <c r="C56" s="51"/>
      <c r="D56" s="72">
        <v>55</v>
      </c>
      <c r="E56" s="73">
        <v>10</v>
      </c>
    </row>
    <row r="57" spans="1:5" ht="15.75" x14ac:dyDescent="0.25">
      <c r="A57" s="72">
        <v>56</v>
      </c>
      <c r="B57" s="73">
        <v>23.3</v>
      </c>
      <c r="C57" s="51"/>
      <c r="D57" s="72">
        <v>56</v>
      </c>
      <c r="E57" s="73">
        <v>13</v>
      </c>
    </row>
    <row r="58" spans="1:5" ht="15.75" x14ac:dyDescent="0.25">
      <c r="A58" s="72">
        <v>57</v>
      </c>
      <c r="B58" s="73">
        <v>23.7</v>
      </c>
      <c r="C58" s="51"/>
      <c r="D58" s="72">
        <v>57</v>
      </c>
      <c r="E58" s="73">
        <v>12</v>
      </c>
    </row>
    <row r="59" spans="1:5" ht="15.75" x14ac:dyDescent="0.25">
      <c r="A59" s="72">
        <v>58</v>
      </c>
      <c r="B59" s="73">
        <v>24.3</v>
      </c>
      <c r="C59" s="51"/>
      <c r="D59" s="72">
        <v>58</v>
      </c>
      <c r="E59" s="73">
        <v>11</v>
      </c>
    </row>
    <row r="60" spans="1:5" ht="15.75" x14ac:dyDescent="0.25">
      <c r="A60" s="72">
        <v>59</v>
      </c>
      <c r="B60" s="73">
        <v>21.6</v>
      </c>
      <c r="C60" s="51"/>
      <c r="D60" s="72">
        <v>59</v>
      </c>
      <c r="E60" s="73">
        <v>8</v>
      </c>
    </row>
    <row r="61" spans="1:5" ht="16.5" thickBot="1" x14ac:dyDescent="0.3">
      <c r="A61" s="74">
        <v>60</v>
      </c>
      <c r="B61" s="75">
        <v>22.3</v>
      </c>
      <c r="C61" s="51"/>
      <c r="D61" s="74">
        <v>60</v>
      </c>
      <c r="E61" s="75">
        <v>5</v>
      </c>
    </row>
  </sheetData>
  <sortState ref="O14:O18">
    <sortCondition ref="O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zoomScale="85" zoomScaleNormal="85" workbookViewId="0">
      <selection activeCell="O18" sqref="O18"/>
    </sheetView>
  </sheetViews>
  <sheetFormatPr defaultRowHeight="15" x14ac:dyDescent="0.25"/>
  <cols>
    <col min="1" max="1" width="22" customWidth="1"/>
    <col min="2" max="2" width="22.28515625" customWidth="1"/>
    <col min="5" max="5" width="26" customWidth="1"/>
    <col min="6" max="6" width="17.85546875" customWidth="1"/>
    <col min="7" max="7" width="10.42578125" customWidth="1"/>
    <col min="8" max="8" width="15.140625" customWidth="1"/>
    <col min="11" max="11" width="14.42578125" customWidth="1"/>
    <col min="12" max="12" width="13.28515625" bestFit="1" customWidth="1"/>
  </cols>
  <sheetData>
    <row r="1" spans="1:19" ht="15.75" x14ac:dyDescent="0.25">
      <c r="A1" s="1" t="s">
        <v>27</v>
      </c>
      <c r="B1" s="2" t="s">
        <v>28</v>
      </c>
      <c r="C1" s="32"/>
      <c r="F1" s="32"/>
      <c r="G1" s="32"/>
      <c r="H1" s="32"/>
    </row>
    <row r="2" spans="1:19" ht="16.5" thickBot="1" x14ac:dyDescent="0.3">
      <c r="A2" s="3" t="s">
        <v>33</v>
      </c>
      <c r="B2" s="17">
        <v>152</v>
      </c>
      <c r="C2" s="51"/>
      <c r="K2" s="55"/>
      <c r="L2" s="55"/>
      <c r="M2" s="55"/>
      <c r="N2" s="55"/>
      <c r="O2" s="55"/>
      <c r="P2" s="55"/>
      <c r="Q2" s="55"/>
      <c r="R2" s="55"/>
      <c r="S2" s="55"/>
    </row>
    <row r="3" spans="1:19" ht="15.75" x14ac:dyDescent="0.25">
      <c r="A3" s="3" t="s">
        <v>34</v>
      </c>
      <c r="B3" s="17">
        <v>144</v>
      </c>
      <c r="C3" s="51"/>
      <c r="E3" s="41" t="s">
        <v>15</v>
      </c>
      <c r="F3" s="41"/>
    </row>
    <row r="4" spans="1:19" ht="15.75" x14ac:dyDescent="0.25">
      <c r="A4" s="3" t="s">
        <v>35</v>
      </c>
      <c r="B4" s="17">
        <v>139</v>
      </c>
      <c r="C4" s="51"/>
      <c r="E4" s="42"/>
      <c r="F4" s="42"/>
      <c r="H4" s="26" t="s">
        <v>68</v>
      </c>
      <c r="I4" s="26">
        <f>F13/5</f>
        <v>32.4</v>
      </c>
    </row>
    <row r="5" spans="1:19" ht="15.75" x14ac:dyDescent="0.25">
      <c r="A5" s="3" t="s">
        <v>37</v>
      </c>
      <c r="B5" s="17">
        <v>133</v>
      </c>
      <c r="C5" s="51"/>
      <c r="E5" s="42" t="s">
        <v>2</v>
      </c>
      <c r="F5" s="42">
        <v>127.92</v>
      </c>
    </row>
    <row r="6" spans="1:19" ht="15.75" x14ac:dyDescent="0.25">
      <c r="A6" s="3" t="s">
        <v>36</v>
      </c>
      <c r="B6" s="17">
        <v>136</v>
      </c>
      <c r="C6" s="51"/>
      <c r="E6" s="42" t="s">
        <v>3</v>
      </c>
      <c r="F6" s="42">
        <v>7.7127427028262803</v>
      </c>
      <c r="H6" s="26" t="s">
        <v>76</v>
      </c>
      <c r="I6" s="26">
        <v>1</v>
      </c>
      <c r="J6" s="26">
        <v>2</v>
      </c>
      <c r="K6" s="26">
        <v>3</v>
      </c>
      <c r="L6" s="26">
        <v>4</v>
      </c>
      <c r="M6" s="26">
        <v>5</v>
      </c>
    </row>
    <row r="7" spans="1:19" ht="15.75" x14ac:dyDescent="0.25">
      <c r="A7" s="3" t="s">
        <v>40</v>
      </c>
      <c r="B7" s="17">
        <v>115</v>
      </c>
      <c r="C7" s="51"/>
      <c r="E7" s="42" t="s">
        <v>4</v>
      </c>
      <c r="F7" s="42">
        <v>113</v>
      </c>
      <c r="H7" s="26" t="s">
        <v>82</v>
      </c>
      <c r="I7" s="26">
        <f>F14+(I4/2)</f>
        <v>113.2</v>
      </c>
      <c r="J7" s="26">
        <f>I7+$I$4</f>
        <v>145.6</v>
      </c>
      <c r="K7" s="26">
        <f>J7+$I$4</f>
        <v>178</v>
      </c>
      <c r="L7" s="26">
        <f>K7+$I$4</f>
        <v>210.4</v>
      </c>
      <c r="M7" s="26">
        <f>L7+$I$4</f>
        <v>242.8</v>
      </c>
    </row>
    <row r="8" spans="1:19" ht="15.75" x14ac:dyDescent="0.25">
      <c r="A8" s="3" t="s">
        <v>45</v>
      </c>
      <c r="B8" s="17">
        <v>104</v>
      </c>
      <c r="C8" s="51"/>
      <c r="E8" s="42" t="s">
        <v>5</v>
      </c>
      <c r="F8" s="42">
        <v>104</v>
      </c>
      <c r="H8" s="26" t="s">
        <v>77</v>
      </c>
      <c r="I8" s="26">
        <v>13</v>
      </c>
      <c r="J8" s="26">
        <v>7</v>
      </c>
      <c r="K8" s="26">
        <v>2</v>
      </c>
      <c r="L8" s="26">
        <v>2</v>
      </c>
      <c r="M8" s="26">
        <v>0</v>
      </c>
    </row>
    <row r="9" spans="1:19" ht="15.75" x14ac:dyDescent="0.25">
      <c r="A9" s="3" t="s">
        <v>52</v>
      </c>
      <c r="B9" s="17">
        <v>98</v>
      </c>
      <c r="C9" s="51"/>
      <c r="E9" s="42" t="s">
        <v>6</v>
      </c>
      <c r="F9" s="42">
        <v>38.5637135141314</v>
      </c>
      <c r="H9" s="26" t="s">
        <v>78</v>
      </c>
      <c r="I9" s="26">
        <f>$F$17/5</f>
        <v>5</v>
      </c>
      <c r="J9" s="26">
        <f>$F$17/5</f>
        <v>5</v>
      </c>
      <c r="K9" s="26">
        <f>$F$17/5</f>
        <v>5</v>
      </c>
      <c r="L9" s="26">
        <f>$F$17/5</f>
        <v>5</v>
      </c>
      <c r="M9" s="26">
        <f>$F$17/5</f>
        <v>5</v>
      </c>
    </row>
    <row r="10" spans="1:19" ht="15.75" x14ac:dyDescent="0.25">
      <c r="A10" s="3" t="s">
        <v>41</v>
      </c>
      <c r="B10" s="17">
        <v>113</v>
      </c>
      <c r="C10" s="51"/>
      <c r="E10" s="42" t="s">
        <v>7</v>
      </c>
      <c r="F10" s="42">
        <v>1487.160000000001</v>
      </c>
      <c r="H10" s="26"/>
      <c r="I10" s="26"/>
      <c r="J10" s="26"/>
      <c r="K10" s="26"/>
      <c r="L10" s="26"/>
      <c r="M10" s="26"/>
    </row>
    <row r="11" spans="1:19" ht="15.75" x14ac:dyDescent="0.25">
      <c r="A11" s="3" t="s">
        <v>31</v>
      </c>
      <c r="B11" s="17">
        <v>179</v>
      </c>
      <c r="C11" s="51"/>
      <c r="E11" s="42" t="s">
        <v>8</v>
      </c>
      <c r="F11" s="42">
        <v>4.5906613205077509</v>
      </c>
      <c r="H11" s="26" t="s">
        <v>79</v>
      </c>
      <c r="I11" s="26">
        <f>CHITEST(I8:M8,I9:M9)</f>
        <v>1.8285911822024561E-4</v>
      </c>
      <c r="J11" s="26"/>
      <c r="K11" s="26"/>
      <c r="L11" s="26"/>
      <c r="M11" s="26"/>
    </row>
    <row r="12" spans="1:19" ht="15.75" x14ac:dyDescent="0.25">
      <c r="A12" s="3" t="s">
        <v>42</v>
      </c>
      <c r="B12" s="17">
        <v>107</v>
      </c>
      <c r="C12" s="51"/>
      <c r="E12" s="42" t="s">
        <v>9</v>
      </c>
      <c r="F12" s="42">
        <v>2.0165094369125303</v>
      </c>
    </row>
    <row r="13" spans="1:19" ht="16.5" thickBot="1" x14ac:dyDescent="0.3">
      <c r="A13" s="3" t="s">
        <v>29</v>
      </c>
      <c r="B13" s="17">
        <v>259</v>
      </c>
      <c r="C13" s="51"/>
      <c r="E13" s="42" t="s">
        <v>10</v>
      </c>
      <c r="F13" s="42">
        <v>162</v>
      </c>
    </row>
    <row r="14" spans="1:19" ht="15.75" x14ac:dyDescent="0.25">
      <c r="A14" s="3" t="s">
        <v>51</v>
      </c>
      <c r="B14" s="17">
        <v>98</v>
      </c>
      <c r="C14" s="51"/>
      <c r="E14" s="42" t="s">
        <v>11</v>
      </c>
      <c r="F14" s="42">
        <v>97</v>
      </c>
      <c r="L14" s="29" t="s">
        <v>62</v>
      </c>
      <c r="M14" s="29" t="s">
        <v>57</v>
      </c>
    </row>
    <row r="15" spans="1:19" ht="15.75" x14ac:dyDescent="0.25">
      <c r="A15" s="3" t="s">
        <v>50</v>
      </c>
      <c r="B15" s="17">
        <v>101</v>
      </c>
      <c r="C15" s="51"/>
      <c r="E15" s="42" t="s">
        <v>12</v>
      </c>
      <c r="F15" s="42">
        <v>259</v>
      </c>
      <c r="L15" s="31">
        <v>113.2</v>
      </c>
      <c r="M15" s="7">
        <v>13</v>
      </c>
    </row>
    <row r="16" spans="1:19" ht="15.75" x14ac:dyDescent="0.25">
      <c r="A16" s="3" t="s">
        <v>46</v>
      </c>
      <c r="B16" s="17">
        <v>104</v>
      </c>
      <c r="C16" s="51"/>
      <c r="E16" s="42" t="s">
        <v>13</v>
      </c>
      <c r="F16" s="42">
        <v>3198</v>
      </c>
      <c r="L16" s="31">
        <v>145.6</v>
      </c>
      <c r="M16" s="7">
        <v>7</v>
      </c>
    </row>
    <row r="17" spans="1:13" ht="16.5" thickBot="1" x14ac:dyDescent="0.3">
      <c r="A17" s="3" t="s">
        <v>47</v>
      </c>
      <c r="B17" s="17">
        <v>102</v>
      </c>
      <c r="C17" s="51"/>
      <c r="E17" s="43" t="s">
        <v>14</v>
      </c>
      <c r="F17" s="43">
        <v>25</v>
      </c>
      <c r="L17" s="31">
        <v>178</v>
      </c>
      <c r="M17" s="7">
        <v>2</v>
      </c>
    </row>
    <row r="18" spans="1:13" ht="15.75" x14ac:dyDescent="0.25">
      <c r="A18" s="3" t="s">
        <v>30</v>
      </c>
      <c r="B18" s="17">
        <v>194</v>
      </c>
      <c r="C18" s="51"/>
      <c r="L18" s="31">
        <v>210.4</v>
      </c>
      <c r="M18" s="7">
        <v>2</v>
      </c>
    </row>
    <row r="19" spans="1:13" ht="15.75" x14ac:dyDescent="0.25">
      <c r="A19" s="3" t="s">
        <v>39</v>
      </c>
      <c r="B19" s="17">
        <v>118</v>
      </c>
      <c r="C19" s="51"/>
      <c r="L19" s="31">
        <v>242.8</v>
      </c>
      <c r="M19" s="7">
        <v>0</v>
      </c>
    </row>
    <row r="20" spans="1:13" ht="16.5" thickBot="1" x14ac:dyDescent="0.3">
      <c r="A20" s="3" t="s">
        <v>49</v>
      </c>
      <c r="B20" s="17">
        <v>101</v>
      </c>
      <c r="C20" s="51"/>
      <c r="L20" s="8" t="s">
        <v>63</v>
      </c>
      <c r="M20" s="8">
        <v>1</v>
      </c>
    </row>
    <row r="21" spans="1:13" ht="15.75" x14ac:dyDescent="0.25">
      <c r="A21" s="3" t="s">
        <v>53</v>
      </c>
      <c r="B21" s="17">
        <v>97</v>
      </c>
      <c r="C21" s="51"/>
    </row>
    <row r="22" spans="1:13" ht="15.75" x14ac:dyDescent="0.25">
      <c r="A22" s="3" t="s">
        <v>44</v>
      </c>
      <c r="B22" s="17">
        <v>106</v>
      </c>
      <c r="C22" s="51"/>
    </row>
    <row r="23" spans="1:13" ht="15.75" x14ac:dyDescent="0.25">
      <c r="A23" s="3" t="s">
        <v>32</v>
      </c>
      <c r="B23" s="17">
        <v>171</v>
      </c>
      <c r="C23" s="51"/>
    </row>
    <row r="24" spans="1:13" ht="15.75" x14ac:dyDescent="0.25">
      <c r="A24" s="3" t="s">
        <v>48</v>
      </c>
      <c r="B24" s="17">
        <v>102</v>
      </c>
      <c r="C24" s="51"/>
      <c r="E24" t="s">
        <v>88</v>
      </c>
    </row>
    <row r="25" spans="1:13" ht="15.75" x14ac:dyDescent="0.25">
      <c r="A25" s="3" t="s">
        <v>38</v>
      </c>
      <c r="B25" s="17">
        <v>118</v>
      </c>
      <c r="C25" s="51"/>
    </row>
    <row r="26" spans="1:13" ht="16.5" thickBot="1" x14ac:dyDescent="0.3">
      <c r="A26" s="5" t="s">
        <v>43</v>
      </c>
      <c r="B26" s="18">
        <v>107</v>
      </c>
      <c r="C26" s="51"/>
    </row>
    <row r="27" spans="1:13" ht="15.75" x14ac:dyDescent="0.25">
      <c r="C27" s="51"/>
    </row>
    <row r="28" spans="1:13" ht="15.75" x14ac:dyDescent="0.25">
      <c r="C28" s="51"/>
    </row>
    <row r="29" spans="1:13" ht="15.75" x14ac:dyDescent="0.25">
      <c r="C29" s="51"/>
    </row>
    <row r="30" spans="1:13" ht="15.75" x14ac:dyDescent="0.25">
      <c r="C30" s="51"/>
    </row>
    <row r="31" spans="1:13" ht="15.75" x14ac:dyDescent="0.25">
      <c r="C31" s="51"/>
    </row>
    <row r="32" spans="1:13" ht="15.75" x14ac:dyDescent="0.25">
      <c r="C32" s="51"/>
    </row>
    <row r="33" spans="3:11" ht="15.75" x14ac:dyDescent="0.25">
      <c r="C33" s="51"/>
    </row>
    <row r="34" spans="3:11" ht="15.75" x14ac:dyDescent="0.25">
      <c r="C34" s="51"/>
    </row>
    <row r="35" spans="3:11" ht="15.75" x14ac:dyDescent="0.25">
      <c r="C35" s="51"/>
    </row>
    <row r="36" spans="3:11" ht="15.75" x14ac:dyDescent="0.25">
      <c r="C36" s="51"/>
    </row>
    <row r="37" spans="3:11" ht="15.75" x14ac:dyDescent="0.25">
      <c r="C37" s="51"/>
    </row>
    <row r="38" spans="3:11" ht="15.75" x14ac:dyDescent="0.25">
      <c r="C38" s="51"/>
    </row>
    <row r="39" spans="3:11" ht="21" x14ac:dyDescent="0.35">
      <c r="C39" s="51"/>
      <c r="K39" s="36"/>
    </row>
    <row r="40" spans="3:11" ht="21" x14ac:dyDescent="0.35">
      <c r="C40" s="51"/>
      <c r="K40" s="36"/>
    </row>
    <row r="41" spans="3:11" ht="15.75" x14ac:dyDescent="0.25">
      <c r="C41" s="51"/>
    </row>
    <row r="42" spans="3:11" ht="21" x14ac:dyDescent="0.35">
      <c r="C42" s="51"/>
      <c r="G42" s="36"/>
    </row>
    <row r="43" spans="3:11" ht="15.75" x14ac:dyDescent="0.25">
      <c r="C43" s="51"/>
    </row>
    <row r="44" spans="3:11" ht="21" x14ac:dyDescent="0.35">
      <c r="C44" s="51"/>
      <c r="G44" s="36"/>
    </row>
    <row r="45" spans="3:11" ht="15.75" x14ac:dyDescent="0.25">
      <c r="C45" s="51"/>
    </row>
    <row r="46" spans="3:11" ht="15.75" x14ac:dyDescent="0.25">
      <c r="C46" s="51"/>
    </row>
    <row r="47" spans="3:11" ht="15.75" x14ac:dyDescent="0.25">
      <c r="C47" s="51"/>
    </row>
    <row r="48" spans="3:11" ht="15.75" x14ac:dyDescent="0.25">
      <c r="C48" s="51"/>
    </row>
    <row r="49" spans="3:3" ht="15.75" x14ac:dyDescent="0.25">
      <c r="C49" s="51"/>
    </row>
    <row r="50" spans="3:3" ht="15.75" x14ac:dyDescent="0.25">
      <c r="C50" s="51"/>
    </row>
    <row r="51" spans="3:3" ht="15.75" x14ac:dyDescent="0.25">
      <c r="C51" s="51"/>
    </row>
    <row r="52" spans="3:3" ht="15.75" x14ac:dyDescent="0.25">
      <c r="C52" s="51"/>
    </row>
    <row r="53" spans="3:3" ht="15.75" x14ac:dyDescent="0.25">
      <c r="C53" s="51"/>
    </row>
    <row r="54" spans="3:3" ht="15.75" x14ac:dyDescent="0.25">
      <c r="C54" s="51"/>
    </row>
    <row r="55" spans="3:3" ht="15.75" x14ac:dyDescent="0.25">
      <c r="C55" s="51"/>
    </row>
    <row r="56" spans="3:3" ht="15.75" x14ac:dyDescent="0.25">
      <c r="C56" s="51"/>
    </row>
    <row r="57" spans="3:3" ht="15.75" x14ac:dyDescent="0.25">
      <c r="C57" s="51"/>
    </row>
    <row r="58" spans="3:3" ht="15.75" x14ac:dyDescent="0.25">
      <c r="C58" s="51"/>
    </row>
    <row r="59" spans="3:3" ht="15.75" x14ac:dyDescent="0.25">
      <c r="C59" s="51"/>
    </row>
    <row r="60" spans="3:3" ht="15.75" x14ac:dyDescent="0.25">
      <c r="C60" s="51"/>
    </row>
    <row r="61" spans="3:3" ht="15.75" x14ac:dyDescent="0.25">
      <c r="C61" s="51"/>
    </row>
  </sheetData>
  <sortState ref="L15:L19">
    <sortCondition ref="L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2_1</vt:lpstr>
      <vt:lpstr>2_2</vt:lpstr>
      <vt:lpstr>2_3</vt:lpstr>
      <vt:lpstr>3_1</vt:lpstr>
      <vt:lpstr>3_2</vt:lpstr>
      <vt:lpstr>3_3</vt:lpstr>
      <vt:lpstr>4_1</vt:lpstr>
      <vt:lpstr>4_2</vt:lpstr>
      <vt:lpstr>4_3</vt:lpstr>
      <vt:lpstr>5_1</vt:lpstr>
      <vt:lpstr>5_2</vt:lpstr>
      <vt:lpstr>5_3</vt:lpstr>
      <vt:lpstr>5_4</vt:lpstr>
      <vt:lpstr>6_1</vt:lpstr>
      <vt:lpstr>6_2</vt:lpstr>
      <vt:lpstr>6_3</vt:lpstr>
      <vt:lpstr>7_1</vt:lpstr>
      <vt:lpstr>7_2</vt:lpstr>
      <vt:lpstr>7_3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2020-12-08T18:33:58Z</dcterms:modified>
</cp:coreProperties>
</file>