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汇总计划!$A$1:$Q$1313</definedName>
    <definedName name="_xlnm._FilterDatabase" localSheetId="3" hidden="1">物流明细!$A$1:$K$387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<sst xmlns="http://schemas.openxmlformats.org/spreadsheetml/2006/main" count="6163" uniqueCount="473">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</sst>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HPB300Φ6</v>
          </cell>
        </row>
        <row r="2633">
          <cell r="E2633">
            <v>2</v>
          </cell>
          <cell r="F2633">
            <v>45775</v>
          </cell>
          <cell r="G2633" t="str">
            <v>（十九冶-华电重庆奉节）重庆市奉节县康乐镇七星村</v>
          </cell>
          <cell r="H2633" t="str">
            <v>岑甲乐</v>
          </cell>
        </row>
        <row r="2634">
          <cell r="C2634" t="str">
            <v>HPB300Φ8</v>
          </cell>
        </row>
        <row r="2634">
          <cell r="E2634">
            <v>4</v>
          </cell>
          <cell r="F2634">
            <v>45775</v>
          </cell>
          <cell r="G2634" t="str">
            <v>（十九冶-华电重庆奉节）重庆市奉节县康乐镇七星村</v>
          </cell>
          <cell r="H2634" t="str">
            <v>岑甲乐</v>
          </cell>
        </row>
        <row r="2635">
          <cell r="C2635" t="str">
            <v>HRB400E Φ6</v>
          </cell>
        </row>
        <row r="2635">
          <cell r="E2635">
            <v>1</v>
          </cell>
          <cell r="F2635">
            <v>45775</v>
          </cell>
          <cell r="G2635" t="str">
            <v>（十九冶-华电重庆奉节）重庆市奉节县康乐镇七星村</v>
          </cell>
          <cell r="H2635" t="str">
            <v>岑甲乐</v>
          </cell>
        </row>
        <row r="2636">
          <cell r="C2636" t="str">
            <v>HRB400E Φ8</v>
          </cell>
        </row>
        <row r="2636">
          <cell r="E2636">
            <v>78</v>
          </cell>
          <cell r="F2636">
            <v>45775</v>
          </cell>
          <cell r="G2636" t="str">
            <v>（十九冶-华电重庆奉节）重庆市奉节县康乐镇七星村</v>
          </cell>
          <cell r="H2636" t="str">
            <v>岑甲乐</v>
          </cell>
        </row>
        <row r="2637">
          <cell r="C2637" t="str">
            <v>HRB400E Φ10</v>
          </cell>
        </row>
        <row r="2637">
          <cell r="E2637">
            <v>34</v>
          </cell>
          <cell r="F2637">
            <v>45775</v>
          </cell>
          <cell r="G2637" t="str">
            <v>（十九冶-华电重庆奉节）重庆市奉节县康乐镇七星村</v>
          </cell>
          <cell r="H2637" t="str">
            <v>岑甲乐</v>
          </cell>
        </row>
        <row r="2638">
          <cell r="C2638" t="str">
            <v>HRB400E Φ12 9m</v>
          </cell>
        </row>
        <row r="2638">
          <cell r="E2638">
            <v>20</v>
          </cell>
          <cell r="F2638">
            <v>45775</v>
          </cell>
          <cell r="G2638" t="str">
            <v>（十九冶-华电重庆奉节）重庆市奉节县康乐镇七星村</v>
          </cell>
          <cell r="H2638" t="str">
            <v>岑甲乐</v>
          </cell>
        </row>
        <row r="2639">
          <cell r="C2639" t="str">
            <v>HRB400E Φ14 9m</v>
          </cell>
        </row>
        <row r="2639">
          <cell r="E2639">
            <v>38</v>
          </cell>
          <cell r="F2639">
            <v>45775</v>
          </cell>
          <cell r="G2639" t="str">
            <v>（十九冶-华电重庆奉节）重庆市奉节县康乐镇七星村</v>
          </cell>
          <cell r="H2639" t="str">
            <v>岑甲乐</v>
          </cell>
        </row>
        <row r="2640">
          <cell r="C2640" t="str">
            <v>HRB400E Φ18 9m</v>
          </cell>
        </row>
        <row r="2640">
          <cell r="E2640">
            <v>33.47</v>
          </cell>
          <cell r="F2640">
            <v>45775</v>
          </cell>
          <cell r="G2640" t="str">
            <v>（十九冶-华电重庆奉节）重庆市奉节县康乐镇七星村</v>
          </cell>
          <cell r="H2640" t="str">
            <v>岑甲乐</v>
          </cell>
        </row>
        <row r="2641">
          <cell r="C2641" t="str">
            <v>HRB400E Φ20 9m</v>
          </cell>
        </row>
        <row r="2641">
          <cell r="E2641">
            <v>59</v>
          </cell>
          <cell r="F2641">
            <v>45775</v>
          </cell>
          <cell r="G2641" t="str">
            <v>（十九冶-华电重庆奉节）重庆市奉节县康乐镇七星村</v>
          </cell>
          <cell r="H2641" t="str">
            <v>岑甲乐</v>
          </cell>
        </row>
        <row r="2642">
          <cell r="C2642" t="str">
            <v>HRB400E Φ22 9m</v>
          </cell>
        </row>
        <row r="2642">
          <cell r="E2642">
            <v>22</v>
          </cell>
          <cell r="F2642">
            <v>45775</v>
          </cell>
          <cell r="G2642" t="str">
            <v>（十九冶-华电重庆奉节）重庆市奉节县康乐镇七星村</v>
          </cell>
          <cell r="H2642" t="str">
            <v>岑甲乐</v>
          </cell>
        </row>
        <row r="2643">
          <cell r="C2643" t="str">
            <v>HRB400E Φ25 9m</v>
          </cell>
        </row>
        <row r="2643">
          <cell r="E2643">
            <v>64</v>
          </cell>
          <cell r="F2643">
            <v>45775</v>
          </cell>
          <cell r="G2643" t="str">
            <v>（十九冶-华电重庆奉节）重庆市奉节县康乐镇七星村</v>
          </cell>
          <cell r="H2643" t="str">
            <v>岑甲乐</v>
          </cell>
        </row>
        <row r="2644">
          <cell r="C2644" t="str">
            <v>HRB400E Φ16 9m</v>
          </cell>
        </row>
        <row r="2644">
          <cell r="E2644">
            <v>70</v>
          </cell>
          <cell r="F2644">
            <v>45775</v>
          </cell>
          <cell r="G2644" t="str">
            <v>（十九冶-江龙高速一分部）重庆市云阳县X886附近中国十九冶开云高速项目总包部西98米*复兴互通预制梁场</v>
          </cell>
          <cell r="H2644" t="str">
            <v>吴章红</v>
          </cell>
        </row>
        <row r="2645">
          <cell r="C2645" t="str">
            <v>HRB400E Φ16 9m</v>
          </cell>
        </row>
        <row r="2645">
          <cell r="E2645">
            <v>12</v>
          </cell>
          <cell r="F2645">
            <v>45775</v>
          </cell>
          <cell r="G2645" t="str">
            <v>（十九冶-华电重庆奉节）重庆市奉节县康乐镇七星村</v>
          </cell>
          <cell r="H2645" t="str">
            <v>岑甲乐</v>
          </cell>
        </row>
        <row r="2646">
          <cell r="C2646" t="str">
            <v>HRB400E Φ22 9m</v>
          </cell>
        </row>
        <row r="2646">
          <cell r="E2646">
            <v>24</v>
          </cell>
          <cell r="F2646">
            <v>45775</v>
          </cell>
          <cell r="G2646" t="str">
            <v>（十九冶-华电重庆奉节）重庆市奉节县康乐镇七星村</v>
          </cell>
          <cell r="H2646" t="str">
            <v>岑甲乐</v>
          </cell>
        </row>
        <row r="2647">
          <cell r="C2647" t="str">
            <v>HRB400E Φ32 12m</v>
          </cell>
        </row>
        <row r="2647">
          <cell r="E2647">
            <v>70</v>
          </cell>
          <cell r="F2647">
            <v>45776</v>
          </cell>
          <cell r="G2647" t="str">
            <v>（中铁广州局-成渝扩容2标）四川省资阳市雁江区堪嘉镇陈家湾刘家湾大桥桥头</v>
          </cell>
          <cell r="H2647" t="str">
            <v>刘沛琦</v>
          </cell>
        </row>
        <row r="2648">
          <cell r="C2648" t="str">
            <v>HRB400E Φ18 12m</v>
          </cell>
        </row>
        <row r="2648">
          <cell r="E2648">
            <v>35</v>
          </cell>
          <cell r="F2648">
            <v>45776</v>
          </cell>
          <cell r="G2648" t="str">
            <v>(宜宾兴港三江新区长江工业园建设项目-11#厂房)宜宾市翠屏区宜宾汽车零部件配套产业基地(纬五路南)</v>
          </cell>
          <cell r="H2648" t="str">
            <v>严石林</v>
          </cell>
        </row>
        <row r="2649">
          <cell r="C2649" t="str">
            <v>HRB400E Φ8</v>
          </cell>
        </row>
        <row r="2649">
          <cell r="E2649">
            <v>12</v>
          </cell>
          <cell r="F2649">
            <v>45776</v>
          </cell>
          <cell r="G2649" t="str">
            <v>（四川商建-射洪城乡一体化项目）遂宁市射洪市忠新幼儿园北侧约220米新溪小区</v>
          </cell>
          <cell r="H2649" t="str">
            <v>柏子刚</v>
          </cell>
        </row>
        <row r="2650">
          <cell r="C2650" t="str">
            <v>HRB400E Φ10</v>
          </cell>
        </row>
        <row r="2650">
          <cell r="E2650">
            <v>22</v>
          </cell>
          <cell r="F2650">
            <v>45776</v>
          </cell>
          <cell r="G2650" t="str">
            <v>（四川商建-射洪城乡一体化项目）遂宁市射洪市忠新幼儿园北侧约220米新溪小区</v>
          </cell>
          <cell r="H2650" t="str">
            <v>柏子刚</v>
          </cell>
        </row>
        <row r="2651">
          <cell r="C2651" t="str">
            <v>HPB300Ф8</v>
          </cell>
        </row>
        <row r="2651">
          <cell r="E2651">
            <v>35</v>
          </cell>
          <cell r="F2651">
            <v>45776</v>
          </cell>
          <cell r="G2651" t="str">
            <v>（中铁一局四公司康新高速TJ1-1标贡不卡隧道）四川省甘孜州康定市折多塘村车管所旁</v>
          </cell>
          <cell r="H2651" t="str">
            <v>李彰</v>
          </cell>
        </row>
        <row r="2652">
          <cell r="C2652" t="str">
            <v>HPB300Ф10</v>
          </cell>
        </row>
        <row r="2652">
          <cell r="E2652">
            <v>35</v>
          </cell>
          <cell r="F2652">
            <v>45776</v>
          </cell>
          <cell r="G2652" t="str">
            <v>（中铁八局康新高速TJ4-1标）四川省甘孜州康定市新都桥镇超限载检测站</v>
          </cell>
          <cell r="H2652" t="str">
            <v>刘俊</v>
          </cell>
        </row>
        <row r="2653">
          <cell r="C2653" t="str">
            <v>HRB400EФ12*9m</v>
          </cell>
        </row>
        <row r="2653">
          <cell r="E2653">
            <v>70</v>
          </cell>
          <cell r="F2653">
            <v>45776</v>
          </cell>
          <cell r="G2653" t="str">
            <v>（中铁八局康新高速TJ4-1标）四川省甘孜州康定市新都桥镇超限载检测站</v>
          </cell>
          <cell r="H2653" t="str">
            <v>刘俊</v>
          </cell>
        </row>
        <row r="2654">
          <cell r="C2654" t="str">
            <v>HRB400EФ18*9m</v>
          </cell>
        </row>
        <row r="2654">
          <cell r="E2654">
            <v>105</v>
          </cell>
          <cell r="F2654">
            <v>45776</v>
          </cell>
          <cell r="G2654" t="str">
            <v>（中铁六局呼和公司康新高速TJ4-2标）四川省甘孜藏族自治州康定市新都桥镇东俄罗三村中建八局搅拌站旁</v>
          </cell>
          <cell r="H2654" t="str">
            <v>王坤</v>
          </cell>
        </row>
        <row r="2655">
          <cell r="C2655" t="str">
            <v>HPB300Ф8</v>
          </cell>
        </row>
        <row r="2655">
          <cell r="E2655">
            <v>35</v>
          </cell>
          <cell r="F2655">
            <v>45776</v>
          </cell>
          <cell r="G2655" t="str">
            <v>（中铁一局四公司康新高速TJ1-1标贡不卡隧道）四川省甘孜州康定市折多塘村车管所旁</v>
          </cell>
          <cell r="H2655" t="str">
            <v>李彰</v>
          </cell>
        </row>
        <row r="2656">
          <cell r="C2656" t="str">
            <v>HPB300Ф12</v>
          </cell>
        </row>
        <row r="2656">
          <cell r="E2656">
            <v>70</v>
          </cell>
          <cell r="F2656">
            <v>45776</v>
          </cell>
          <cell r="G2656" t="str">
            <v>（中铁一局四公司康新高速TJ1-1标贡不卡隧道）四川省甘孜州康定市折多塘村车管所旁</v>
          </cell>
          <cell r="H2656" t="str">
            <v>李彰</v>
          </cell>
        </row>
        <row r="2657">
          <cell r="C2657" t="str">
            <v>HPB300Ф12</v>
          </cell>
        </row>
        <row r="2657">
          <cell r="E2657">
            <v>35</v>
          </cell>
          <cell r="F2657">
            <v>45776</v>
          </cell>
          <cell r="G2657" t="str">
            <v>（中铁一局四公司康新高速TJ1-1标雅加梗隧道）四川省甘孜州康定市雅加梗</v>
          </cell>
          <cell r="H2657" t="str">
            <v>范国义</v>
          </cell>
        </row>
        <row r="2658">
          <cell r="C2658" t="str">
            <v>HRB400E Φ10</v>
          </cell>
        </row>
        <row r="2658">
          <cell r="E2658">
            <v>35</v>
          </cell>
          <cell r="F2658">
            <v>45776</v>
          </cell>
          <cell r="G2658" t="str">
            <v>（中铁五局-成渝扩容3标）四川省资阳市雁江区伍隍镇铺子村雁江区X138</v>
          </cell>
          <cell r="H2658" t="str">
            <v>王健</v>
          </cell>
        </row>
        <row r="2659">
          <cell r="C2659" t="str">
            <v>HRB400E Φ25×9米</v>
          </cell>
        </row>
        <row r="2659">
          <cell r="E2659">
            <v>105</v>
          </cell>
          <cell r="F2659">
            <v>45776</v>
          </cell>
          <cell r="G2659" t="str">
            <v>（自永1标八局二分公司钢筋棚）四川省自贡市大安区牛佛镇</v>
          </cell>
          <cell r="H2659" t="str">
            <v>沈维良</v>
          </cell>
        </row>
        <row r="2660">
          <cell r="C2660" t="str">
            <v>HRB400E Φ32×9米</v>
          </cell>
        </row>
        <row r="2660">
          <cell r="E2660">
            <v>35</v>
          </cell>
          <cell r="F2660">
            <v>45776</v>
          </cell>
          <cell r="G2660" t="str">
            <v>（自永1标八局二分公司钢筋棚）四川省自贡市大安区牛佛镇</v>
          </cell>
          <cell r="H2660" t="str">
            <v>沈维良</v>
          </cell>
        </row>
        <row r="2661">
          <cell r="C2661" t="str">
            <v>HRB500E Φ28×9米</v>
          </cell>
        </row>
        <row r="2661">
          <cell r="E2661">
            <v>35</v>
          </cell>
          <cell r="F2661">
            <v>45776</v>
          </cell>
          <cell r="G2661" t="str">
            <v>（自永1标八局二分公司钢筋棚）四川省自贡市大安区牛佛镇</v>
          </cell>
          <cell r="H2661" t="str">
            <v>沈维良</v>
          </cell>
        </row>
        <row r="2662">
          <cell r="C2662" t="str">
            <v>HRB500E Φ32×9米</v>
          </cell>
        </row>
        <row r="2662">
          <cell r="E2662">
            <v>35</v>
          </cell>
          <cell r="F2662">
            <v>45776</v>
          </cell>
          <cell r="G2662" t="str">
            <v>（自永1标八局二分公司钢筋棚）四川省自贡市大安区牛佛镇</v>
          </cell>
          <cell r="H2662" t="str">
            <v>沈维良</v>
          </cell>
        </row>
        <row r="2663">
          <cell r="C2663" t="str">
            <v>HRB400E Φ28 12m</v>
          </cell>
        </row>
        <row r="2663">
          <cell r="E2663">
            <v>35</v>
          </cell>
          <cell r="F2663">
            <v>45776</v>
          </cell>
          <cell r="G2663" t="str">
            <v>（中铁广州局-成渝扩容2标）成渝扩容项目ZCB3-2标2＃拌和站【雁江区联盟桥东北50米(资资路) 】</v>
          </cell>
          <cell r="H2663" t="str">
            <v>刘沛琦</v>
          </cell>
        </row>
        <row r="2664">
          <cell r="C2664" t="str">
            <v>HRB400E Φ28 12m</v>
          </cell>
        </row>
        <row r="2664">
          <cell r="E2664">
            <v>140</v>
          </cell>
          <cell r="F2664">
            <v>45776</v>
          </cell>
          <cell r="G2664" t="str">
            <v>（中铁广州局-成渝扩容2标）成渝扩容项目ZCB3-2标2＃拌和站【雁江区联盟桥东北50米(资资路) 】</v>
          </cell>
          <cell r="H2664" t="str">
            <v>刘沛琦</v>
          </cell>
        </row>
        <row r="2665">
          <cell r="C2665" t="str">
            <v>HRB400E Φ25 12m</v>
          </cell>
        </row>
        <row r="2665">
          <cell r="E2665">
            <v>175</v>
          </cell>
          <cell r="F2665">
            <v>45776</v>
          </cell>
          <cell r="G2665" t="str">
            <v>（中铁五局-成渝扩容3标）四川省资阳市雁江区伍隍镇铺子村雁江区X138</v>
          </cell>
          <cell r="H2665" t="str">
            <v>王健</v>
          </cell>
        </row>
        <row r="2666">
          <cell r="C2666" t="str">
            <v>HRB500E Φ28 9m</v>
          </cell>
        </row>
        <row r="2666">
          <cell r="E2666">
            <v>70</v>
          </cell>
          <cell r="F2666">
            <v>45776</v>
          </cell>
          <cell r="G2666" t="str">
            <v>（中铁十局-资乐高速4标）四川省眉山市仁寿县彰加镇促进村中铁十局2#钢筋厂</v>
          </cell>
          <cell r="H2666" t="str">
            <v>杨飞</v>
          </cell>
        </row>
        <row r="2667">
          <cell r="C2667" t="str">
            <v>HRB400EΦ16*12m</v>
          </cell>
        </row>
        <row r="2667">
          <cell r="E2667">
            <v>17</v>
          </cell>
          <cell r="F2667">
            <v>45776</v>
          </cell>
          <cell r="G2667" t="str">
            <v>乐山市峨边县沙坪镇中铁一局钢筋加工厂（污水处理厂）</v>
          </cell>
          <cell r="H2667" t="str">
            <v>冯雷</v>
          </cell>
        </row>
        <row r="2668">
          <cell r="C2668" t="str">
            <v>HRB400EΦ32*9m</v>
          </cell>
        </row>
        <row r="2668">
          <cell r="E2668">
            <v>52</v>
          </cell>
          <cell r="F2668">
            <v>45776</v>
          </cell>
          <cell r="G2668" t="str">
            <v>乐山市峨边县沙坪镇中铁一局钢筋加工厂（污水处理厂）</v>
          </cell>
          <cell r="H2668" t="str">
            <v>冯雷</v>
          </cell>
        </row>
        <row r="2669">
          <cell r="C2669" t="str">
            <v>HRB400E Φ28 12m</v>
          </cell>
        </row>
        <row r="2669">
          <cell r="E2669">
            <v>140</v>
          </cell>
          <cell r="F2669">
            <v>45776</v>
          </cell>
          <cell r="G2669" t="str">
            <v>（中铁广州局-成渝扩容2标）四川省资阳市雁江区堪嘉镇陈家湾刘家湾大桥桥头</v>
          </cell>
          <cell r="H2669" t="str">
            <v>刘沛琦</v>
          </cell>
        </row>
        <row r="2670">
          <cell r="C2670" t="str">
            <v>HRB400EФ16*9m</v>
          </cell>
        </row>
        <row r="2670">
          <cell r="E2670">
            <v>8</v>
          </cell>
          <cell r="F2670">
            <v>45776</v>
          </cell>
          <cell r="G2670" t="str">
            <v>（中铁一局四公司康新高速TJ1-1标雅加梗隧道）四川省甘孜州康定市雅加梗</v>
          </cell>
          <cell r="H2670" t="str">
            <v>范国义</v>
          </cell>
        </row>
        <row r="2671">
          <cell r="C2671" t="str">
            <v>HRB400EФ20*9m</v>
          </cell>
        </row>
        <row r="2671">
          <cell r="E2671">
            <v>2.5</v>
          </cell>
          <cell r="F2671">
            <v>45776</v>
          </cell>
          <cell r="G2671" t="str">
            <v>（中铁一局四公司康新高速TJ1-1标雅加梗隧道）四川省甘孜州康定市雅加梗</v>
          </cell>
          <cell r="H2671" t="str">
            <v>范国义</v>
          </cell>
        </row>
        <row r="2672">
          <cell r="C2672" t="str">
            <v>HRB400EФ25*9m</v>
          </cell>
        </row>
        <row r="2672">
          <cell r="E2672">
            <v>25</v>
          </cell>
          <cell r="F2672">
            <v>45776</v>
          </cell>
          <cell r="G2672" t="str">
            <v>（中铁一局四公司康新高速TJ1-1标雅加梗隧道）四川省甘孜州康定市雅加梗</v>
          </cell>
          <cell r="H2672" t="str">
            <v>范国义</v>
          </cell>
        </row>
        <row r="2673">
          <cell r="C2673" t="str">
            <v>HRB400EФ20*12m</v>
          </cell>
        </row>
        <row r="2673">
          <cell r="E2673">
            <v>35</v>
          </cell>
          <cell r="F2673">
            <v>45776</v>
          </cell>
          <cell r="G2673" t="str">
            <v>（中铁八局康新高速TJ4-1标）四川省甘孜州康定市新都桥镇超限载检测站</v>
          </cell>
          <cell r="H2673" t="str">
            <v>刘俊</v>
          </cell>
        </row>
        <row r="2674">
          <cell r="C2674" t="str">
            <v>HRB500EФ25*9m</v>
          </cell>
        </row>
        <row r="2674">
          <cell r="E2674">
            <v>70</v>
          </cell>
          <cell r="F2674">
            <v>45776</v>
          </cell>
          <cell r="G2674" t="str">
            <v>（中铁八局康新高速TJ4-1标）四川省甘孜州康定市新都桥镇超限载检测站</v>
          </cell>
          <cell r="H2674" t="str">
            <v>刘俊</v>
          </cell>
        </row>
        <row r="2675">
          <cell r="C2675" t="str">
            <v>HRB500EФ25*9m</v>
          </cell>
        </row>
        <row r="2675">
          <cell r="E2675">
            <v>140</v>
          </cell>
          <cell r="F2675">
            <v>45776</v>
          </cell>
          <cell r="G2675" t="str">
            <v>（中铁六局呼和公司康新高速TJ4-2标）四川省甘孜藏族自治州康定市新都桥镇东俄罗三村中建八局搅拌站旁</v>
          </cell>
          <cell r="H2675" t="str">
            <v>王坤</v>
          </cell>
        </row>
        <row r="2676">
          <cell r="C2676" t="str">
            <v>HRB400EФ12*9m</v>
          </cell>
        </row>
        <row r="2676">
          <cell r="E2676">
            <v>13</v>
          </cell>
          <cell r="F2676">
            <v>45776</v>
          </cell>
          <cell r="G2676" t="str">
            <v>（中核城建-邛崃项目）成都市邛崃市成温邛快速路陈河坝西南338米处</v>
          </cell>
          <cell r="H2676" t="str">
            <v>杨帆</v>
          </cell>
        </row>
        <row r="2677">
          <cell r="C2677" t="str">
            <v>HRB400EФ14*9m</v>
          </cell>
        </row>
        <row r="2677">
          <cell r="E2677">
            <v>4</v>
          </cell>
          <cell r="F2677">
            <v>45776</v>
          </cell>
          <cell r="G2677" t="str">
            <v>（中核城建-邛崃项目）成都市邛崃市成温邛快速路陈河坝西南338米处</v>
          </cell>
          <cell r="H2677" t="str">
            <v>杨帆</v>
          </cell>
        </row>
        <row r="2678">
          <cell r="C2678" t="str">
            <v>HRB400EФ16*9m</v>
          </cell>
        </row>
        <row r="2678">
          <cell r="E2678">
            <v>45</v>
          </cell>
          <cell r="F2678">
            <v>45776</v>
          </cell>
          <cell r="G2678" t="str">
            <v>（中核城建-邛崃项目）成都市邛崃市成温邛快速路陈河坝西南338米处</v>
          </cell>
          <cell r="H2678" t="str">
            <v>杨帆</v>
          </cell>
        </row>
        <row r="2679">
          <cell r="C2679" t="str">
            <v>HRB400EФ18*9m</v>
          </cell>
        </row>
        <row r="2679">
          <cell r="E2679">
            <v>4</v>
          </cell>
          <cell r="F2679">
            <v>45776</v>
          </cell>
          <cell r="G2679" t="str">
            <v>（中核城建-邛崃项目）成都市邛崃市成温邛快速路陈河坝西南338米处</v>
          </cell>
          <cell r="H2679" t="str">
            <v>杨帆</v>
          </cell>
        </row>
        <row r="2680">
          <cell r="C2680" t="str">
            <v>HRB400EФ20*9m</v>
          </cell>
        </row>
        <row r="2680">
          <cell r="E2680">
            <v>15</v>
          </cell>
          <cell r="F2680">
            <v>45776</v>
          </cell>
          <cell r="G2680" t="str">
            <v>（中核城建-邛崃项目）成都市邛崃市成温邛快速路陈河坝西南338米处</v>
          </cell>
          <cell r="H2680" t="str">
            <v>杨帆</v>
          </cell>
        </row>
        <row r="2681">
          <cell r="C2681" t="str">
            <v>HRB400EФ25*9m</v>
          </cell>
        </row>
        <row r="2681">
          <cell r="E2681">
            <v>7</v>
          </cell>
          <cell r="F2681">
            <v>45776</v>
          </cell>
          <cell r="G2681" t="str">
            <v>（中核城建-邛崃项目）成都市邛崃市成温邛快速路陈河坝西南338米处</v>
          </cell>
          <cell r="H2681" t="str">
            <v>杨帆</v>
          </cell>
        </row>
        <row r="2682">
          <cell r="C2682" t="str">
            <v>HRB400EФ28*9m</v>
          </cell>
        </row>
        <row r="2682">
          <cell r="E2682">
            <v>52</v>
          </cell>
          <cell r="F2682">
            <v>45776</v>
          </cell>
          <cell r="G2682" t="str">
            <v>（中核城建-邛崃项目）成都市邛崃市成温邛快速路陈河坝西南338米处</v>
          </cell>
          <cell r="H2682" t="str">
            <v>杨帆</v>
          </cell>
        </row>
        <row r="2683">
          <cell r="C2683" t="str">
            <v>HRB400E Φ8</v>
          </cell>
        </row>
        <row r="2683">
          <cell r="E2683">
            <v>50</v>
          </cell>
          <cell r="F2683">
            <v>45776</v>
          </cell>
          <cell r="G2683" t="str">
            <v>（商投建工达州中医药科技园-4工区-11号楼）达州市通川区达州中医药职业学院犀牛大道北段</v>
          </cell>
          <cell r="H2683" t="str">
            <v>张扬</v>
          </cell>
        </row>
        <row r="2684">
          <cell r="C2684" t="str">
            <v>HRB400E Φ16 9m</v>
          </cell>
        </row>
        <row r="2684">
          <cell r="E2684">
            <v>15</v>
          </cell>
          <cell r="F2684">
            <v>45776</v>
          </cell>
          <cell r="G2684" t="str">
            <v>（商投建工达州中医药科技园-4工区-11号楼）达州市通川区达州中医药职业学院犀牛大道北段</v>
          </cell>
          <cell r="H2684" t="str">
            <v>张扬</v>
          </cell>
        </row>
        <row r="2685">
          <cell r="C2685" t="str">
            <v>HRB400E Φ22 9m</v>
          </cell>
        </row>
        <row r="2685">
          <cell r="E2685">
            <v>42</v>
          </cell>
          <cell r="F2685">
            <v>45776</v>
          </cell>
          <cell r="G2685" t="str">
            <v>（商投建工达州中医药科技园-4工区-11号楼）达州市通川区达州中医药职业学院犀牛大道北段</v>
          </cell>
          <cell r="H2685" t="str">
            <v>张扬</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13"/>
  <sheetViews>
    <sheetView tabSelected="1" topLeftCell="D1" workbookViewId="0">
      <pane ySplit="1" topLeftCell="A1265" activePane="bottomLeft" state="frozen"/>
      <selection/>
      <selection pane="bottomLeft" activeCell="R1265" sqref="R1265:R1313"/>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74</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74</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74</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74</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74</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74</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74</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74</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74</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74</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74</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74</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74</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74</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75</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75</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75</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75</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74</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74</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74</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74</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74</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74</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75</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75</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75</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75</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76</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75</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75</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75</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74</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74</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74</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73</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73</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73</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73</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72</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72</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72</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72</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72</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72</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72</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72</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72</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72</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72</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73</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73</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73</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73</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73</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73</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73</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73</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73</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73</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73</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73</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73</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73</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73</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74</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74</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74</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73</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73</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73</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73</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72</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72</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72</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72</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72</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72</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72</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72</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72</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73</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73</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73</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73</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72</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72</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72</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68</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68</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68</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68</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71</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71</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66</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66</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66</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66</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74</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74</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74</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73</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73</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72</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72</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72</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72</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72</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73</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73</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73</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73</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72</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72</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72</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68</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71</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71</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66</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66</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66</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66</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71</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71</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71</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71</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74</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74</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74</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72</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72</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72</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72</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72</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73</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73</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73</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73</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72</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72</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72</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68</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71</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71</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66</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66</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66</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66</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71</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71</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71</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71</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71</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71</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71</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71</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71</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71</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71</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71</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70</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70</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70</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70</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69</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69</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69</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69</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69</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69</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69</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69</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69</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69</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69</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69</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69</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69</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69</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74</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74</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74</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74</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72</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72</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72</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72</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73</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72</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72</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68</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71</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71</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66</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66</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66</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66</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71</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71</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71</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71</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69</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69</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69</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69</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69</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69</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69</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69</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69</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69</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69</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69</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69</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69</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69</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69</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69</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69</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72</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72</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72</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72</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73</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72</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72</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68</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71</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71</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66</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66</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66</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66</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71</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71</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71</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69</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69</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69</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69</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69</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68</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68</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68</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68</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68</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68</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69</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69</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69</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69</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69</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69</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69</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69</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69</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69</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69</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69</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69</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67</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73</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72</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72</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72</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72</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68</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71</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71</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66</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66</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66</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66</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71</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71</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71</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69</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69</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69</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69</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68</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68</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68</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68</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68</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68</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69</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69</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67</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66</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73</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67</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67</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72</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72</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72</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72</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66</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66</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66</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66</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68</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68</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68</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68</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68</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68</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69</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69</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66</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73</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72</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72</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72</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72</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66</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66</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66</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66</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68</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68</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68</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68</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68</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68</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69</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69</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65</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65</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65</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65</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65</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65</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59</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59</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59</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59</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59</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63</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63</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61</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61</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61</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61</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61</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65</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65</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65</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65</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63</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63</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61</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61</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61</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63</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63</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63</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63</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63</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63</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68</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68</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68</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68</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68</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61</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61</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61</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61</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61</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61</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61</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61</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61</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61</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61</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61</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61</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61</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61</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60</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60</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60</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60</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60</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61</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61</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61</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61</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61</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61</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61</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61</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61</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61</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61</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61</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61</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61</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61</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61</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61</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61</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61</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61</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61</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61</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60</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60</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60</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60</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60</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61</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61</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61</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61</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61</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61</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61</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61</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61</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60</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60</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60</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60</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60</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61</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61</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61</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61</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61</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61</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60</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59</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59</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59</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59</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59</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59</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57</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57</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59</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59</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59</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58</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58</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53</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53</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59</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59</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58</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58</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58</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58</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58</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58</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58</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60</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60</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60</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61</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61</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57</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59</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59</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55</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55</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55</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55</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55</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54</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54</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55</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55</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55</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55</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55</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55</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55</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61</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61</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57</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59</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59</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55</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55</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55</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55</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55</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55</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55</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55</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53</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53</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53</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53</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54</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54</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54</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54</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54</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54</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61</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61</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57</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51</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51</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55</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55</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55</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55</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55</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55</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55</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55</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53</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53</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53</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53</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51</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49</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49</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51</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51</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51</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51</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50</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50</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50</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50</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50</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50</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50</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50</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50</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50</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50</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50</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50</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50</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49</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49</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49</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49</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46</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46</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46</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49</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49</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49</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49</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49</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49</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49</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49</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49</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49</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49</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49</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49</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49</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49</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49</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49</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49</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49</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49</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51</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51</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51</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51</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51</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51</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51</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49</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49</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50</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50</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50</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50</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50</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49</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49</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49</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49</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49</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49</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51</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51</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51</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46</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46</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46</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46</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49</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49</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49</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49</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49</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49</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51</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51</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51</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46</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46</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46</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46</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44</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44</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44</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44</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39</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39</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39</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39</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44</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44</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44</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44</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44</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44</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44</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44</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44</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44</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44</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44</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44</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44</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44</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44</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44</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44</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44</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43</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46</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44</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44</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41</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39</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39</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39</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39</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39</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39</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39</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39</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39</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39</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39</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39</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39</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39</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39</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39</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39</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36</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36</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36</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39</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39</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39</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39</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39</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25</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25</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25</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25</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31</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31</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30</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30</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30</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30</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30</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30</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30</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27</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27</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27</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27</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27</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27</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27</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27</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27</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28</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28</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28</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28</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27</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27</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30</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30</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30</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30</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30</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30</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30</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30</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30</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30</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30</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30</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30</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9</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9</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9</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9</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9</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9</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9</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9</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9</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9</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9</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8</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8</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8</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8</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8</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8</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8</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8</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8</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8</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8</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8</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8</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8</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8</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8</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9</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8</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8</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8</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8</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8</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8</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5</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5</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5</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5</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5</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8</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8</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8</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8</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8</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8</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8</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8</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8</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8</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8</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8</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8</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8</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8</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8</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8</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8</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8</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8</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14</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14</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14</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14</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5</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5</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5</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5</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5</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5</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8</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8</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9</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5</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5</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5</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5</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5</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11</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11</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11</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11</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8</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8</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8</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8</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14</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14</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14</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14</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9</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9</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5</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5</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5</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5</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5</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5</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5</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5</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5</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5</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4</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4</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4</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4</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4</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4</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4</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4</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4</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4</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4</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4</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4</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4</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4</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4</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4</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4</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4</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4</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4</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4</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4</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4</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4</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4</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4</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4</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4</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4</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4</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4</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4</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4</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8</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8</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14</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14</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14</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14</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9</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9</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5</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5</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5</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5</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5</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4</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4</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4</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4</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4</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4</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2</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2</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2</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2</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2</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2</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2</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2</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2</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98" si="54">IF(M1235="","",IF(N1235&lt;&gt;"",MAX(N1235-M1235,0),IF(TODAY()&gt;M1235,TODAY()-M1235,0)))</f>
        <v>4</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4</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4</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4</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4</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4</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4</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4</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4</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4</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4</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4</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4</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4</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4</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4</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4</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4</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4</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4</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2</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2</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2</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2</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2</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2</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2</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2</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2</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2</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45777</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5" t="str">
        <f>VLOOKUP(B1265,辅助信息!E:J,6,FALSE)</f>
        <v>优先威钢发货,我方卸车,新老国标钢厂不加价可直发</v>
      </c>
      <c r="M1265" s="126">
        <v>45769</v>
      </c>
      <c r="N1265" s="127"/>
      <c r="O1265" s="62">
        <f ca="1" t="shared" si="53"/>
        <v>0</v>
      </c>
      <c r="P1265" s="66">
        <f ca="1" t="shared" si="54"/>
        <v>8</v>
      </c>
      <c r="Q1265" s="127" t="str">
        <f>VLOOKUP(B1265,辅助信息!E:M,9,FALSE)</f>
        <v>ZTWM-CDGS-XS-2024-0030-华西集采-简州大道</v>
      </c>
      <c r="R1265" s="127" t="str">
        <f>_xlfn._xlws.FILTER(辅助信息!D:D,辅助信息!E:E=B1265)</f>
        <v>华西简阳西城嘉苑</v>
      </c>
    </row>
    <row r="1266" s="62" customFormat="1" spans="2:18">
      <c r="B1266" s="116" t="s">
        <v>81</v>
      </c>
      <c r="C1266" s="76">
        <v>45777</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5" t="str">
        <f>VLOOKUP(B1266,辅助信息!E:J,6,FALSE)</f>
        <v>优先威钢发货,我方卸车,新老国标钢厂不加价可直发</v>
      </c>
      <c r="M1266" s="126">
        <v>45769</v>
      </c>
      <c r="N1266" s="127"/>
      <c r="O1266" s="62">
        <f ca="1" t="shared" si="53"/>
        <v>0</v>
      </c>
      <c r="P1266" s="66">
        <f ca="1" t="shared" si="54"/>
        <v>8</v>
      </c>
      <c r="Q1266" s="127" t="str">
        <f>VLOOKUP(B1266,辅助信息!E:M,9,FALSE)</f>
        <v>ZTWM-CDGS-XS-2024-0030-华西集采-简州大道</v>
      </c>
      <c r="R1266" s="127" t="str">
        <f>_xlfn._xlws.FILTER(辅助信息!D:D,辅助信息!E:E=B1266)</f>
        <v>华西简阳西城嘉苑</v>
      </c>
    </row>
    <row r="1267" s="62" customFormat="1" spans="2:18">
      <c r="B1267" s="116" t="s">
        <v>68</v>
      </c>
      <c r="C1267" s="76">
        <v>45777</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5" t="str">
        <f>VLOOKUP(B1267,辅助信息!E:J,6,FALSE)</f>
        <v>控制炉批号尽量少,优先安排达钢,提前联系到场规格及数量</v>
      </c>
      <c r="M1267" s="126">
        <v>45772</v>
      </c>
      <c r="N1267" s="127"/>
      <c r="O1267" s="62">
        <f ca="1" t="shared" si="53"/>
        <v>0</v>
      </c>
      <c r="P1267" s="66">
        <f ca="1" t="shared" si="54"/>
        <v>5</v>
      </c>
      <c r="Q1267" s="127" t="str">
        <f>VLOOKUP(B1267,辅助信息!E:M,9,FALSE)</f>
        <v>ZTWM-CDGS-XS-2024-0134-商投建工达州中医药科技成果示范园项目</v>
      </c>
      <c r="R1267" s="127" t="str">
        <f>_xlfn._xlws.FILTER(辅助信息!D:D,辅助信息!E:E=B1267)</f>
        <v>商投建工达州中医药科技园</v>
      </c>
    </row>
    <row r="1268" s="34" customFormat="1" spans="1:18">
      <c r="A1268" s="66"/>
      <c r="B1268" s="116" t="s">
        <v>81</v>
      </c>
      <c r="C1268" s="76">
        <v>45777</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5" t="str">
        <f>VLOOKUP(B1268,辅助信息!E:J,6,FALSE)</f>
        <v>优先威钢发货,我方卸车,新老国标钢厂不加价可直发</v>
      </c>
      <c r="M1268" s="128">
        <v>45775</v>
      </c>
      <c r="N1268" s="129"/>
      <c r="O1268" s="66">
        <f ca="1" t="shared" si="53"/>
        <v>0</v>
      </c>
      <c r="P1268" s="66">
        <f ca="1" t="shared" si="54"/>
        <v>2</v>
      </c>
      <c r="Q1268" s="67" t="str">
        <f>VLOOKUP(B1268,辅助信息!E:M,9,FALSE)</f>
        <v>ZTWM-CDGS-XS-2024-0030-华西集采-简州大道</v>
      </c>
      <c r="R1268" s="127" t="str">
        <f>_xlfn._xlws.FILTER(辅助信息!D:D,辅助信息!E:E=B1268)</f>
        <v>华西简阳西城嘉苑</v>
      </c>
    </row>
    <row r="1269" s="34" customFormat="1" spans="1:18">
      <c r="A1269" s="66"/>
      <c r="B1269" s="116" t="s">
        <v>81</v>
      </c>
      <c r="C1269" s="76">
        <v>45777</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5" t="str">
        <f>VLOOKUP(B1269,辅助信息!E:J,6,FALSE)</f>
        <v>优先威钢发货,我方卸车,新老国标钢厂不加价可直发</v>
      </c>
      <c r="M1269" s="128">
        <v>45775</v>
      </c>
      <c r="N1269" s="129"/>
      <c r="O1269" s="66">
        <f ca="1" t="shared" si="53"/>
        <v>0</v>
      </c>
      <c r="P1269" s="66">
        <f ca="1" t="shared" si="54"/>
        <v>2</v>
      </c>
      <c r="Q1269" s="67" t="str">
        <f>VLOOKUP(B1269,辅助信息!E:M,9,FALSE)</f>
        <v>ZTWM-CDGS-XS-2024-0030-华西集采-简州大道</v>
      </c>
      <c r="R1269" s="127" t="str">
        <f>_xlfn._xlws.FILTER(辅助信息!D:D,辅助信息!E:E=B1269)</f>
        <v>华西简阳西城嘉苑</v>
      </c>
    </row>
    <row r="1270" s="34" customFormat="1" spans="1:18">
      <c r="A1270" s="66"/>
      <c r="B1270" s="116" t="s">
        <v>81</v>
      </c>
      <c r="C1270" s="76">
        <v>45777</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5" t="str">
        <f>VLOOKUP(B1270,辅助信息!E:J,6,FALSE)</f>
        <v>优先威钢发货,我方卸车,新老国标钢厂不加价可直发</v>
      </c>
      <c r="M1270" s="128">
        <v>45775</v>
      </c>
      <c r="N1270" s="129"/>
      <c r="O1270" s="66">
        <f ca="1" t="shared" si="53"/>
        <v>0</v>
      </c>
      <c r="P1270" s="66">
        <f ca="1" t="shared" si="54"/>
        <v>2</v>
      </c>
      <c r="Q1270" s="67" t="str">
        <f>VLOOKUP(B1270,辅助信息!E:M,9,FALSE)</f>
        <v>ZTWM-CDGS-XS-2024-0030-华西集采-简州大道</v>
      </c>
      <c r="R1270" s="127" t="str">
        <f>_xlfn._xlws.FILTER(辅助信息!D:D,辅助信息!E:E=B1270)</f>
        <v>华西简阳西城嘉苑</v>
      </c>
    </row>
    <row r="1271" spans="2:18">
      <c r="B1271" s="47" t="s">
        <v>31</v>
      </c>
      <c r="C1271" s="76">
        <v>45777</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5" t="str">
        <f>VLOOKUP(B1271,辅助信息!E:J,6,FALSE)</f>
        <v>提前联系到场规格及数量</v>
      </c>
      <c r="M1271" s="97">
        <v>45779</v>
      </c>
      <c r="O1271" s="66">
        <f ca="1" t="shared" si="53"/>
        <v>2</v>
      </c>
      <c r="P1271" s="66">
        <f ca="1" t="shared" si="54"/>
        <v>0</v>
      </c>
      <c r="Q1271" s="67" t="str">
        <f>VLOOKUP(B1271,辅助信息!E:M,9,FALSE)</f>
        <v>ZTWM-CDGS-XS-2024-0179-四川商投-射洪城乡一体化建设项目</v>
      </c>
      <c r="R1271" s="127" t="str">
        <f>_xlfn._xlws.FILTER(辅助信息!D:D,辅助信息!E:E=B1271)</f>
        <v>四川商建
射洪城乡一体化项目</v>
      </c>
    </row>
    <row r="1272" spans="2:18">
      <c r="B1272" s="47" t="s">
        <v>31</v>
      </c>
      <c r="C1272" s="76">
        <v>45777</v>
      </c>
      <c r="D1272" s="116" t="str">
        <f>VLOOKUP(B1272,辅助信息!E:K,7,FALSE)</f>
        <v>JWDDCD2024121000136</v>
      </c>
      <c r="E1272" s="116" t="str">
        <f>VLOOKUP(F1272,辅助信息!A:B,2,FALSE)</f>
        <v>盘螺</v>
      </c>
      <c r="F1272" s="47" t="s">
        <v>41</v>
      </c>
      <c r="G1272" s="43">
        <v>32.5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5" t="str">
        <f>VLOOKUP(B1272,辅助信息!E:J,6,FALSE)</f>
        <v>提前联系到场规格及数量</v>
      </c>
      <c r="M1272" s="97">
        <v>45779</v>
      </c>
      <c r="O1272" s="66">
        <f ca="1" t="shared" ref="O1272:O1277" si="55">IF(OR(M1272="",N1272&lt;&gt;""),"",MAX(M1272-TODAY(),0))</f>
        <v>2</v>
      </c>
      <c r="P1272" s="66">
        <f ca="1" t="shared" si="54"/>
        <v>0</v>
      </c>
      <c r="Q1272" s="67" t="str">
        <f>VLOOKUP(B1272,辅助信息!E:M,9,FALSE)</f>
        <v>ZTWM-CDGS-XS-2024-0179-四川商投-射洪城乡一体化建设项目</v>
      </c>
      <c r="R1272" s="127" t="str">
        <f>_xlfn._xlws.FILTER(辅助信息!D:D,辅助信息!E:E=B1272)</f>
        <v>四川商建
射洪城乡一体化项目</v>
      </c>
    </row>
    <row r="1273" spans="2:18">
      <c r="B1273" s="47" t="s">
        <v>31</v>
      </c>
      <c r="C1273" s="76">
        <v>45777</v>
      </c>
      <c r="D1273" s="116" t="str">
        <f>VLOOKUP(B1273,辅助信息!E:K,7,FALSE)</f>
        <v>JWDDCD2024121000136</v>
      </c>
      <c r="E1273" s="116" t="str">
        <f>VLOOKUP(F1273,辅助信息!A:B,2,FALSE)</f>
        <v>螺纹钢</v>
      </c>
      <c r="F1273" s="47" t="s">
        <v>27</v>
      </c>
      <c r="G1273" s="43">
        <v>15</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5" t="str">
        <f>VLOOKUP(B1273,辅助信息!E:J,6,FALSE)</f>
        <v>提前联系到场规格及数量</v>
      </c>
      <c r="M1273" s="97">
        <v>45779</v>
      </c>
      <c r="O1273" s="66">
        <f ca="1" t="shared" si="55"/>
        <v>2</v>
      </c>
      <c r="P1273" s="66">
        <f ca="1" t="shared" si="54"/>
        <v>0</v>
      </c>
      <c r="Q1273" s="67" t="str">
        <f>VLOOKUP(B1273,辅助信息!E:M,9,FALSE)</f>
        <v>ZTWM-CDGS-XS-2024-0179-四川商投-射洪城乡一体化建设项目</v>
      </c>
      <c r="R1273" s="127" t="str">
        <f>_xlfn._xlws.FILTER(辅助信息!D:D,辅助信息!E:E=B1273)</f>
        <v>四川商建
射洪城乡一体化项目</v>
      </c>
    </row>
    <row r="1274" spans="2:18">
      <c r="B1274" s="47" t="s">
        <v>31</v>
      </c>
      <c r="C1274" s="76">
        <v>45777</v>
      </c>
      <c r="D1274" s="116" t="str">
        <f>VLOOKUP(B1274,辅助信息!E:K,7,FALSE)</f>
        <v>JWDDCD2024121000136</v>
      </c>
      <c r="E1274" s="116" t="str">
        <f>VLOOKUP(F1274,辅助信息!A:B,2,FALSE)</f>
        <v>螺纹钢</v>
      </c>
      <c r="F1274" s="47" t="s">
        <v>30</v>
      </c>
      <c r="G1274" s="43">
        <v>12</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5" t="str">
        <f>VLOOKUP(B1274,辅助信息!E:J,6,FALSE)</f>
        <v>提前联系到场规格及数量</v>
      </c>
      <c r="M1274" s="97">
        <v>45779</v>
      </c>
      <c r="O1274" s="66">
        <f ca="1" t="shared" si="55"/>
        <v>2</v>
      </c>
      <c r="P1274" s="66">
        <f ca="1" t="shared" si="54"/>
        <v>0</v>
      </c>
      <c r="Q1274" s="67" t="str">
        <f>VLOOKUP(B1274,辅助信息!E:M,9,FALSE)</f>
        <v>ZTWM-CDGS-XS-2024-0179-四川商投-射洪城乡一体化建设项目</v>
      </c>
      <c r="R1274" s="127" t="str">
        <f>_xlfn._xlws.FILTER(辅助信息!D:D,辅助信息!E:E=B1274)</f>
        <v>四川商建
射洪城乡一体化项目</v>
      </c>
    </row>
    <row r="1275" spans="2:18">
      <c r="B1275" s="47" t="s">
        <v>31</v>
      </c>
      <c r="C1275" s="76">
        <v>45777</v>
      </c>
      <c r="D1275" s="116" t="str">
        <f>VLOOKUP(B1275,辅助信息!E:K,7,FALSE)</f>
        <v>JWDDCD2024121000136</v>
      </c>
      <c r="E1275" s="116" t="str">
        <f>VLOOKUP(F1275,辅助信息!A:B,2,FALSE)</f>
        <v>螺纹钢</v>
      </c>
      <c r="F1275" s="47" t="s">
        <v>66</v>
      </c>
      <c r="G1275" s="43">
        <v>9</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5" t="str">
        <f>VLOOKUP(B1275,辅助信息!E:J,6,FALSE)</f>
        <v>提前联系到场规格及数量</v>
      </c>
      <c r="M1275" s="97">
        <v>45779</v>
      </c>
      <c r="O1275" s="66">
        <f ca="1" t="shared" si="55"/>
        <v>2</v>
      </c>
      <c r="P1275" s="66">
        <f ca="1" t="shared" si="54"/>
        <v>0</v>
      </c>
      <c r="Q1275" s="67" t="str">
        <f>VLOOKUP(B1275,辅助信息!E:M,9,FALSE)</f>
        <v>ZTWM-CDGS-XS-2024-0179-四川商投-射洪城乡一体化建设项目</v>
      </c>
      <c r="R1275" s="127" t="str">
        <f>_xlfn._xlws.FILTER(辅助信息!D:D,辅助信息!E:E=B1275)</f>
        <v>四川商建
射洪城乡一体化项目</v>
      </c>
    </row>
    <row r="1276" spans="2:18">
      <c r="B1276" s="47" t="s">
        <v>31</v>
      </c>
      <c r="C1276" s="76">
        <v>45777</v>
      </c>
      <c r="D1276" s="116" t="str">
        <f>VLOOKUP(B1276,辅助信息!E:K,7,FALSE)</f>
        <v>JWDDCD2024121000136</v>
      </c>
      <c r="E1276" s="116" t="str">
        <f>VLOOKUP(F1276,辅助信息!A:B,2,FALSE)</f>
        <v>螺纹钢</v>
      </c>
      <c r="F1276" s="47" t="s">
        <v>21</v>
      </c>
      <c r="G1276" s="43">
        <v>3</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5" t="str">
        <f>VLOOKUP(B1276,辅助信息!E:J,6,FALSE)</f>
        <v>提前联系到场规格及数量</v>
      </c>
      <c r="M1276" s="97">
        <v>45779</v>
      </c>
      <c r="O1276" s="66">
        <f ca="1" t="shared" si="55"/>
        <v>2</v>
      </c>
      <c r="P1276" s="66">
        <f ca="1" t="shared" si="54"/>
        <v>0</v>
      </c>
      <c r="Q1276" s="67" t="str">
        <f>VLOOKUP(B1276,辅助信息!E:M,9,FALSE)</f>
        <v>ZTWM-CDGS-XS-2024-0179-四川商投-射洪城乡一体化建设项目</v>
      </c>
      <c r="R1276" s="127" t="str">
        <f>_xlfn._xlws.FILTER(辅助信息!D:D,辅助信息!E:E=B1276)</f>
        <v>四川商建
射洪城乡一体化项目</v>
      </c>
    </row>
    <row r="1277" spans="2:18">
      <c r="B1277" s="47" t="s">
        <v>31</v>
      </c>
      <c r="C1277" s="76">
        <v>45777</v>
      </c>
      <c r="D1277" s="116" t="str">
        <f>VLOOKUP(B1277,辅助信息!E:K,7,FALSE)</f>
        <v>JWDDCD2024121000136</v>
      </c>
      <c r="E1277" s="116" t="str">
        <f>VLOOKUP(F1277,辅助信息!A:B,2,FALSE)</f>
        <v>螺纹钢</v>
      </c>
      <c r="F1277" s="47" t="s">
        <v>22</v>
      </c>
      <c r="G1277" s="43">
        <v>60</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5" t="str">
        <f>VLOOKUP(B1277,辅助信息!E:J,6,FALSE)</f>
        <v>提前联系到场规格及数量</v>
      </c>
      <c r="M1277" s="128">
        <v>45775</v>
      </c>
      <c r="O1277" s="66">
        <f ca="1" t="shared" si="55"/>
        <v>0</v>
      </c>
      <c r="P1277" s="66">
        <f ca="1" t="shared" si="54"/>
        <v>2</v>
      </c>
      <c r="Q1277" s="67" t="str">
        <f>VLOOKUP(B1277,辅助信息!E:M,9,FALSE)</f>
        <v>ZTWM-CDGS-XS-2024-0179-四川商投-射洪城乡一体化建设项目</v>
      </c>
      <c r="R1277" s="127" t="str">
        <f>_xlfn._xlws.FILTER(辅助信息!D:D,辅助信息!E:E=B1277)</f>
        <v>四川商建
射洪城乡一体化项目</v>
      </c>
    </row>
    <row r="1278" spans="2:18">
      <c r="B1278" s="47" t="s">
        <v>81</v>
      </c>
      <c r="C1278" s="76">
        <v>45777</v>
      </c>
      <c r="D1278" s="116" t="str">
        <f>VLOOKUP(B1278,辅助信息!E:K,7,FALSE)</f>
        <v>ZTWM-CDGS-YL-20240814-001</v>
      </c>
      <c r="E1278" s="116" t="str">
        <f>VLOOKUP(F1278,辅助信息!A:B,2,FALSE)</f>
        <v>高线</v>
      </c>
      <c r="F1278" s="47" t="s">
        <v>53</v>
      </c>
      <c r="G1278" s="43">
        <v>2</v>
      </c>
      <c r="H1278" s="117" t="str">
        <f>_xlfn.XLOOKUP(C1278&amp;F1278&amp;I1278&amp;J1278,'[1]2025年已发货'!$F:$F&amp;'[1]2025年已发货'!$C:$C&amp;'[1]2025年已发货'!$G:$G&amp;'[1]2025年已发货'!$H:$H,'[1]2025年已发货'!$E:$E,"未发货")</f>
        <v>未发货</v>
      </c>
      <c r="I1278" s="116" t="str">
        <f>VLOOKUP(B1278,辅助信息!E:I,3,FALSE)</f>
        <v>（华西简阳西城嘉苑）四川省成都市简阳市简城街道高屋村</v>
      </c>
      <c r="J1278" s="116" t="str">
        <f>VLOOKUP(B1278,辅助信息!E:I,4,FALSE)</f>
        <v>张瀚镭</v>
      </c>
      <c r="K1278" s="116">
        <f>VLOOKUP(J1278,辅助信息!H:I,2,FALSE)</f>
        <v>15884666220</v>
      </c>
      <c r="L1278" s="125" t="str">
        <f>VLOOKUP(B1278,辅助信息!E:J,6,FALSE)</f>
        <v>优先威钢发货,我方卸车,新老国标钢厂不加价可直发</v>
      </c>
      <c r="M1278" s="97">
        <v>45777</v>
      </c>
      <c r="O1278" s="66">
        <f ca="1" t="shared" ref="O1278:O1287" si="56">IF(OR(M1278="",N1278&lt;&gt;""),"",MAX(M1278-TODAY(),0))</f>
        <v>0</v>
      </c>
      <c r="P1278" s="66">
        <f ca="1" t="shared" si="54"/>
        <v>0</v>
      </c>
      <c r="Q1278" s="67" t="str">
        <f>VLOOKUP(B1278,辅助信息!E:M,9,FALSE)</f>
        <v>ZTWM-CDGS-XS-2024-0030-华西集采-简州大道</v>
      </c>
      <c r="R1278" s="127" t="str">
        <f>_xlfn._xlws.FILTER(辅助信息!D:D,辅助信息!E:E=B1278)</f>
        <v>华西简阳西城嘉苑</v>
      </c>
    </row>
    <row r="1279" spans="2:18">
      <c r="B1279" s="47" t="s">
        <v>81</v>
      </c>
      <c r="C1279" s="76">
        <v>45777</v>
      </c>
      <c r="D1279" s="116" t="str">
        <f>VLOOKUP(B1279,辅助信息!E:K,7,FALSE)</f>
        <v>ZTWM-CDGS-YL-20240814-001</v>
      </c>
      <c r="E1279" s="116" t="str">
        <f>VLOOKUP(F1279,辅助信息!A:B,2,FALSE)</f>
        <v>盘螺</v>
      </c>
      <c r="F1279" s="47" t="s">
        <v>40</v>
      </c>
      <c r="G1279" s="43">
        <v>3</v>
      </c>
      <c r="H1279" s="117" t="str">
        <f>_xlfn.XLOOKUP(C1279&amp;F1279&amp;I1279&amp;J1279,'[1]2025年已发货'!$F:$F&amp;'[1]2025年已发货'!$C:$C&amp;'[1]2025年已发货'!$G:$G&amp;'[1]2025年已发货'!$H:$H,'[1]2025年已发货'!$E:$E,"未发货")</f>
        <v>未发货</v>
      </c>
      <c r="I1279" s="116" t="str">
        <f>VLOOKUP(B1279,辅助信息!E:I,3,FALSE)</f>
        <v>（华西简阳西城嘉苑）四川省成都市简阳市简城街道高屋村</v>
      </c>
      <c r="J1279" s="116" t="str">
        <f>VLOOKUP(B1279,辅助信息!E:I,4,FALSE)</f>
        <v>张瀚镭</v>
      </c>
      <c r="K1279" s="116">
        <f>VLOOKUP(J1279,辅助信息!H:I,2,FALSE)</f>
        <v>15884666220</v>
      </c>
      <c r="L1279" s="125" t="str">
        <f>VLOOKUP(B1279,辅助信息!E:J,6,FALSE)</f>
        <v>优先威钢发货,我方卸车,新老国标钢厂不加价可直发</v>
      </c>
      <c r="M1279" s="97">
        <v>45777</v>
      </c>
      <c r="O1279" s="66">
        <f ca="1" t="shared" si="56"/>
        <v>0</v>
      </c>
      <c r="P1279" s="66">
        <f ca="1" t="shared" si="54"/>
        <v>0</v>
      </c>
      <c r="Q1279" s="67" t="str">
        <f>VLOOKUP(B1279,辅助信息!E:M,9,FALSE)</f>
        <v>ZTWM-CDGS-XS-2024-0030-华西集采-简州大道</v>
      </c>
      <c r="R1279" s="127" t="str">
        <f>_xlfn._xlws.FILTER(辅助信息!D:D,辅助信息!E:E=B1279)</f>
        <v>华西简阳西城嘉苑</v>
      </c>
    </row>
    <row r="1280" spans="2:18">
      <c r="B1280" s="47" t="s">
        <v>81</v>
      </c>
      <c r="C1280" s="76">
        <v>45777</v>
      </c>
      <c r="D1280" s="116" t="str">
        <f>VLOOKUP(B1280,辅助信息!E:K,7,FALSE)</f>
        <v>ZTWM-CDGS-YL-20240814-001</v>
      </c>
      <c r="E1280" s="116" t="str">
        <f>VLOOKUP(F1280,辅助信息!A:B,2,FALSE)</f>
        <v>盘螺</v>
      </c>
      <c r="F1280" s="47" t="s">
        <v>41</v>
      </c>
      <c r="G1280" s="43">
        <v>5</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5" t="str">
        <f>VLOOKUP(B1280,辅助信息!E:J,6,FALSE)</f>
        <v>优先威钢发货,我方卸车,新老国标钢厂不加价可直发</v>
      </c>
      <c r="M1280" s="97">
        <v>45777</v>
      </c>
      <c r="O1280" s="66">
        <f ca="1" t="shared" si="56"/>
        <v>0</v>
      </c>
      <c r="P1280" s="66">
        <f ca="1" t="shared" si="54"/>
        <v>0</v>
      </c>
      <c r="Q1280" s="67" t="str">
        <f>VLOOKUP(B1280,辅助信息!E:M,9,FALSE)</f>
        <v>ZTWM-CDGS-XS-2024-0030-华西集采-简州大道</v>
      </c>
      <c r="R1280" s="127" t="str">
        <f>_xlfn._xlws.FILTER(辅助信息!D:D,辅助信息!E:E=B1280)</f>
        <v>华西简阳西城嘉苑</v>
      </c>
    </row>
    <row r="1281" spans="2:18">
      <c r="B1281" s="47" t="s">
        <v>81</v>
      </c>
      <c r="C1281" s="76">
        <v>45777</v>
      </c>
      <c r="D1281" s="116" t="str">
        <f>VLOOKUP(B1281,辅助信息!E:K,7,FALSE)</f>
        <v>ZTWM-CDGS-YL-20240814-001</v>
      </c>
      <c r="E1281" s="116" t="str">
        <f>VLOOKUP(F1281,辅助信息!A:B,2,FALSE)</f>
        <v>盘螺</v>
      </c>
      <c r="F1281" s="47" t="s">
        <v>26</v>
      </c>
      <c r="G1281" s="43">
        <v>18</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5" t="str">
        <f>VLOOKUP(B1281,辅助信息!E:J,6,FALSE)</f>
        <v>优先威钢发货,我方卸车,新老国标钢厂不加价可直发</v>
      </c>
      <c r="M1281" s="97">
        <v>45777</v>
      </c>
      <c r="O1281" s="66">
        <f ca="1" t="shared" si="56"/>
        <v>0</v>
      </c>
      <c r="P1281" s="66">
        <f ca="1" t="shared" si="54"/>
        <v>0</v>
      </c>
      <c r="Q1281" s="67" t="str">
        <f>VLOOKUP(B1281,辅助信息!E:M,9,FALSE)</f>
        <v>ZTWM-CDGS-XS-2024-0030-华西集采-简州大道</v>
      </c>
      <c r="R1281" s="127" t="str">
        <f>_xlfn._xlws.FILTER(辅助信息!D:D,辅助信息!E:E=B1281)</f>
        <v>华西简阳西城嘉苑</v>
      </c>
    </row>
    <row r="1282" spans="2:18">
      <c r="B1282" s="47" t="s">
        <v>81</v>
      </c>
      <c r="C1282" s="76">
        <v>45777</v>
      </c>
      <c r="D1282" s="116" t="str">
        <f>VLOOKUP(B1282,辅助信息!E:K,7,FALSE)</f>
        <v>ZTWM-CDGS-YL-20240814-001</v>
      </c>
      <c r="E1282" s="116" t="str">
        <f>VLOOKUP(F1282,辅助信息!A:B,2,FALSE)</f>
        <v>螺纹钢</v>
      </c>
      <c r="F1282" s="47" t="s">
        <v>19</v>
      </c>
      <c r="G1282" s="43">
        <v>3</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5" t="str">
        <f>VLOOKUP(B1282,辅助信息!E:J,6,FALSE)</f>
        <v>优先威钢发货,我方卸车,新老国标钢厂不加价可直发</v>
      </c>
      <c r="M1282" s="97">
        <v>45777</v>
      </c>
      <c r="O1282" s="66">
        <f ca="1" t="shared" si="56"/>
        <v>0</v>
      </c>
      <c r="P1282" s="66">
        <f ca="1" t="shared" si="54"/>
        <v>0</v>
      </c>
      <c r="Q1282" s="67" t="str">
        <f>VLOOKUP(B1282,辅助信息!E:M,9,FALSE)</f>
        <v>ZTWM-CDGS-XS-2024-0030-华西集采-简州大道</v>
      </c>
      <c r="R1282" s="127" t="str">
        <f>_xlfn._xlws.FILTER(辅助信息!D:D,辅助信息!E:E=B1282)</f>
        <v>华西简阳西城嘉苑</v>
      </c>
    </row>
    <row r="1283" spans="2:18">
      <c r="B1283" s="47" t="s">
        <v>81</v>
      </c>
      <c r="C1283" s="76">
        <v>45777</v>
      </c>
      <c r="D1283" s="116" t="str">
        <f>VLOOKUP(B1283,辅助信息!E:K,7,FALSE)</f>
        <v>ZTWM-CDGS-YL-20240814-001</v>
      </c>
      <c r="E1283" s="116" t="str">
        <f>VLOOKUP(F1283,辅助信息!A:B,2,FALSE)</f>
        <v>螺纹钢</v>
      </c>
      <c r="F1283" s="47" t="s">
        <v>32</v>
      </c>
      <c r="G1283" s="43">
        <v>83</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5" t="str">
        <f>VLOOKUP(B1283,辅助信息!E:J,6,FALSE)</f>
        <v>优先威钢发货,我方卸车,新老国标钢厂不加价可直发</v>
      </c>
      <c r="M1283" s="97">
        <v>45777</v>
      </c>
      <c r="O1283" s="66">
        <f ca="1" t="shared" si="56"/>
        <v>0</v>
      </c>
      <c r="P1283" s="66">
        <f ca="1" t="shared" si="54"/>
        <v>0</v>
      </c>
      <c r="Q1283" s="67" t="str">
        <f>VLOOKUP(B1283,辅助信息!E:M,9,FALSE)</f>
        <v>ZTWM-CDGS-XS-2024-0030-华西集采-简州大道</v>
      </c>
      <c r="R1283" s="127" t="str">
        <f>_xlfn._xlws.FILTER(辅助信息!D:D,辅助信息!E:E=B1283)</f>
        <v>华西简阳西城嘉苑</v>
      </c>
    </row>
    <row r="1284" spans="2:18">
      <c r="B1284" s="47" t="s">
        <v>81</v>
      </c>
      <c r="C1284" s="76">
        <v>45777</v>
      </c>
      <c r="D1284" s="116" t="str">
        <f>VLOOKUP(B1284,辅助信息!E:K,7,FALSE)</f>
        <v>ZTWM-CDGS-YL-20240814-001</v>
      </c>
      <c r="E1284" s="116" t="str">
        <f>VLOOKUP(F1284,辅助信息!A:B,2,FALSE)</f>
        <v>螺纹钢</v>
      </c>
      <c r="F1284" s="47" t="s">
        <v>30</v>
      </c>
      <c r="G1284" s="43">
        <v>7</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5" t="str">
        <f>VLOOKUP(B1284,辅助信息!E:J,6,FALSE)</f>
        <v>优先威钢发货,我方卸车,新老国标钢厂不加价可直发</v>
      </c>
      <c r="M1284" s="97">
        <v>45777</v>
      </c>
      <c r="O1284" s="66">
        <f ca="1" t="shared" si="56"/>
        <v>0</v>
      </c>
      <c r="P1284" s="66">
        <f ca="1" t="shared" si="54"/>
        <v>0</v>
      </c>
      <c r="Q1284" s="67" t="str">
        <f>VLOOKUP(B1284,辅助信息!E:M,9,FALSE)</f>
        <v>ZTWM-CDGS-XS-2024-0030-华西集采-简州大道</v>
      </c>
      <c r="R1284" s="127" t="str">
        <f>_xlfn._xlws.FILTER(辅助信息!D:D,辅助信息!E:E=B1284)</f>
        <v>华西简阳西城嘉苑</v>
      </c>
    </row>
    <row r="1285" spans="2:18">
      <c r="B1285" s="47" t="s">
        <v>81</v>
      </c>
      <c r="C1285" s="76">
        <v>45777</v>
      </c>
      <c r="D1285" s="116" t="str">
        <f>VLOOKUP(B1285,辅助信息!E:K,7,FALSE)</f>
        <v>ZTWM-CDGS-YL-20240814-001</v>
      </c>
      <c r="E1285" s="116" t="str">
        <f>VLOOKUP(F1285,辅助信息!A:B,2,FALSE)</f>
        <v>螺纹钢</v>
      </c>
      <c r="F1285" s="47" t="s">
        <v>33</v>
      </c>
      <c r="G1285" s="43">
        <v>13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5" t="str">
        <f>VLOOKUP(B1285,辅助信息!E:J,6,FALSE)</f>
        <v>优先威钢发货,我方卸车,新老国标钢厂不加价可直发</v>
      </c>
      <c r="M1285" s="97">
        <v>45777</v>
      </c>
      <c r="O1285" s="66">
        <f ca="1" t="shared" si="56"/>
        <v>0</v>
      </c>
      <c r="P1285" s="66">
        <f ca="1" t="shared" si="54"/>
        <v>0</v>
      </c>
      <c r="Q1285" s="67" t="str">
        <f>VLOOKUP(B1285,辅助信息!E:M,9,FALSE)</f>
        <v>ZTWM-CDGS-XS-2024-0030-华西集采-简州大道</v>
      </c>
      <c r="R1285" s="127" t="str">
        <f>_xlfn._xlws.FILTER(辅助信息!D:D,辅助信息!E:E=B1285)</f>
        <v>华西简阳西城嘉苑</v>
      </c>
    </row>
    <row r="1286" spans="2:18">
      <c r="B1286" s="47" t="s">
        <v>81</v>
      </c>
      <c r="C1286" s="76">
        <v>45777</v>
      </c>
      <c r="D1286" s="116" t="str">
        <f>VLOOKUP(B1286,辅助信息!E:K,7,FALSE)</f>
        <v>ZTWM-CDGS-YL-20240814-001</v>
      </c>
      <c r="E1286" s="116" t="str">
        <f>VLOOKUP(F1286,辅助信息!A:B,2,FALSE)</f>
        <v>螺纹钢</v>
      </c>
      <c r="F1286" s="47" t="s">
        <v>28</v>
      </c>
      <c r="G1286" s="43">
        <v>4</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5" t="str">
        <f>VLOOKUP(B1286,辅助信息!E:J,6,FALSE)</f>
        <v>优先威钢发货,我方卸车,新老国标钢厂不加价可直发</v>
      </c>
      <c r="M1286" s="97">
        <v>45777</v>
      </c>
      <c r="O1286" s="66">
        <f ca="1" t="shared" si="56"/>
        <v>0</v>
      </c>
      <c r="P1286" s="66">
        <f ca="1" t="shared" si="54"/>
        <v>0</v>
      </c>
      <c r="Q1286" s="67" t="str">
        <f>VLOOKUP(B1286,辅助信息!E:M,9,FALSE)</f>
        <v>ZTWM-CDGS-XS-2024-0030-华西集采-简州大道</v>
      </c>
      <c r="R1286" s="127" t="str">
        <f>_xlfn._xlws.FILTER(辅助信息!D:D,辅助信息!E:E=B1286)</f>
        <v>华西简阳西城嘉苑</v>
      </c>
    </row>
    <row r="1287" spans="1:18">
      <c r="A1287" s="130"/>
      <c r="B1287" s="47" t="s">
        <v>81</v>
      </c>
      <c r="C1287" s="76">
        <v>45777</v>
      </c>
      <c r="D1287" s="116" t="str">
        <f>VLOOKUP(B1287,辅助信息!E:K,7,FALSE)</f>
        <v>ZTWM-CDGS-YL-20240814-001</v>
      </c>
      <c r="E1287" s="116" t="str">
        <f>VLOOKUP(F1287,辅助信息!A:B,2,FALSE)</f>
        <v>螺纹钢</v>
      </c>
      <c r="F1287" s="47" t="s">
        <v>18</v>
      </c>
      <c r="G1287" s="43">
        <v>20</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5" t="str">
        <f>VLOOKUP(B1287,辅助信息!E:J,6,FALSE)</f>
        <v>优先威钢发货,我方卸车,新老国标钢厂不加价可直发</v>
      </c>
      <c r="M1287" s="97">
        <v>45777</v>
      </c>
      <c r="O1287" s="66">
        <f ca="1" t="shared" si="56"/>
        <v>0</v>
      </c>
      <c r="P1287" s="66">
        <f ca="1" t="shared" si="54"/>
        <v>0</v>
      </c>
      <c r="Q1287" s="67" t="str">
        <f>VLOOKUP(B1287,辅助信息!E:M,9,FALSE)</f>
        <v>ZTWM-CDGS-XS-2024-0030-华西集采-简州大道</v>
      </c>
      <c r="R1287" s="127" t="str">
        <f>_xlfn._xlws.FILTER(辅助信息!D:D,辅助信息!E:E=B1287)</f>
        <v>华西简阳西城嘉苑</v>
      </c>
    </row>
    <row r="1288" spans="1:18">
      <c r="A1288" s="83" t="s">
        <v>144</v>
      </c>
      <c r="B1288" s="47" t="s">
        <v>145</v>
      </c>
      <c r="C1288" s="76">
        <v>45777</v>
      </c>
      <c r="D1288" s="116" t="s">
        <v>146</v>
      </c>
      <c r="E1288" s="116" t="str">
        <f>VLOOKUP(F1288,辅助信息!A:B,2,FALSE)</f>
        <v>盘螺</v>
      </c>
      <c r="F1288" s="47" t="s">
        <v>40</v>
      </c>
      <c r="G1288" s="43">
        <v>5</v>
      </c>
      <c r="H1288" s="117" t="str">
        <f>_xlfn.XLOOKUP(C1288&amp;F1288&amp;I1288&amp;J1288,'[1]2025年已发货'!$F:$F&amp;'[1]2025年已发货'!$C:$C&amp;'[1]2025年已发货'!$G:$G&amp;'[1]2025年已发货'!$H:$H,'[1]2025年已发货'!$E:$E,"未发货")</f>
        <v>未发货</v>
      </c>
      <c r="I1288" s="116" t="str">
        <f>VLOOKUP(B1288,辅助信息!E:I,3,FALSE)</f>
        <v>（五冶达州新材料产业园）达州市市东部经开区新材料产业园麻柳镇石和尚村</v>
      </c>
      <c r="J1288" s="116" t="str">
        <f>VLOOKUP(B1288,辅助信息!E:I,4,FALSE)</f>
        <v>张焱</v>
      </c>
      <c r="K1288" s="116">
        <f>VLOOKUP(J1288,辅助信息!H:I,2,FALSE)</f>
        <v>15528785906</v>
      </c>
      <c r="L1288" s="125" t="str">
        <f>VLOOKUP(B1288,辅助信息!E:J,6,FALSE)</f>
        <v>五冶建设送货单,</v>
      </c>
      <c r="M1288" s="97">
        <v>45777</v>
      </c>
      <c r="O1288" s="66">
        <f ca="1" t="shared" ref="O1288:O1304" si="57">IF(OR(M1288="",N1288&lt;&gt;""),"",MAX(M1288-TODAY(),0))</f>
        <v>0</v>
      </c>
      <c r="P1288" s="66">
        <f ca="1" t="shared" si="54"/>
        <v>0</v>
      </c>
      <c r="Q1288" s="67">
        <f>VLOOKUP(B1288,辅助信息!E:M,9,FALSE)</f>
        <v>0</v>
      </c>
      <c r="R1288" s="127" t="str">
        <f>_xlfn._xlws.FILTER(辅助信息!D:D,辅助信息!E:E=B1288)</f>
        <v>五冶达州新材料产业园</v>
      </c>
    </row>
    <row r="1289" spans="1:18">
      <c r="A1289" s="83"/>
      <c r="B1289" s="47" t="s">
        <v>145</v>
      </c>
      <c r="C1289" s="76">
        <v>45777</v>
      </c>
      <c r="D1289" s="116" t="s">
        <v>146</v>
      </c>
      <c r="E1289" s="116" t="str">
        <f>VLOOKUP(F1289,辅助信息!A:B,2,FALSE)</f>
        <v>盘螺</v>
      </c>
      <c r="F1289" s="47" t="s">
        <v>41</v>
      </c>
      <c r="G1289" s="43">
        <v>2.5</v>
      </c>
      <c r="H1289" s="117" t="str">
        <f>_xlfn.XLOOKUP(C1289&amp;F1289&amp;I1289&amp;J1289,'[1]2025年已发货'!$F:$F&amp;'[1]2025年已发货'!$C:$C&amp;'[1]2025年已发货'!$G:$G&amp;'[1]2025年已发货'!$H:$H,'[1]2025年已发货'!$E:$E,"未发货")</f>
        <v>未发货</v>
      </c>
      <c r="I1289" s="116" t="str">
        <f>VLOOKUP(B1289,辅助信息!E:I,3,FALSE)</f>
        <v>（五冶达州新材料产业园）达州市市东部经开区新材料产业园麻柳镇石和尚村</v>
      </c>
      <c r="J1289" s="116" t="str">
        <f>VLOOKUP(B1289,辅助信息!E:I,4,FALSE)</f>
        <v>张焱</v>
      </c>
      <c r="K1289" s="116">
        <f>VLOOKUP(J1289,辅助信息!H:I,2,FALSE)</f>
        <v>15528785906</v>
      </c>
      <c r="L1289" s="125" t="str">
        <f>VLOOKUP(B1289,辅助信息!E:J,6,FALSE)</f>
        <v>五冶建设送货单,</v>
      </c>
      <c r="M1289" s="97">
        <v>45777</v>
      </c>
      <c r="O1289" s="66">
        <f ca="1" t="shared" si="57"/>
        <v>0</v>
      </c>
      <c r="P1289" s="66">
        <f ca="1" t="shared" si="54"/>
        <v>0</v>
      </c>
      <c r="Q1289" s="67">
        <f>VLOOKUP(B1289,辅助信息!E:M,9,FALSE)</f>
        <v>0</v>
      </c>
      <c r="R1289" s="127" t="str">
        <f>_xlfn._xlws.FILTER(辅助信息!D:D,辅助信息!E:E=B1289)</f>
        <v>五冶达州新材料产业园</v>
      </c>
    </row>
    <row r="1290" spans="1:18">
      <c r="A1290" s="83"/>
      <c r="B1290" s="47" t="s">
        <v>145</v>
      </c>
      <c r="C1290" s="76">
        <v>45777</v>
      </c>
      <c r="D1290" s="116" t="s">
        <v>146</v>
      </c>
      <c r="E1290" s="116" t="str">
        <f>VLOOKUP(F1290,辅助信息!A:B,2,FALSE)</f>
        <v>螺纹钢</v>
      </c>
      <c r="F1290" s="47" t="s">
        <v>27</v>
      </c>
      <c r="G1290" s="43">
        <v>6</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5" t="str">
        <f>VLOOKUP(B1290,辅助信息!E:J,6,FALSE)</f>
        <v>五冶建设送货单,</v>
      </c>
      <c r="M1290" s="97">
        <v>45777</v>
      </c>
      <c r="O1290" s="66">
        <f ca="1" t="shared" si="57"/>
        <v>0</v>
      </c>
      <c r="P1290" s="66">
        <f ca="1" t="shared" si="54"/>
        <v>0</v>
      </c>
      <c r="Q1290" s="67">
        <f>VLOOKUP(B1290,辅助信息!E:M,9,FALSE)</f>
        <v>0</v>
      </c>
      <c r="R1290" s="127" t="str">
        <f>_xlfn._xlws.FILTER(辅助信息!D:D,辅助信息!E:E=B1290)</f>
        <v>五冶达州新材料产业园</v>
      </c>
    </row>
    <row r="1291" spans="1:18">
      <c r="A1291" s="83"/>
      <c r="B1291" s="47" t="s">
        <v>145</v>
      </c>
      <c r="C1291" s="76">
        <v>45777</v>
      </c>
      <c r="D1291" s="116" t="s">
        <v>146</v>
      </c>
      <c r="E1291" s="116" t="str">
        <f>VLOOKUP(F1291,辅助信息!A:B,2,FALSE)</f>
        <v>螺纹钢</v>
      </c>
      <c r="F1291" s="47" t="s">
        <v>19</v>
      </c>
      <c r="G1291" s="43">
        <v>9</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5" t="str">
        <f>VLOOKUP(B1291,辅助信息!E:J,6,FALSE)</f>
        <v>五冶建设送货单,</v>
      </c>
      <c r="M1291" s="97">
        <v>45777</v>
      </c>
      <c r="O1291" s="66">
        <f ca="1" t="shared" si="57"/>
        <v>0</v>
      </c>
      <c r="P1291" s="66">
        <f ca="1" t="shared" si="54"/>
        <v>0</v>
      </c>
      <c r="Q1291" s="67">
        <f>VLOOKUP(B1291,辅助信息!E:M,9,FALSE)</f>
        <v>0</v>
      </c>
      <c r="R1291" s="127" t="str">
        <f>_xlfn._xlws.FILTER(辅助信息!D:D,辅助信息!E:E=B1291)</f>
        <v>五冶达州新材料产业园</v>
      </c>
    </row>
    <row r="1292" spans="1:18">
      <c r="A1292" s="83"/>
      <c r="B1292" s="47" t="s">
        <v>145</v>
      </c>
      <c r="C1292" s="76">
        <v>45777</v>
      </c>
      <c r="D1292" s="116" t="s">
        <v>146</v>
      </c>
      <c r="E1292" s="116" t="str">
        <f>VLOOKUP(F1292,辅助信息!A:B,2,FALSE)</f>
        <v>螺纹钢</v>
      </c>
      <c r="F1292" s="47" t="s">
        <v>32</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5" t="str">
        <f>VLOOKUP(B1292,辅助信息!E:J,6,FALSE)</f>
        <v>五冶建设送货单,</v>
      </c>
      <c r="M1292" s="97">
        <v>45777</v>
      </c>
      <c r="O1292" s="66">
        <f ca="1" t="shared" si="57"/>
        <v>0</v>
      </c>
      <c r="P1292" s="66">
        <f ca="1" t="shared" si="54"/>
        <v>0</v>
      </c>
      <c r="Q1292" s="67">
        <f>VLOOKUP(B1292,辅助信息!E:M,9,FALSE)</f>
        <v>0</v>
      </c>
      <c r="R1292" s="127" t="str">
        <f>_xlfn._xlws.FILTER(辅助信息!D:D,辅助信息!E:E=B1292)</f>
        <v>五冶达州新材料产业园</v>
      </c>
    </row>
    <row r="1293" spans="1:18">
      <c r="A1293" s="83"/>
      <c r="B1293" s="47" t="s">
        <v>145</v>
      </c>
      <c r="C1293" s="76">
        <v>45777</v>
      </c>
      <c r="D1293" s="116" t="s">
        <v>146</v>
      </c>
      <c r="E1293" s="116" t="str">
        <f>VLOOKUP(F1293,辅助信息!A:B,2,FALSE)</f>
        <v>螺纹钢</v>
      </c>
      <c r="F1293" s="47" t="s">
        <v>30</v>
      </c>
      <c r="G1293" s="43">
        <v>3</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5" t="str">
        <f>VLOOKUP(B1293,辅助信息!E:J,6,FALSE)</f>
        <v>五冶建设送货单,</v>
      </c>
      <c r="M1293" s="97">
        <v>45777</v>
      </c>
      <c r="O1293" s="66">
        <f ca="1" t="shared" si="57"/>
        <v>0</v>
      </c>
      <c r="P1293" s="66">
        <f ca="1" t="shared" si="54"/>
        <v>0</v>
      </c>
      <c r="Q1293" s="67">
        <f>VLOOKUP(B1293,辅助信息!E:M,9,FALSE)</f>
        <v>0</v>
      </c>
      <c r="R1293" s="127" t="str">
        <f>_xlfn._xlws.FILTER(辅助信息!D:D,辅助信息!E:E=B1293)</f>
        <v>五冶达州新材料产业园</v>
      </c>
    </row>
    <row r="1294" spans="1:18">
      <c r="A1294" s="83"/>
      <c r="B1294" s="47" t="s">
        <v>145</v>
      </c>
      <c r="C1294" s="76">
        <v>45777</v>
      </c>
      <c r="D1294" s="116" t="s">
        <v>146</v>
      </c>
      <c r="E1294" s="116" t="str">
        <f>VLOOKUP(F1294,辅助信息!A:B,2,FALSE)</f>
        <v>螺纹钢</v>
      </c>
      <c r="F1294" s="47" t="s">
        <v>33</v>
      </c>
      <c r="G1294" s="43">
        <v>3</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5" t="str">
        <f>VLOOKUP(B1294,辅助信息!E:J,6,FALSE)</f>
        <v>五冶建设送货单,</v>
      </c>
      <c r="M1294" s="97">
        <v>45777</v>
      </c>
      <c r="O1294" s="66">
        <f ca="1" t="shared" si="57"/>
        <v>0</v>
      </c>
      <c r="P1294" s="66">
        <f ca="1" t="shared" si="54"/>
        <v>0</v>
      </c>
      <c r="Q1294" s="67">
        <f>VLOOKUP(B1294,辅助信息!E:M,9,FALSE)</f>
        <v>0</v>
      </c>
      <c r="R1294" s="127" t="str">
        <f>_xlfn._xlws.FILTER(辅助信息!D:D,辅助信息!E:E=B1294)</f>
        <v>五冶达州新材料产业园</v>
      </c>
    </row>
    <row r="1295" spans="1:18">
      <c r="A1295" s="130"/>
      <c r="B1295" s="47" t="s">
        <v>147</v>
      </c>
      <c r="C1295" s="76">
        <v>45777</v>
      </c>
      <c r="D1295" s="116" t="s">
        <v>146</v>
      </c>
      <c r="E1295" s="116" t="str">
        <f>VLOOKUP(F1295,辅助信息!A:B,2,FALSE)</f>
        <v>高线</v>
      </c>
      <c r="F1295" s="47" t="s">
        <v>57</v>
      </c>
      <c r="G1295" s="43">
        <f>2.5*3</f>
        <v>7.5</v>
      </c>
      <c r="H1295" s="117" t="str">
        <f>_xlfn.XLOOKUP(C1295&amp;F1295&amp;I1295&amp;J1295,'[1]2025年已发货'!$F:$F&amp;'[1]2025年已发货'!$C:$C&amp;'[1]2025年已发货'!$G:$G&amp;'[1]2025年已发货'!$H:$H,'[1]2025年已发货'!$E:$E,"未发货")</f>
        <v>未发货</v>
      </c>
      <c r="I1295" s="116" t="str">
        <f>VLOOKUP(B1295,辅助信息!E:I,3,FALSE)</f>
        <v>（商投建工达州中医药科技园-4工区-11号楼）达州市通川区达州中医药职业学院犀牛大道北段</v>
      </c>
      <c r="J1295" s="116" t="str">
        <f>VLOOKUP(B1295,辅助信息!E:I,4,FALSE)</f>
        <v>张扬</v>
      </c>
      <c r="K1295" s="116">
        <f>VLOOKUP(J1295,辅助信息!H:I,2,FALSE)</f>
        <v>18381904567</v>
      </c>
      <c r="L1295" s="125" t="str">
        <f>VLOOKUP(B1295,辅助信息!E:J,6,FALSE)</f>
        <v>控制炉批号尽量少,优先安排达钢,提前联系到场规格及数量</v>
      </c>
      <c r="M1295" s="97">
        <v>45777</v>
      </c>
      <c r="O1295" s="66">
        <f ca="1" t="shared" si="57"/>
        <v>0</v>
      </c>
      <c r="P1295" s="66">
        <f ca="1" t="shared" si="54"/>
        <v>0</v>
      </c>
      <c r="Q1295" s="67" t="str">
        <f>VLOOKUP(B1295,辅助信息!E:M,9,FALSE)</f>
        <v>ZTWM-CDGS-XS-2024-0134-商投建工达州中医药科技成果示范园项目</v>
      </c>
      <c r="R1295" s="127" t="str">
        <f>_xlfn._xlws.FILTER(辅助信息!D:D,辅助信息!E:E=B1295)</f>
        <v>商投建工达州中医药科技园</v>
      </c>
    </row>
    <row r="1296" spans="1:18">
      <c r="A1296" s="130"/>
      <c r="B1296" s="47" t="s">
        <v>147</v>
      </c>
      <c r="C1296" s="76">
        <v>45777</v>
      </c>
      <c r="D1296" s="116" t="s">
        <v>146</v>
      </c>
      <c r="E1296" s="116" t="str">
        <f>VLOOKUP(F1296,辅助信息!A:B,2,FALSE)</f>
        <v>盘螺</v>
      </c>
      <c r="F1296" s="47" t="s">
        <v>41</v>
      </c>
      <c r="G1296" s="43">
        <f>15*2.5</f>
        <v>37.5</v>
      </c>
      <c r="H1296" s="117" t="str">
        <f>_xlfn.XLOOKUP(C1296&amp;F1296&amp;I1296&amp;J1296,'[1]2025年已发货'!$F:$F&amp;'[1]2025年已发货'!$C:$C&amp;'[1]2025年已发货'!$G:$G&amp;'[1]2025年已发货'!$H:$H,'[1]2025年已发货'!$E:$E,"未发货")</f>
        <v>未发货</v>
      </c>
      <c r="I1296" s="116" t="str">
        <f>VLOOKUP(B1296,辅助信息!E:I,3,FALSE)</f>
        <v>（商投建工达州中医药科技园-4工区-11号楼）达州市通川区达州中医药职业学院犀牛大道北段</v>
      </c>
      <c r="J1296" s="116" t="str">
        <f>VLOOKUP(B1296,辅助信息!E:I,4,FALSE)</f>
        <v>张扬</v>
      </c>
      <c r="K1296" s="116">
        <f>VLOOKUP(J1296,辅助信息!H:I,2,FALSE)</f>
        <v>18381904567</v>
      </c>
      <c r="L1296" s="125" t="str">
        <f>VLOOKUP(B1296,辅助信息!E:J,6,FALSE)</f>
        <v>控制炉批号尽量少,优先安排达钢,提前联系到场规格及数量</v>
      </c>
      <c r="M1296" s="97">
        <v>45777</v>
      </c>
      <c r="O1296" s="66">
        <f ca="1" t="shared" si="57"/>
        <v>0</v>
      </c>
      <c r="P1296" s="66">
        <f ca="1" t="shared" si="54"/>
        <v>0</v>
      </c>
      <c r="Q1296" s="67" t="str">
        <f>VLOOKUP(B1296,辅助信息!E:M,9,FALSE)</f>
        <v>ZTWM-CDGS-XS-2024-0134-商投建工达州中医药科技成果示范园项目</v>
      </c>
      <c r="R1296" s="127" t="str">
        <f>_xlfn._xlws.FILTER(辅助信息!D:D,辅助信息!E:E=B1296)</f>
        <v>商投建工达州中医药科技园</v>
      </c>
    </row>
    <row r="1297" spans="1:18">
      <c r="A1297" s="130"/>
      <c r="B1297" s="47" t="s">
        <v>147</v>
      </c>
      <c r="C1297" s="76">
        <v>45777</v>
      </c>
      <c r="D1297" s="116" t="s">
        <v>146</v>
      </c>
      <c r="E1297" s="116" t="str">
        <f>VLOOKUP(F1297,辅助信息!A:B,2,FALSE)</f>
        <v>螺纹钢</v>
      </c>
      <c r="F1297" s="47" t="s">
        <v>27</v>
      </c>
      <c r="G1297" s="43">
        <f>7*3</f>
        <v>21</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5" t="str">
        <f>VLOOKUP(B1297,辅助信息!E:J,6,FALSE)</f>
        <v>控制炉批号尽量少,优先安排达钢,提前联系到场规格及数量</v>
      </c>
      <c r="M1297" s="97">
        <v>45777</v>
      </c>
      <c r="O1297" s="66">
        <f ca="1" t="shared" si="57"/>
        <v>0</v>
      </c>
      <c r="P1297" s="66">
        <f ca="1" t="shared" si="54"/>
        <v>0</v>
      </c>
      <c r="Q1297" s="67" t="str">
        <f>VLOOKUP(B1297,辅助信息!E:M,9,FALSE)</f>
        <v>ZTWM-CDGS-XS-2024-0134-商投建工达州中医药科技成果示范园项目</v>
      </c>
      <c r="R1297" s="127" t="str">
        <f>_xlfn._xlws.FILTER(辅助信息!D:D,辅助信息!E:E=B1297)</f>
        <v>商投建工达州中医药科技园</v>
      </c>
    </row>
    <row r="1298" spans="1:18">
      <c r="A1298" s="130"/>
      <c r="B1298" s="47" t="s">
        <v>147</v>
      </c>
      <c r="C1298" s="76">
        <v>45777</v>
      </c>
      <c r="D1298" s="116" t="s">
        <v>146</v>
      </c>
      <c r="E1298" s="116" t="str">
        <f>VLOOKUP(F1298,辅助信息!A:B,2,FALSE)</f>
        <v>螺纹钢</v>
      </c>
      <c r="F1298" s="47" t="s">
        <v>30</v>
      </c>
      <c r="G1298" s="43">
        <v>30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5" t="str">
        <f>VLOOKUP(B1298,辅助信息!E:J,6,FALSE)</f>
        <v>控制炉批号尽量少,优先安排达钢,提前联系到场规格及数量</v>
      </c>
      <c r="M1298" s="97">
        <v>45777</v>
      </c>
      <c r="O1298" s="66">
        <f ca="1" t="shared" si="57"/>
        <v>0</v>
      </c>
      <c r="P1298" s="66">
        <f ca="1" t="shared" si="54"/>
        <v>0</v>
      </c>
      <c r="Q1298" s="67" t="str">
        <f>VLOOKUP(B1298,辅助信息!E:M,9,FALSE)</f>
        <v>ZTWM-CDGS-XS-2024-0134-商投建工达州中医药科技成果示范园项目</v>
      </c>
      <c r="R1298" s="127" t="str">
        <f>_xlfn._xlws.FILTER(辅助信息!D:D,辅助信息!E:E=B1298)</f>
        <v>商投建工达州中医药科技园</v>
      </c>
    </row>
    <row r="1299" spans="1:18">
      <c r="A1299" s="130"/>
      <c r="B1299" s="47" t="s">
        <v>147</v>
      </c>
      <c r="C1299" s="76">
        <v>45777</v>
      </c>
      <c r="D1299" s="116" t="s">
        <v>146</v>
      </c>
      <c r="E1299" s="116" t="str">
        <f>VLOOKUP(F1299,辅助信息!A:B,2,FALSE)</f>
        <v>螺纹钢</v>
      </c>
      <c r="F1299" s="47" t="s">
        <v>33</v>
      </c>
      <c r="G1299" s="43">
        <v>30</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5" t="str">
        <f>VLOOKUP(B1299,辅助信息!E:J,6,FALSE)</f>
        <v>控制炉批号尽量少,优先安排达钢,提前联系到场规格及数量</v>
      </c>
      <c r="M1299" s="97">
        <v>45777</v>
      </c>
      <c r="O1299" s="66">
        <f ca="1" t="shared" si="57"/>
        <v>0</v>
      </c>
      <c r="P1299" s="66">
        <f ca="1" t="shared" ref="P1299:P1304" si="58">IF(M1299="","",IF(N1299&lt;&gt;"",MAX(N1299-M1299,0),IF(TODAY()&gt;M1299,TODAY()-M1299,0)))</f>
        <v>0</v>
      </c>
      <c r="Q1299" s="67" t="str">
        <f>VLOOKUP(B1299,辅助信息!E:M,9,FALSE)</f>
        <v>ZTWM-CDGS-XS-2024-0134-商投建工达州中医药科技成果示范园项目</v>
      </c>
      <c r="R1299" s="127" t="str">
        <f>_xlfn._xlws.FILTER(辅助信息!D:D,辅助信息!E:E=B1299)</f>
        <v>商投建工达州中医药科技园</v>
      </c>
    </row>
    <row r="1300" spans="1:18">
      <c r="A1300" s="130"/>
      <c r="B1300" s="47" t="s">
        <v>147</v>
      </c>
      <c r="C1300" s="76">
        <v>45777</v>
      </c>
      <c r="D1300" s="116" t="s">
        <v>146</v>
      </c>
      <c r="E1300" s="116" t="str">
        <f>VLOOKUP(F1300,辅助信息!A:B,2,FALSE)</f>
        <v>螺纹钢</v>
      </c>
      <c r="F1300" s="47" t="s">
        <v>18</v>
      </c>
      <c r="G1300" s="43">
        <f>6*3</f>
        <v>18</v>
      </c>
      <c r="H1300" s="117" t="str">
        <f>_xlfn.XLOOKUP(C1300&amp;F1300&amp;I1300&amp;J1300,'[1]2025年已发货'!$F:$F&amp;'[1]2025年已发货'!$C:$C&amp;'[1]2025年已发货'!$G:$G&amp;'[1]2025年已发货'!$H:$H,'[1]2025年已发货'!$E:$E,"未发货")</f>
        <v>未发货</v>
      </c>
      <c r="I1300" s="116" t="str">
        <f>VLOOKUP(B1300,辅助信息!E:I,3,FALSE)</f>
        <v>（商投建工达州中医药科技园-4工区-11号楼）达州市通川区达州中医药职业学院犀牛大道北段</v>
      </c>
      <c r="J1300" s="116" t="str">
        <f>VLOOKUP(B1300,辅助信息!E:I,4,FALSE)</f>
        <v>张扬</v>
      </c>
      <c r="K1300" s="116">
        <f>VLOOKUP(J1300,辅助信息!H:I,2,FALSE)</f>
        <v>18381904567</v>
      </c>
      <c r="L1300" s="125" t="str">
        <f>VLOOKUP(B1300,辅助信息!E:J,6,FALSE)</f>
        <v>控制炉批号尽量少,优先安排达钢,提前联系到场规格及数量</v>
      </c>
      <c r="M1300" s="97">
        <v>45777</v>
      </c>
      <c r="O1300" s="66">
        <f ca="1" t="shared" si="57"/>
        <v>0</v>
      </c>
      <c r="P1300" s="66">
        <f ca="1" t="shared" si="58"/>
        <v>0</v>
      </c>
      <c r="Q1300" s="67" t="str">
        <f>VLOOKUP(B1300,辅助信息!E:M,9,FALSE)</f>
        <v>ZTWM-CDGS-XS-2024-0134-商投建工达州中医药科技成果示范园项目</v>
      </c>
      <c r="R1300" s="127" t="str">
        <f>_xlfn._xlws.FILTER(辅助信息!D:D,辅助信息!E:E=B1300)</f>
        <v>商投建工达州中医药科技园</v>
      </c>
    </row>
    <row r="1301" spans="1:18">
      <c r="A1301" s="130"/>
      <c r="B1301" s="47" t="s">
        <v>81</v>
      </c>
      <c r="C1301" s="76">
        <v>45777</v>
      </c>
      <c r="D1301" s="116" t="s">
        <v>146</v>
      </c>
      <c r="E1301" s="116" t="str">
        <f>VLOOKUP(F1301,辅助信息!A:B,2,FALSE)</f>
        <v>螺纹钢</v>
      </c>
      <c r="F1301" s="47" t="s">
        <v>27</v>
      </c>
      <c r="G1301" s="43">
        <v>3</v>
      </c>
      <c r="H1301" s="117" t="str">
        <f>_xlfn.XLOOKUP(C1301&amp;F1301&amp;I1301&amp;J1301,'[1]2025年已发货'!$F:$F&amp;'[1]2025年已发货'!$C:$C&amp;'[1]2025年已发货'!$G:$G&amp;'[1]2025年已发货'!$H:$H,'[1]2025年已发货'!$E:$E,"未发货")</f>
        <v>未发货</v>
      </c>
      <c r="I1301" s="116" t="str">
        <f>VLOOKUP(B1301,辅助信息!E:I,3,FALSE)</f>
        <v>（华西简阳西城嘉苑）四川省成都市简阳市简城街道高屋村</v>
      </c>
      <c r="J1301" s="116" t="str">
        <f>VLOOKUP(B1301,辅助信息!E:I,4,FALSE)</f>
        <v>张瀚镭</v>
      </c>
      <c r="K1301" s="116">
        <f>VLOOKUP(J1301,辅助信息!H:I,2,FALSE)</f>
        <v>15884666220</v>
      </c>
      <c r="L1301" s="125" t="str">
        <f>VLOOKUP(B1301,辅助信息!E:J,6,FALSE)</f>
        <v>优先威钢发货,我方卸车,新老国标钢厂不加价可直发</v>
      </c>
      <c r="M1301" s="97">
        <v>45779</v>
      </c>
      <c r="O1301" s="66">
        <f ca="1" t="shared" si="57"/>
        <v>2</v>
      </c>
      <c r="P1301" s="66">
        <f ca="1" t="shared" si="58"/>
        <v>0</v>
      </c>
      <c r="Q1301" s="67" t="str">
        <f>VLOOKUP(B1301,辅助信息!E:M,9,FALSE)</f>
        <v>ZTWM-CDGS-XS-2024-0030-华西集采-简州大道</v>
      </c>
      <c r="R1301" s="127" t="str">
        <f>_xlfn._xlws.FILTER(辅助信息!D:D,辅助信息!E:E=B1301)</f>
        <v>华西简阳西城嘉苑</v>
      </c>
    </row>
    <row r="1302" spans="1:18">
      <c r="A1302" s="130"/>
      <c r="B1302" s="47" t="s">
        <v>81</v>
      </c>
      <c r="C1302" s="76">
        <v>45777</v>
      </c>
      <c r="D1302" s="116" t="s">
        <v>146</v>
      </c>
      <c r="E1302" s="116" t="str">
        <f>VLOOKUP(F1302,辅助信息!A:B,2,FALSE)</f>
        <v>螺纹钢</v>
      </c>
      <c r="F1302" s="47" t="s">
        <v>19</v>
      </c>
      <c r="G1302" s="43">
        <v>36</v>
      </c>
      <c r="H1302" s="117" t="str">
        <f>_xlfn.XLOOKUP(C1302&amp;F1302&amp;I1302&amp;J1302,'[1]2025年已发货'!$F:$F&amp;'[1]2025年已发货'!$C:$C&amp;'[1]2025年已发货'!$G:$G&amp;'[1]2025年已发货'!$H:$H,'[1]2025年已发货'!$E:$E,"未发货")</f>
        <v>未发货</v>
      </c>
      <c r="I1302" s="116" t="str">
        <f>VLOOKUP(B1302,辅助信息!E:I,3,FALSE)</f>
        <v>（华西简阳西城嘉苑）四川省成都市简阳市简城街道高屋村</v>
      </c>
      <c r="J1302" s="116" t="str">
        <f>VLOOKUP(B1302,辅助信息!E:I,4,FALSE)</f>
        <v>张瀚镭</v>
      </c>
      <c r="K1302" s="116">
        <f>VLOOKUP(J1302,辅助信息!H:I,2,FALSE)</f>
        <v>15884666220</v>
      </c>
      <c r="L1302" s="125" t="str">
        <f>VLOOKUP(B1302,辅助信息!E:J,6,FALSE)</f>
        <v>优先威钢发货,我方卸车,新老国标钢厂不加价可直发</v>
      </c>
      <c r="M1302" s="97">
        <v>45779</v>
      </c>
      <c r="O1302" s="66">
        <f ca="1" t="shared" si="57"/>
        <v>2</v>
      </c>
      <c r="P1302" s="66">
        <f ca="1" t="shared" si="58"/>
        <v>0</v>
      </c>
      <c r="Q1302" s="67" t="str">
        <f>VLOOKUP(B1302,辅助信息!E:M,9,FALSE)</f>
        <v>ZTWM-CDGS-XS-2024-0030-华西集采-简州大道</v>
      </c>
      <c r="R1302" s="127" t="str">
        <f>_xlfn._xlws.FILTER(辅助信息!D:D,辅助信息!E:E=B1302)</f>
        <v>华西简阳西城嘉苑</v>
      </c>
    </row>
    <row r="1303" spans="2:18">
      <c r="B1303" s="47" t="s">
        <v>81</v>
      </c>
      <c r="C1303" s="76">
        <v>45777</v>
      </c>
      <c r="D1303" s="116" t="s">
        <v>146</v>
      </c>
      <c r="E1303" s="116" t="str">
        <f>VLOOKUP(F1303,辅助信息!A:B,2,FALSE)</f>
        <v>螺纹钢</v>
      </c>
      <c r="F1303" s="47" t="s">
        <v>32</v>
      </c>
      <c r="G1303" s="43">
        <v>3</v>
      </c>
      <c r="H1303" s="117" t="str">
        <f>_xlfn.XLOOKUP(C1303&amp;F1303&amp;I1303&amp;J1303,'[1]2025年已发货'!$F:$F&amp;'[1]2025年已发货'!$C:$C&amp;'[1]2025年已发货'!$G:$G&amp;'[1]2025年已发货'!$H:$H,'[1]2025年已发货'!$E:$E,"未发货")</f>
        <v>未发货</v>
      </c>
      <c r="I1303" s="116" t="str">
        <f>VLOOKUP(B1303,辅助信息!E:I,3,FALSE)</f>
        <v>（华西简阳西城嘉苑）四川省成都市简阳市简城街道高屋村</v>
      </c>
      <c r="J1303" s="116" t="str">
        <f>VLOOKUP(B1303,辅助信息!E:I,4,FALSE)</f>
        <v>张瀚镭</v>
      </c>
      <c r="K1303" s="116">
        <f>VLOOKUP(J1303,辅助信息!H:I,2,FALSE)</f>
        <v>15884666220</v>
      </c>
      <c r="L1303" s="125" t="str">
        <f>VLOOKUP(B1303,辅助信息!E:J,6,FALSE)</f>
        <v>优先威钢发货,我方卸车,新老国标钢厂不加价可直发</v>
      </c>
      <c r="M1303" s="97">
        <v>45779</v>
      </c>
      <c r="O1303" s="66">
        <f ca="1" t="shared" si="57"/>
        <v>2</v>
      </c>
      <c r="P1303" s="66">
        <f ca="1" t="shared" si="58"/>
        <v>0</v>
      </c>
      <c r="Q1303" s="67" t="str">
        <f>VLOOKUP(B1303,辅助信息!E:M,9,FALSE)</f>
        <v>ZTWM-CDGS-XS-2024-0030-华西集采-简州大道</v>
      </c>
      <c r="R1303" s="127" t="str">
        <f>_xlfn._xlws.FILTER(辅助信息!D:D,辅助信息!E:E=B1303)</f>
        <v>华西简阳西城嘉苑</v>
      </c>
    </row>
    <row r="1304" spans="2:18">
      <c r="B1304" s="47" t="s">
        <v>81</v>
      </c>
      <c r="C1304" s="76">
        <v>45777</v>
      </c>
      <c r="D1304" s="116" t="s">
        <v>146</v>
      </c>
      <c r="E1304" s="116" t="str">
        <f>VLOOKUP(F1304,辅助信息!A:B,2,FALSE)</f>
        <v>螺纹钢</v>
      </c>
      <c r="F1304" s="47" t="s">
        <v>30</v>
      </c>
      <c r="G1304" s="43">
        <v>3</v>
      </c>
      <c r="H1304" s="117" t="str">
        <f>_xlfn.XLOOKUP(C1304&amp;F1304&amp;I1304&amp;J1304,'[1]2025年已发货'!$F:$F&amp;'[1]2025年已发货'!$C:$C&amp;'[1]2025年已发货'!$G:$G&amp;'[1]2025年已发货'!$H:$H,'[1]2025年已发货'!$E:$E,"未发货")</f>
        <v>未发货</v>
      </c>
      <c r="I1304" s="116" t="str">
        <f>VLOOKUP(B1304,辅助信息!E:I,3,FALSE)</f>
        <v>（华西简阳西城嘉苑）四川省成都市简阳市简城街道高屋村</v>
      </c>
      <c r="J1304" s="116" t="str">
        <f>VLOOKUP(B1304,辅助信息!E:I,4,FALSE)</f>
        <v>张瀚镭</v>
      </c>
      <c r="K1304" s="116">
        <f>VLOOKUP(J1304,辅助信息!H:I,2,FALSE)</f>
        <v>15884666220</v>
      </c>
      <c r="L1304" s="125" t="str">
        <f>VLOOKUP(B1304,辅助信息!E:J,6,FALSE)</f>
        <v>优先威钢发货,我方卸车,新老国标钢厂不加价可直发</v>
      </c>
      <c r="M1304" s="97">
        <v>45779</v>
      </c>
      <c r="O1304" s="66">
        <f ca="1" t="shared" si="57"/>
        <v>2</v>
      </c>
      <c r="P1304" s="66">
        <f ca="1" t="shared" si="58"/>
        <v>0</v>
      </c>
      <c r="Q1304" s="67" t="str">
        <f>VLOOKUP(B1304,辅助信息!E:M,9,FALSE)</f>
        <v>ZTWM-CDGS-XS-2024-0030-华西集采-简州大道</v>
      </c>
      <c r="R1304" s="127" t="str">
        <f>_xlfn._xlws.FILTER(辅助信息!D:D,辅助信息!E:E=B1304)</f>
        <v>华西简阳西城嘉苑</v>
      </c>
    </row>
    <row r="1305" spans="2:18">
      <c r="B1305" s="47" t="s">
        <v>81</v>
      </c>
      <c r="C1305" s="76">
        <v>45777</v>
      </c>
      <c r="D1305" s="116" t="s">
        <v>146</v>
      </c>
      <c r="E1305" s="116" t="str">
        <f>VLOOKUP(F1305,辅助信息!A:B,2,FALSE)</f>
        <v>螺纹钢</v>
      </c>
      <c r="F1305" s="47" t="s">
        <v>33</v>
      </c>
      <c r="G1305" s="43">
        <v>6</v>
      </c>
      <c r="H1305" s="117" t="str">
        <f>_xlfn.XLOOKUP(C1305&amp;F1305&amp;I1305&amp;J1305,'[1]2025年已发货'!$F:$F&amp;'[1]2025年已发货'!$C:$C&amp;'[1]2025年已发货'!$G:$G&amp;'[1]2025年已发货'!$H:$H,'[1]2025年已发货'!$E:$E,"未发货")</f>
        <v>未发货</v>
      </c>
      <c r="I1305" s="116" t="str">
        <f>VLOOKUP(B1305,辅助信息!E:I,3,FALSE)</f>
        <v>（华西简阳西城嘉苑）四川省成都市简阳市简城街道高屋村</v>
      </c>
      <c r="J1305" s="116" t="str">
        <f>VLOOKUP(B1305,辅助信息!E:I,4,FALSE)</f>
        <v>张瀚镭</v>
      </c>
      <c r="K1305" s="116">
        <f>VLOOKUP(J1305,辅助信息!H:I,2,FALSE)</f>
        <v>15884666220</v>
      </c>
      <c r="L1305" s="125" t="str">
        <f>VLOOKUP(B1305,辅助信息!E:J,6,FALSE)</f>
        <v>优先威钢发货,我方卸车,新老国标钢厂不加价可直发</v>
      </c>
      <c r="M1305" s="97">
        <v>45779</v>
      </c>
      <c r="O1305" s="66">
        <f ca="1" t="shared" ref="O1305:O1313" si="59">IF(OR(M1305="",N1305&lt;&gt;""),"",MAX(M1305-TODAY(),0))</f>
        <v>2</v>
      </c>
      <c r="P1305" s="66">
        <f ca="1" t="shared" ref="P1305:P1313" si="60">IF(M1305="","",IF(N1305&lt;&gt;"",MAX(N1305-M1305,0),IF(TODAY()&gt;M1305,TODAY()-M1305,0)))</f>
        <v>0</v>
      </c>
      <c r="Q1305" s="67" t="str">
        <f>VLOOKUP(B1305,辅助信息!E:M,9,FALSE)</f>
        <v>ZTWM-CDGS-XS-2024-0030-华西集采-简州大道</v>
      </c>
      <c r="R1305" s="127" t="str">
        <f>_xlfn._xlws.FILTER(辅助信息!D:D,辅助信息!E:E=B1305)</f>
        <v>华西简阳西城嘉苑</v>
      </c>
    </row>
    <row r="1306" spans="2:18">
      <c r="B1306" s="47" t="s">
        <v>106</v>
      </c>
      <c r="C1306" s="76">
        <v>45777</v>
      </c>
      <c r="D1306" s="116" t="s">
        <v>146</v>
      </c>
      <c r="E1306" s="116" t="str">
        <f>VLOOKUP(F1306,辅助信息!A:B,2,FALSE)</f>
        <v>盘螺</v>
      </c>
      <c r="F1306" s="47" t="s">
        <v>49</v>
      </c>
      <c r="G1306" s="43">
        <v>12.5</v>
      </c>
      <c r="H1306" s="117" t="str">
        <f>_xlfn.XLOOKUP(C1306&amp;F1306&amp;I1306&amp;J1306,'[1]2025年已发货'!$F:$F&amp;'[1]2025年已发货'!$C:$C&amp;'[1]2025年已发货'!$G:$G&amp;'[1]2025年已发货'!$H:$H,'[1]2025年已发货'!$E:$E,"未发货")</f>
        <v>未发货</v>
      </c>
      <c r="I1306" s="116" t="str">
        <f>VLOOKUP(B1306,辅助信息!E:I,3,FALSE)</f>
        <v>（五冶钢构宜宾高县月江镇建设项目）  四川省宜宾市高县月江镇刚记超市斜对面(还阳组团沪碳二期项目)</v>
      </c>
      <c r="J1306" s="116" t="str">
        <f>VLOOKUP(B1306,辅助信息!E:I,4,FALSE)</f>
        <v>张朝亮</v>
      </c>
      <c r="K1306" s="116">
        <f>VLOOKUP(J1306,辅助信息!H:I,2,FALSE)</f>
        <v>15228205853</v>
      </c>
      <c r="L1306" s="125" t="str">
        <f>VLOOKUP(B1306,辅助信息!E:J,6,FALSE)</f>
        <v>提前联系到场规格</v>
      </c>
      <c r="M1306" s="97">
        <v>45778</v>
      </c>
      <c r="O1306" s="66">
        <f ca="1" t="shared" si="59"/>
        <v>1</v>
      </c>
      <c r="P1306" s="66">
        <f ca="1" t="shared" si="60"/>
        <v>0</v>
      </c>
      <c r="Q1306" s="67" t="str">
        <f>VLOOKUP(B1306,辅助信息!E:M,9,FALSE)</f>
        <v>ZTWM-CDGS-XS-2024-0169-中冶西部钢构-宜宾市南溪区幸福路东路,高县月江镇建设项目</v>
      </c>
      <c r="R1306" s="127" t="str">
        <f>_xlfn._xlws.FILTER(辅助信息!D:D,辅助信息!E:E=B1306)</f>
        <v>五冶钢构-宜宾市南溪区幸福路东路,高县月江镇建设项目</v>
      </c>
    </row>
    <row r="1307" spans="2:18">
      <c r="B1307" s="47" t="s">
        <v>106</v>
      </c>
      <c r="C1307" s="76">
        <v>45777</v>
      </c>
      <c r="D1307" s="116" t="s">
        <v>146</v>
      </c>
      <c r="E1307" s="116" t="str">
        <f>VLOOKUP(F1307,辅助信息!A:B,2,FALSE)</f>
        <v>盘螺</v>
      </c>
      <c r="F1307" s="47" t="s">
        <v>40</v>
      </c>
      <c r="G1307" s="43">
        <v>25</v>
      </c>
      <c r="H1307" s="117" t="str">
        <f>_xlfn.XLOOKUP(C1307&amp;F1307&amp;I1307&amp;J1307,'[1]2025年已发货'!$F:$F&amp;'[1]2025年已发货'!$C:$C&amp;'[1]2025年已发货'!$G:$G&amp;'[1]2025年已发货'!$H:$H,'[1]2025年已发货'!$E:$E,"未发货")</f>
        <v>未发货</v>
      </c>
      <c r="I1307" s="116" t="str">
        <f>VLOOKUP(B1307,辅助信息!E:I,3,FALSE)</f>
        <v>（五冶钢构宜宾高县月江镇建设项目）  四川省宜宾市高县月江镇刚记超市斜对面(还阳组团沪碳二期项目)</v>
      </c>
      <c r="J1307" s="116" t="str">
        <f>VLOOKUP(B1307,辅助信息!E:I,4,FALSE)</f>
        <v>张朝亮</v>
      </c>
      <c r="K1307" s="116">
        <f>VLOOKUP(J1307,辅助信息!H:I,2,FALSE)</f>
        <v>15228205853</v>
      </c>
      <c r="L1307" s="125" t="str">
        <f>VLOOKUP(B1307,辅助信息!E:J,6,FALSE)</f>
        <v>提前联系到场规格</v>
      </c>
      <c r="M1307" s="97">
        <v>45778</v>
      </c>
      <c r="O1307" s="66">
        <f ca="1" t="shared" si="59"/>
        <v>1</v>
      </c>
      <c r="P1307" s="66">
        <f ca="1" t="shared" si="60"/>
        <v>0</v>
      </c>
      <c r="Q1307" s="67" t="str">
        <f>VLOOKUP(B1307,辅助信息!E:M,9,FALSE)</f>
        <v>ZTWM-CDGS-XS-2024-0169-中冶西部钢构-宜宾市南溪区幸福路东路,高县月江镇建设项目</v>
      </c>
      <c r="R1307" s="127" t="str">
        <f>_xlfn._xlws.FILTER(辅助信息!D:D,辅助信息!E:E=B1307)</f>
        <v>五冶钢构-宜宾市南溪区幸福路东路,高县月江镇建设项目</v>
      </c>
    </row>
    <row r="1308" spans="2:18">
      <c r="B1308" s="47" t="s">
        <v>106</v>
      </c>
      <c r="C1308" s="76">
        <v>45777</v>
      </c>
      <c r="D1308" s="116" t="s">
        <v>146</v>
      </c>
      <c r="E1308" s="116" t="str">
        <f>VLOOKUP(F1308,辅助信息!A:B,2,FALSE)</f>
        <v>盘螺</v>
      </c>
      <c r="F1308" s="47" t="s">
        <v>41</v>
      </c>
      <c r="G1308" s="43">
        <v>2.5</v>
      </c>
      <c r="H1308" s="117" t="str">
        <f>_xlfn.XLOOKUP(C1308&amp;F1308&amp;I1308&amp;J1308,'[1]2025年已发货'!$F:$F&amp;'[1]2025年已发货'!$C:$C&amp;'[1]2025年已发货'!$G:$G&amp;'[1]2025年已发货'!$H:$H,'[1]2025年已发货'!$E:$E,"未发货")</f>
        <v>未发货</v>
      </c>
      <c r="I1308" s="116" t="str">
        <f>VLOOKUP(B1308,辅助信息!E:I,3,FALSE)</f>
        <v>（五冶钢构宜宾高县月江镇建设项目）  四川省宜宾市高县月江镇刚记超市斜对面(还阳组团沪碳二期项目)</v>
      </c>
      <c r="J1308" s="116" t="str">
        <f>VLOOKUP(B1308,辅助信息!E:I,4,FALSE)</f>
        <v>张朝亮</v>
      </c>
      <c r="K1308" s="116">
        <f>VLOOKUP(J1308,辅助信息!H:I,2,FALSE)</f>
        <v>15228205853</v>
      </c>
      <c r="L1308" s="125" t="str">
        <f>VLOOKUP(B1308,辅助信息!E:J,6,FALSE)</f>
        <v>提前联系到场规格</v>
      </c>
      <c r="M1308" s="97">
        <v>45778</v>
      </c>
      <c r="O1308" s="66">
        <f ca="1" t="shared" si="59"/>
        <v>1</v>
      </c>
      <c r="P1308" s="66">
        <f ca="1" t="shared" si="60"/>
        <v>0</v>
      </c>
      <c r="Q1308" s="67" t="str">
        <f>VLOOKUP(B1308,辅助信息!E:M,9,FALSE)</f>
        <v>ZTWM-CDGS-XS-2024-0169-中冶西部钢构-宜宾市南溪区幸福路东路,高县月江镇建设项目</v>
      </c>
      <c r="R1308" s="127" t="str">
        <f>_xlfn._xlws.FILTER(辅助信息!D:D,辅助信息!E:E=B1308)</f>
        <v>五冶钢构-宜宾市南溪区幸福路东路,高县月江镇建设项目</v>
      </c>
    </row>
    <row r="1309" spans="2:18">
      <c r="B1309" s="47" t="s">
        <v>106</v>
      </c>
      <c r="C1309" s="76">
        <v>45777</v>
      </c>
      <c r="D1309" s="116" t="s">
        <v>146</v>
      </c>
      <c r="E1309" s="116" t="str">
        <f>VLOOKUP(F1309,辅助信息!A:B,2,FALSE)</f>
        <v>螺纹钢</v>
      </c>
      <c r="F1309" s="47" t="s">
        <v>19</v>
      </c>
      <c r="G1309" s="43">
        <v>6</v>
      </c>
      <c r="H1309" s="117" t="str">
        <f>_xlfn.XLOOKUP(C1309&amp;F1309&amp;I1309&amp;J1309,'[1]2025年已发货'!$F:$F&amp;'[1]2025年已发货'!$C:$C&amp;'[1]2025年已发货'!$G:$G&amp;'[1]2025年已发货'!$H:$H,'[1]2025年已发货'!$E:$E,"未发货")</f>
        <v>未发货</v>
      </c>
      <c r="I1309" s="116" t="str">
        <f>VLOOKUP(B1309,辅助信息!E:I,3,FALSE)</f>
        <v>（五冶钢构宜宾高县月江镇建设项目）  四川省宜宾市高县月江镇刚记超市斜对面(还阳组团沪碳二期项目)</v>
      </c>
      <c r="J1309" s="116" t="str">
        <f>VLOOKUP(B1309,辅助信息!E:I,4,FALSE)</f>
        <v>张朝亮</v>
      </c>
      <c r="K1309" s="116">
        <f>VLOOKUP(J1309,辅助信息!H:I,2,FALSE)</f>
        <v>15228205853</v>
      </c>
      <c r="L1309" s="125" t="str">
        <f>VLOOKUP(B1309,辅助信息!E:J,6,FALSE)</f>
        <v>提前联系到场规格</v>
      </c>
      <c r="M1309" s="97">
        <v>45778</v>
      </c>
      <c r="O1309" s="66">
        <f ca="1" t="shared" si="59"/>
        <v>1</v>
      </c>
      <c r="P1309" s="66">
        <f ca="1" t="shared" si="60"/>
        <v>0</v>
      </c>
      <c r="Q1309" s="67" t="str">
        <f>VLOOKUP(B1309,辅助信息!E:M,9,FALSE)</f>
        <v>ZTWM-CDGS-XS-2024-0169-中冶西部钢构-宜宾市南溪区幸福路东路,高县月江镇建设项目</v>
      </c>
      <c r="R1309" s="127" t="str">
        <f>_xlfn._xlws.FILTER(辅助信息!D:D,辅助信息!E:E=B1309)</f>
        <v>五冶钢构-宜宾市南溪区幸福路东路,高县月江镇建设项目</v>
      </c>
    </row>
    <row r="1310" spans="2:18">
      <c r="B1310" s="47" t="s">
        <v>106</v>
      </c>
      <c r="C1310" s="76">
        <v>45777</v>
      </c>
      <c r="D1310" s="116" t="s">
        <v>146</v>
      </c>
      <c r="E1310" s="116" t="str">
        <f>VLOOKUP(F1310,辅助信息!A:B,2,FALSE)</f>
        <v>螺纹钢</v>
      </c>
      <c r="F1310" s="47" t="s">
        <v>32</v>
      </c>
      <c r="G1310" s="43">
        <v>14</v>
      </c>
      <c r="H1310" s="117" t="str">
        <f>_xlfn.XLOOKUP(C1310&amp;F1310&amp;I1310&amp;J1310,'[1]2025年已发货'!$F:$F&amp;'[1]2025年已发货'!$C:$C&amp;'[1]2025年已发货'!$G:$G&amp;'[1]2025年已发货'!$H:$H,'[1]2025年已发货'!$E:$E,"未发货")</f>
        <v>未发货</v>
      </c>
      <c r="I1310" s="116" t="str">
        <f>VLOOKUP(B1310,辅助信息!E:I,3,FALSE)</f>
        <v>（五冶钢构宜宾高县月江镇建设项目）  四川省宜宾市高县月江镇刚记超市斜对面(还阳组团沪碳二期项目)</v>
      </c>
      <c r="J1310" s="116" t="str">
        <f>VLOOKUP(B1310,辅助信息!E:I,4,FALSE)</f>
        <v>张朝亮</v>
      </c>
      <c r="K1310" s="116">
        <f>VLOOKUP(J1310,辅助信息!H:I,2,FALSE)</f>
        <v>15228205853</v>
      </c>
      <c r="L1310" s="125" t="str">
        <f>VLOOKUP(B1310,辅助信息!E:J,6,FALSE)</f>
        <v>提前联系到场规格</v>
      </c>
      <c r="M1310" s="97">
        <v>45778</v>
      </c>
      <c r="O1310" s="66">
        <f ca="1" t="shared" si="59"/>
        <v>1</v>
      </c>
      <c r="P1310" s="66">
        <f ca="1" t="shared" si="60"/>
        <v>0</v>
      </c>
      <c r="Q1310" s="67" t="str">
        <f>VLOOKUP(B1310,辅助信息!E:M,9,FALSE)</f>
        <v>ZTWM-CDGS-XS-2024-0169-中冶西部钢构-宜宾市南溪区幸福路东路,高县月江镇建设项目</v>
      </c>
      <c r="R1310" s="127" t="str">
        <f>_xlfn._xlws.FILTER(辅助信息!D:D,辅助信息!E:E=B1310)</f>
        <v>五冶钢构-宜宾市南溪区幸福路东路,高县月江镇建设项目</v>
      </c>
    </row>
    <row r="1311" spans="2:18">
      <c r="B1311" s="47" t="s">
        <v>106</v>
      </c>
      <c r="C1311" s="76">
        <v>45777</v>
      </c>
      <c r="D1311" s="116" t="s">
        <v>146</v>
      </c>
      <c r="E1311" s="116" t="str">
        <f>VLOOKUP(F1311,辅助信息!A:B,2,FALSE)</f>
        <v>螺纹钢</v>
      </c>
      <c r="F1311" s="47" t="s">
        <v>30</v>
      </c>
      <c r="G1311" s="43">
        <v>9</v>
      </c>
      <c r="H1311" s="117" t="str">
        <f>_xlfn.XLOOKUP(C1311&amp;F1311&amp;I1311&amp;J1311,'[1]2025年已发货'!$F:$F&amp;'[1]2025年已发货'!$C:$C&amp;'[1]2025年已发货'!$G:$G&amp;'[1]2025年已发货'!$H:$H,'[1]2025年已发货'!$E:$E,"未发货")</f>
        <v>未发货</v>
      </c>
      <c r="I1311" s="116" t="str">
        <f>VLOOKUP(B1311,辅助信息!E:I,3,FALSE)</f>
        <v>（五冶钢构宜宾高县月江镇建设项目）  四川省宜宾市高县月江镇刚记超市斜对面(还阳组团沪碳二期项目)</v>
      </c>
      <c r="J1311" s="116" t="str">
        <f>VLOOKUP(B1311,辅助信息!E:I,4,FALSE)</f>
        <v>张朝亮</v>
      </c>
      <c r="K1311" s="116">
        <f>VLOOKUP(J1311,辅助信息!H:I,2,FALSE)</f>
        <v>15228205853</v>
      </c>
      <c r="L1311" s="125" t="str">
        <f>VLOOKUP(B1311,辅助信息!E:J,6,FALSE)</f>
        <v>提前联系到场规格</v>
      </c>
      <c r="M1311" s="97">
        <v>45778</v>
      </c>
      <c r="O1311" s="66">
        <f ca="1" t="shared" si="59"/>
        <v>1</v>
      </c>
      <c r="P1311" s="66">
        <f ca="1" t="shared" si="60"/>
        <v>0</v>
      </c>
      <c r="Q1311" s="67" t="str">
        <f>VLOOKUP(B1311,辅助信息!E:M,9,FALSE)</f>
        <v>ZTWM-CDGS-XS-2024-0169-中冶西部钢构-宜宾市南溪区幸福路东路,高县月江镇建设项目</v>
      </c>
      <c r="R1311" s="127" t="str">
        <f>_xlfn._xlws.FILTER(辅助信息!D:D,辅助信息!E:E=B1311)</f>
        <v>五冶钢构-宜宾市南溪区幸福路东路,高县月江镇建设项目</v>
      </c>
    </row>
    <row r="1312" spans="2:18">
      <c r="B1312" s="47" t="s">
        <v>107</v>
      </c>
      <c r="C1312" s="76">
        <v>45777</v>
      </c>
      <c r="D1312" s="116" t="s">
        <v>146</v>
      </c>
      <c r="E1312" s="116" t="str">
        <f>VLOOKUP(F1312,辅助信息!A:B,2,FALSE)</f>
        <v>盘螺</v>
      </c>
      <c r="F1312" s="47" t="s">
        <v>41</v>
      </c>
      <c r="G1312" s="43">
        <v>12</v>
      </c>
      <c r="H1312" s="117" t="str">
        <f>_xlfn.XLOOKUP(C1312&amp;F1312&amp;I1312&amp;J1312,'[1]2025年已发货'!$F:$F&amp;'[1]2025年已发货'!$C:$C&amp;'[1]2025年已发货'!$G:$G&amp;'[1]2025年已发货'!$H:$H,'[1]2025年已发货'!$E:$E,"未发货")</f>
        <v>未发货</v>
      </c>
      <c r="I1312" s="116" t="str">
        <f>VLOOKUP(B1312,辅助信息!E:I,3,FALSE)</f>
        <v>(五冶钢构宜宾高县月江镇建设项目-2)四川省宜宾市高县月江镇高县宜宾保润汽车维修服务有限公司西南(S436西)(污水管网项目)</v>
      </c>
      <c r="J1312" s="116" t="str">
        <f>VLOOKUP(B1312,辅助信息!E:I,4,FALSE)</f>
        <v>张朝亮</v>
      </c>
      <c r="K1312" s="116">
        <f>VLOOKUP(J1312,辅助信息!H:I,2,FALSE)</f>
        <v>15228205853</v>
      </c>
      <c r="L1312" s="125" t="str">
        <f>VLOOKUP(B1312,辅助信息!E:J,6,FALSE)</f>
        <v>送货单要求：送货单位：宜宾罗投资产管理有限公司,收货单位：中国五冶集团有限公司,装货前联系收货人核实到场规格</v>
      </c>
      <c r="M1312" s="97">
        <v>45778</v>
      </c>
      <c r="O1312" s="66">
        <f ca="1" t="shared" si="59"/>
        <v>1</v>
      </c>
      <c r="P1312" s="66">
        <f ca="1" t="shared" si="60"/>
        <v>0</v>
      </c>
      <c r="Q1312" s="67" t="str">
        <f>VLOOKUP(B1312,辅助信息!E:M,9,FALSE)</f>
        <v>ZTWM-CDGS-XS-2024-0169-中冶西部钢构-宜宾市南溪区幸福路东路,高县月江镇建设项目</v>
      </c>
      <c r="R1312" s="127" t="str">
        <f>_xlfn._xlws.FILTER(辅助信息!D:D,辅助信息!E:E=B1312)</f>
        <v>五冶钢构-宜宾市南溪区幸福路东路,高县月江镇建设项目</v>
      </c>
    </row>
    <row r="1313" spans="2:18">
      <c r="B1313" s="47" t="s">
        <v>107</v>
      </c>
      <c r="C1313" s="76">
        <v>45777</v>
      </c>
      <c r="D1313" s="116" t="s">
        <v>146</v>
      </c>
      <c r="E1313" s="116" t="str">
        <f>VLOOKUP(F1313,辅助信息!A:B,2,FALSE)</f>
        <v>螺纹钢</v>
      </c>
      <c r="F1313" s="47" t="s">
        <v>18</v>
      </c>
      <c r="G1313" s="43">
        <v>21</v>
      </c>
      <c r="H1313" s="117" t="str">
        <f>_xlfn.XLOOKUP(C1313&amp;F1313&amp;I1313&amp;J1313,'[1]2025年已发货'!$F:$F&amp;'[1]2025年已发货'!$C:$C&amp;'[1]2025年已发货'!$G:$G&amp;'[1]2025年已发货'!$H:$H,'[1]2025年已发货'!$E:$E,"未发货")</f>
        <v>未发货</v>
      </c>
      <c r="I1313" s="116" t="str">
        <f>VLOOKUP(B1313,辅助信息!E:I,3,FALSE)</f>
        <v>(五冶钢构宜宾高县月江镇建设项目-2)四川省宜宾市高县月江镇高县宜宾保润汽车维修服务有限公司西南(S436西)(污水管网项目)</v>
      </c>
      <c r="J1313" s="116" t="str">
        <f>VLOOKUP(B1313,辅助信息!E:I,4,FALSE)</f>
        <v>张朝亮</v>
      </c>
      <c r="K1313" s="116">
        <f>VLOOKUP(J1313,辅助信息!H:I,2,FALSE)</f>
        <v>15228205853</v>
      </c>
      <c r="L1313" s="125" t="str">
        <f>VLOOKUP(B1313,辅助信息!E:J,6,FALSE)</f>
        <v>送货单要求：送货单位：宜宾罗投资产管理有限公司,收货单位：中国五冶集团有限公司,装货前联系收货人核实到场规格</v>
      </c>
      <c r="M1313" s="97">
        <v>45778</v>
      </c>
      <c r="O1313" s="66">
        <f ca="1" t="shared" si="59"/>
        <v>1</v>
      </c>
      <c r="P1313" s="66">
        <f ca="1" t="shared" si="60"/>
        <v>0</v>
      </c>
      <c r="Q1313" s="67" t="str">
        <f>VLOOKUP(B1313,辅助信息!E:M,9,FALSE)</f>
        <v>ZTWM-CDGS-XS-2024-0169-中冶西部钢构-宜宾市南溪区幸福路东路,高县月江镇建设项目</v>
      </c>
      <c r="R1313" s="127" t="str">
        <f>_xlfn._xlws.FILTER(辅助信息!D:D,辅助信息!E:E=B1313)</f>
        <v>五冶钢构-宜宾市南溪区幸福路东路,高县月江镇建设项目</v>
      </c>
    </row>
  </sheetData>
  <autoFilter ref="A1:Q1313">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8:A1294"/>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7" operator="lessThan">
      <formula>TODAY()</formula>
    </cfRule>
  </conditionalFormatting>
  <conditionalFormatting sqref="R1">
    <cfRule type="cellIs" dxfId="0" priority="92" operator="lessThan">
      <formula>TODAY()</formula>
    </cfRule>
  </conditionalFormatting>
  <conditionalFormatting sqref="L14:O14">
    <cfRule type="containsText" dxfId="1" priority="904" operator="between" text="送货车型9.6米">
      <formula>NOT(ISERROR(SEARCH("送货车型9.6米",L14)))</formula>
    </cfRule>
  </conditionalFormatting>
  <conditionalFormatting sqref="L28:O28">
    <cfRule type="containsText" dxfId="1" priority="900" operator="between" text="送货车型9.6米">
      <formula>NOT(ISERROR(SEARCH("送货车型9.6米",L28)))</formula>
    </cfRule>
  </conditionalFormatting>
  <conditionalFormatting sqref="L32:O32">
    <cfRule type="containsText" dxfId="1" priority="899" operator="between" text="送货车型9.6米">
      <formula>NOT(ISERROR(SEARCH("送货车型9.6米",L32)))</formula>
    </cfRule>
  </conditionalFormatting>
  <conditionalFormatting sqref="L40:O40">
    <cfRule type="containsText" dxfId="1" priority="896" operator="between" text="送货车型9.6米">
      <formula>NOT(ISERROR(SEARCH("送货车型9.6米",L40)))</formula>
    </cfRule>
  </conditionalFormatting>
  <conditionalFormatting sqref="L45:O45">
    <cfRule type="containsText" dxfId="1" priority="898" operator="between" text="送货车型9.6米">
      <formula>NOT(ISERROR(SEARCH("送货车型9.6米",L45)))</formula>
    </cfRule>
  </conditionalFormatting>
  <conditionalFormatting sqref="L50:O50">
    <cfRule type="containsText" dxfId="1" priority="895" operator="between" text="送货车型9.6米">
      <formula>NOT(ISERROR(SEARCH("送货车型9.6米",L50)))</formula>
    </cfRule>
  </conditionalFormatting>
  <conditionalFormatting sqref="F72">
    <cfRule type="containsText" dxfId="2" priority="893" operator="between" text="12m">
      <formula>NOT(ISERROR(SEARCH("12m",F72)))</formula>
    </cfRule>
    <cfRule type="containsText" dxfId="3" priority="894" operator="between" text="HRB500E">
      <formula>NOT(ISERROR(SEARCH("HRB500E",F72)))</formula>
    </cfRule>
  </conditionalFormatting>
  <conditionalFormatting sqref="L85:O85">
    <cfRule type="containsText" dxfId="1" priority="890" operator="between" text="送货车型9.6米">
      <formula>NOT(ISERROR(SEARCH("送货车型9.6米",L85)))</formula>
    </cfRule>
  </conditionalFormatting>
  <conditionalFormatting sqref="L89:O89">
    <cfRule type="containsText" dxfId="1" priority="889" operator="between" text="送货车型9.6米">
      <formula>NOT(ISERROR(SEARCH("送货车型9.6米",L89)))</formula>
    </cfRule>
  </conditionalFormatting>
  <conditionalFormatting sqref="L166:O166">
    <cfRule type="containsText" dxfId="1" priority="885" operator="between" text="送货车型9.6米">
      <formula>NOT(ISERROR(SEARCH("送货车型9.6米",L166)))</formula>
    </cfRule>
  </conditionalFormatting>
  <conditionalFormatting sqref="L174:O174">
    <cfRule type="containsText" dxfId="1" priority="881" operator="between" text="送货车型9.6米">
      <formula>NOT(ISERROR(SEARCH("送货车型9.6米",L174)))</formula>
    </cfRule>
  </conditionalFormatting>
  <conditionalFormatting sqref="L178:O178">
    <cfRule type="containsText" dxfId="1" priority="880" operator="between" text="送货车型9.6米">
      <formula>NOT(ISERROR(SEARCH("送货车型9.6米",L178)))</formula>
    </cfRule>
  </conditionalFormatting>
  <conditionalFormatting sqref="L185:O185">
    <cfRule type="containsText" dxfId="1" priority="879" operator="between" text="送货车型9.6米">
      <formula>NOT(ISERROR(SEARCH("送货车型9.6米",L185)))</formula>
    </cfRule>
  </conditionalFormatting>
  <conditionalFormatting sqref="L186:O186">
    <cfRule type="containsText" dxfId="1" priority="878" operator="between" text="送货车型9.6米">
      <formula>NOT(ISERROR(SEARCH("送货车型9.6米",L186)))</formula>
    </cfRule>
  </conditionalFormatting>
  <conditionalFormatting sqref="L188:O188">
    <cfRule type="containsText" dxfId="1" priority="884" operator="between" text="送货车型9.6米">
      <formula>NOT(ISERROR(SEARCH("送货车型9.6米",L188)))</formula>
    </cfRule>
  </conditionalFormatting>
  <conditionalFormatting sqref="L193:O193">
    <cfRule type="containsText" dxfId="1" priority="877" operator="between" text="送货车型9.6米">
      <formula>NOT(ISERROR(SEARCH("送货车型9.6米",L193)))</formula>
    </cfRule>
  </conditionalFormatting>
  <conditionalFormatting sqref="L197:O197">
    <cfRule type="containsText" dxfId="1" priority="876" operator="between" text="送货车型9.6米">
      <formula>NOT(ISERROR(SEARCH("送货车型9.6米",L197)))</formula>
    </cfRule>
  </conditionalFormatting>
  <conditionalFormatting sqref="L200:O200">
    <cfRule type="containsText" dxfId="1" priority="875" operator="between" text="送货车型9.6米">
      <formula>NOT(ISERROR(SEARCH("送货车型9.6米",L200)))</formula>
    </cfRule>
  </conditionalFormatting>
  <conditionalFormatting sqref="C233">
    <cfRule type="timePeriod" dxfId="4" priority="863" timePeriod="yesterday">
      <formula>FLOOR(C233,1)=TODAY()-1</formula>
    </cfRule>
  </conditionalFormatting>
  <conditionalFormatting sqref="C262">
    <cfRule type="timePeriod" dxfId="4" priority="866" timePeriod="yesterday">
      <formula>FLOOR(C262,1)=TODAY()-1</formula>
    </cfRule>
  </conditionalFormatting>
  <conditionalFormatting sqref="C266">
    <cfRule type="timePeriod" dxfId="4" priority="865" timePeriod="yesterday">
      <formula>FLOOR(C266,1)=TODAY()-1</formula>
    </cfRule>
  </conditionalFormatting>
  <conditionalFormatting sqref="L270:O270">
    <cfRule type="containsText" dxfId="1" priority="856" operator="between" text="送货车型9.6米">
      <formula>NOT(ISERROR(SEARCH("送货车型9.6米",L270)))</formula>
    </cfRule>
  </conditionalFormatting>
  <conditionalFormatting sqref="L274:O274">
    <cfRule type="containsText" dxfId="1" priority="855" operator="between" text="送货车型9.6米">
      <formula>NOT(ISERROR(SEARCH("送货车型9.6米",L274)))</formula>
    </cfRule>
  </conditionalFormatting>
  <conditionalFormatting sqref="L278:O278">
    <cfRule type="containsText" dxfId="1" priority="854" operator="between" text="送货车型9.6米">
      <formula>NOT(ISERROR(SEARCH("送货车型9.6米",L278)))</formula>
    </cfRule>
  </conditionalFormatting>
  <conditionalFormatting sqref="L284:O284">
    <cfRule type="containsText" dxfId="1" priority="853" operator="between" text="送货车型9.6米">
      <formula>NOT(ISERROR(SEARCH("送货车型9.6米",L284)))</formula>
    </cfRule>
  </conditionalFormatting>
  <conditionalFormatting sqref="L288:O288">
    <cfRule type="containsText" dxfId="1" priority="852" operator="between" text="送货车型9.6米">
      <formula>NOT(ISERROR(SEARCH("送货车型9.6米",L288)))</formula>
    </cfRule>
  </conditionalFormatting>
  <conditionalFormatting sqref="L290:O290">
    <cfRule type="containsText" dxfId="1" priority="851" operator="between" text="送货车型9.6米">
      <formula>NOT(ISERROR(SEARCH("送货车型9.6米",L290)))</formula>
    </cfRule>
  </conditionalFormatting>
  <conditionalFormatting sqref="L295:O295">
    <cfRule type="containsText" dxfId="1" priority="850" operator="between" text="送货车型9.6米">
      <formula>NOT(ISERROR(SEARCH("送货车型9.6米",L295)))</formula>
    </cfRule>
  </conditionalFormatting>
  <conditionalFormatting sqref="L299:O299">
    <cfRule type="containsText" dxfId="1" priority="849" operator="between" text="送货车型9.6米">
      <formula>NOT(ISERROR(SEARCH("送货车型9.6米",L299)))</formula>
    </cfRule>
  </conditionalFormatting>
  <conditionalFormatting sqref="L307:O307">
    <cfRule type="containsText" dxfId="1" priority="848" operator="between" text="送货车型9.6米">
      <formula>NOT(ISERROR(SEARCH("送货车型9.6米",L307)))</formula>
    </cfRule>
  </conditionalFormatting>
  <conditionalFormatting sqref="L310:O310">
    <cfRule type="containsText" dxfId="1" priority="847" operator="between" text="送货车型9.6米">
      <formula>NOT(ISERROR(SEARCH("送货车型9.6米",L310)))</formula>
    </cfRule>
  </conditionalFormatting>
  <conditionalFormatting sqref="L328">
    <cfRule type="containsText" dxfId="1" priority="845" operator="between" text="送货车型9.6米">
      <formula>NOT(ISERROR(SEARCH("送货车型9.6米",L328)))</formula>
    </cfRule>
  </conditionalFormatting>
  <conditionalFormatting sqref="L332">
    <cfRule type="containsText" dxfId="1" priority="842" operator="between" text="送货车型9.6米">
      <formula>NOT(ISERROR(SEARCH("送货车型9.6米",L332)))</formula>
    </cfRule>
  </conditionalFormatting>
  <conditionalFormatting sqref="C353">
    <cfRule type="timePeriod" dxfId="4" priority="823" timePeriod="yesterday">
      <formula>FLOOR(C353,1)=TODAY()-1</formula>
    </cfRule>
  </conditionalFormatting>
  <conditionalFormatting sqref="L353">
    <cfRule type="containsText" dxfId="1" priority="834" operator="between" text="送货车型9.6米">
      <formula>NOT(ISERROR(SEARCH("送货车型9.6米",L353)))</formula>
    </cfRule>
  </conditionalFormatting>
  <conditionalFormatting sqref="M353">
    <cfRule type="containsText" dxfId="1" priority="811" operator="between" text="送货车型9.6米">
      <formula>NOT(ISERROR(SEARCH("送货车型9.6米",M353)))</formula>
    </cfRule>
  </conditionalFormatting>
  <conditionalFormatting sqref="N353">
    <cfRule type="containsText" dxfId="1" priority="819" operator="between" text="送货车型9.6米">
      <formula>NOT(ISERROR(SEARCH("送货车型9.6米",N353)))</formula>
    </cfRule>
  </conditionalFormatting>
  <conditionalFormatting sqref="O353">
    <cfRule type="containsText" dxfId="1" priority="815" operator="between" text="送货车型9.6米">
      <formula>NOT(ISERROR(SEARCH("送货车型9.6米",O353)))</formula>
    </cfRule>
  </conditionalFormatting>
  <conditionalFormatting sqref="C354">
    <cfRule type="timePeriod" dxfId="4" priority="822" timePeriod="yesterday">
      <formula>FLOOR(C354,1)=TODAY()-1</formula>
    </cfRule>
  </conditionalFormatting>
  <conditionalFormatting sqref="M354">
    <cfRule type="containsText" dxfId="1" priority="810" operator="between" text="送货车型9.6米">
      <formula>NOT(ISERROR(SEARCH("送货车型9.6米",M354)))</formula>
    </cfRule>
  </conditionalFormatting>
  <conditionalFormatting sqref="N354">
    <cfRule type="containsText" dxfId="1" priority="818" operator="between" text="送货车型9.6米">
      <formula>NOT(ISERROR(SEARCH("送货车型9.6米",N354)))</formula>
    </cfRule>
  </conditionalFormatting>
  <conditionalFormatting sqref="O354">
    <cfRule type="containsText" dxfId="1" priority="814" operator="between" text="送货车型9.6米">
      <formula>NOT(ISERROR(SEARCH("送货车型9.6米",O354)))</formula>
    </cfRule>
  </conditionalFormatting>
  <conditionalFormatting sqref="C355">
    <cfRule type="timePeriod" dxfId="4" priority="821" timePeriod="yesterday">
      <formula>FLOOR(C355,1)=TODAY()-1</formula>
    </cfRule>
  </conditionalFormatting>
  <conditionalFormatting sqref="M355">
    <cfRule type="containsText" dxfId="1" priority="809" operator="between" text="送货车型9.6米">
      <formula>NOT(ISERROR(SEARCH("送货车型9.6米",M355)))</formula>
    </cfRule>
  </conditionalFormatting>
  <conditionalFormatting sqref="N355">
    <cfRule type="containsText" dxfId="1" priority="817" operator="between" text="送货车型9.6米">
      <formula>NOT(ISERROR(SEARCH("送货车型9.6米",N355)))</formula>
    </cfRule>
  </conditionalFormatting>
  <conditionalFormatting sqref="O355">
    <cfRule type="containsText" dxfId="1" priority="813" operator="between" text="送货车型9.6米">
      <formula>NOT(ISERROR(SEARCH("送货车型9.6米",O355)))</formula>
    </cfRule>
  </conditionalFormatting>
  <conditionalFormatting sqref="C356">
    <cfRule type="timePeriod" dxfId="4" priority="820" timePeriod="yesterday">
      <formula>FLOOR(C356,1)=TODAY()-1</formula>
    </cfRule>
  </conditionalFormatting>
  <conditionalFormatting sqref="M356">
    <cfRule type="containsText" dxfId="1" priority="808" operator="between" text="送货车型9.6米">
      <formula>NOT(ISERROR(SEARCH("送货车型9.6米",M356)))</formula>
    </cfRule>
  </conditionalFormatting>
  <conditionalFormatting sqref="N356">
    <cfRule type="containsText" dxfId="1" priority="816" operator="between" text="送货车型9.6米">
      <formula>NOT(ISERROR(SEARCH("送货车型9.6米",N356)))</formula>
    </cfRule>
  </conditionalFormatting>
  <conditionalFormatting sqref="O356">
    <cfRule type="containsText" dxfId="1" priority="812" operator="between" text="送货车型9.6米">
      <formula>NOT(ISERROR(SEARCH("送货车型9.6米",O356)))</formula>
    </cfRule>
  </conditionalFormatting>
  <conditionalFormatting sqref="L357">
    <cfRule type="containsText" dxfId="1" priority="833" operator="between" text="送货车型9.6米">
      <formula>NOT(ISERROR(SEARCH("送货车型9.6米",L357)))</formula>
    </cfRule>
  </conditionalFormatting>
  <conditionalFormatting sqref="L362">
    <cfRule type="containsText" dxfId="1" priority="832" operator="between" text="送货车型9.6米">
      <formula>NOT(ISERROR(SEARCH("送货车型9.6米",L362)))</formula>
    </cfRule>
  </conditionalFormatting>
  <conditionalFormatting sqref="L365">
    <cfRule type="containsText" dxfId="1" priority="831" operator="between" text="送货车型9.6米">
      <formula>NOT(ISERROR(SEARCH("送货车型9.6米",L365)))</formula>
    </cfRule>
  </conditionalFormatting>
  <conditionalFormatting sqref="L368">
    <cfRule type="containsText" dxfId="1" priority="830" operator="between" text="送货车型9.6米">
      <formula>NOT(ISERROR(SEARCH("送货车型9.6米",L368)))</formula>
    </cfRule>
  </conditionalFormatting>
  <conditionalFormatting sqref="L395">
    <cfRule type="containsText" dxfId="1" priority="801" operator="between" text="送货车型9.6米">
      <formula>NOT(ISERROR(SEARCH("送货车型9.6米",L395)))</formula>
    </cfRule>
  </conditionalFormatting>
  <conditionalFormatting sqref="L417:O417">
    <cfRule type="containsText" dxfId="1" priority="793" operator="between" text="送货车型9.6米">
      <formula>NOT(ISERROR(SEARCH("送货车型9.6米",L417)))</formula>
    </cfRule>
  </conditionalFormatting>
  <conditionalFormatting sqref="L509">
    <cfRule type="containsText" dxfId="1" priority="791" operator="between" text="送货车型9.6米">
      <formula>NOT(ISERROR(SEARCH("送货车型9.6米",L509)))</formula>
    </cfRule>
  </conditionalFormatting>
  <conditionalFormatting sqref="L559">
    <cfRule type="containsText" dxfId="1" priority="790" operator="between" text="送货车型9.6米">
      <formula>NOT(ISERROR(SEARCH("送货车型9.6米",L559)))</formula>
    </cfRule>
  </conditionalFormatting>
  <conditionalFormatting sqref="M693:O693">
    <cfRule type="containsText" dxfId="1" priority="783" operator="between" text="送货车型9.6米">
      <formula>NOT(ISERROR(SEARCH("送货车型9.6米",M693)))</formula>
    </cfRule>
  </conditionalFormatting>
  <conditionalFormatting sqref="L702">
    <cfRule type="containsText" dxfId="1" priority="785" operator="between" text="送货车型9.6米">
      <formula>NOT(ISERROR(SEARCH("送货车型9.6米",L702)))</formula>
    </cfRule>
  </conditionalFormatting>
  <conditionalFormatting sqref="M702:O702">
    <cfRule type="containsText" dxfId="1" priority="781" operator="between" text="送货车型9.6米">
      <formula>NOT(ISERROR(SEARCH("送货车型9.6米",M702)))</formula>
    </cfRule>
  </conditionalFormatting>
  <conditionalFormatting sqref="M703:O703">
    <cfRule type="containsText" dxfId="1" priority="780" operator="between" text="送货车型9.6米">
      <formula>NOT(ISERROR(SEARCH("送货车型9.6米",M703)))</formula>
    </cfRule>
  </conditionalFormatting>
  <conditionalFormatting sqref="M704:O704">
    <cfRule type="containsText" dxfId="1" priority="779" operator="between" text="送货车型9.6米">
      <formula>NOT(ISERROR(SEARCH("送货车型9.6米",M704)))</formula>
    </cfRule>
  </conditionalFormatting>
  <conditionalFormatting sqref="M705:O705">
    <cfRule type="containsText" dxfId="1" priority="778" operator="between" text="送货车型9.6米">
      <formula>NOT(ISERROR(SEARCH("送货车型9.6米",M705)))</formula>
    </cfRule>
  </conditionalFormatting>
  <conditionalFormatting sqref="M706:O706">
    <cfRule type="containsText" dxfId="1" priority="777" operator="between" text="送货车型9.6米">
      <formula>NOT(ISERROR(SEARCH("送货车型9.6米",M706)))</formula>
    </cfRule>
  </conditionalFormatting>
  <conditionalFormatting sqref="M707:O707">
    <cfRule type="containsText" dxfId="1" priority="776" operator="between" text="送货车型9.6米">
      <formula>NOT(ISERROR(SEARCH("送货车型9.6米",M707)))</formula>
    </cfRule>
  </conditionalFormatting>
  <conditionalFormatting sqref="L713">
    <cfRule type="containsText" dxfId="1" priority="782" operator="between" text="送货车型9.6米">
      <formula>NOT(ISERROR(SEARCH("送货车型9.6米",L713)))</formula>
    </cfRule>
  </conditionalFormatting>
  <conditionalFormatting sqref="L719">
    <cfRule type="containsText" dxfId="1" priority="775" operator="between" text="送货车型9.6米">
      <formula>NOT(ISERROR(SEARCH("送货车型9.6米",L719)))</formula>
    </cfRule>
  </conditionalFormatting>
  <conditionalFormatting sqref="M719:O719">
    <cfRule type="containsText" dxfId="1" priority="765" operator="between" text="送货车型9.6米">
      <formula>NOT(ISERROR(SEARCH("送货车型9.6米",M719)))</formula>
    </cfRule>
  </conditionalFormatting>
  <conditionalFormatting sqref="M720:O720">
    <cfRule type="containsText" dxfId="1" priority="764" operator="between" text="送货车型9.6米">
      <formula>NOT(ISERROR(SEARCH("送货车型9.6米",M720)))</formula>
    </cfRule>
  </conditionalFormatting>
  <conditionalFormatting sqref="M721:O721">
    <cfRule type="containsText" dxfId="1" priority="763" operator="between" text="送货车型9.6米">
      <formula>NOT(ISERROR(SEARCH("送货车型9.6米",M721)))</formula>
    </cfRule>
  </conditionalFormatting>
  <conditionalFormatting sqref="M722:O722">
    <cfRule type="containsText" dxfId="1" priority="762" operator="between" text="送货车型9.6米">
      <formula>NOT(ISERROR(SEARCH("送货车型9.6米",M722)))</formula>
    </cfRule>
  </conditionalFormatting>
  <conditionalFormatting sqref="M723:O723">
    <cfRule type="containsText" dxfId="1" priority="761" operator="between" text="送货车型9.6米">
      <formula>NOT(ISERROR(SEARCH("送货车型9.6米",M723)))</formula>
    </cfRule>
  </conditionalFormatting>
  <conditionalFormatting sqref="M724:O724">
    <cfRule type="containsText" dxfId="1" priority="760" operator="between" text="送货车型9.6米">
      <formula>NOT(ISERROR(SEARCH("送货车型9.6米",M724)))</formula>
    </cfRule>
  </conditionalFormatting>
  <conditionalFormatting sqref="M725:O725">
    <cfRule type="containsText" dxfId="1" priority="759" operator="between" text="送货车型9.6米">
      <formula>NOT(ISERROR(SEARCH("送货车型9.6米",M725)))</formula>
    </cfRule>
  </conditionalFormatting>
  <conditionalFormatting sqref="L726">
    <cfRule type="containsText" dxfId="1" priority="774" operator="between" text="送货车型9.6米">
      <formula>NOT(ISERROR(SEARCH("送货车型9.6米",L726)))</formula>
    </cfRule>
  </conditionalFormatting>
  <conditionalFormatting sqref="M726:O726">
    <cfRule type="containsText" dxfId="1" priority="758" operator="between" text="送货车型9.6米">
      <formula>NOT(ISERROR(SEARCH("送货车型9.6米",M726)))</formula>
    </cfRule>
  </conditionalFormatting>
  <conditionalFormatting sqref="M727:O727">
    <cfRule type="containsText" dxfId="1" priority="757" operator="between" text="送货车型9.6米">
      <formula>NOT(ISERROR(SEARCH("送货车型9.6米",M727)))</formula>
    </cfRule>
  </conditionalFormatting>
  <conditionalFormatting sqref="M728:O728">
    <cfRule type="containsText" dxfId="1" priority="756" operator="between" text="送货车型9.6米">
      <formula>NOT(ISERROR(SEARCH("送货车型9.6米",M728)))</formula>
    </cfRule>
  </conditionalFormatting>
  <conditionalFormatting sqref="M729:O729">
    <cfRule type="containsText" dxfId="1" priority="755" operator="between" text="送货车型9.6米">
      <formula>NOT(ISERROR(SEARCH("送货车型9.6米",M729)))</formula>
    </cfRule>
  </conditionalFormatting>
  <conditionalFormatting sqref="M730:O730">
    <cfRule type="containsText" dxfId="1" priority="754" operator="between" text="送货车型9.6米">
      <formula>NOT(ISERROR(SEARCH("送货车型9.6米",M730)))</formula>
    </cfRule>
  </conditionalFormatting>
  <conditionalFormatting sqref="M731:O731">
    <cfRule type="containsText" dxfId="1" priority="753" operator="between" text="送货车型9.6米">
      <formula>NOT(ISERROR(SEARCH("送货车型9.6米",M731)))</formula>
    </cfRule>
  </conditionalFormatting>
  <conditionalFormatting sqref="M732:O732">
    <cfRule type="containsText" dxfId="1" priority="752" operator="between" text="送货车型9.6米">
      <formula>NOT(ISERROR(SEARCH("送货车型9.6米",M732)))</formula>
    </cfRule>
  </conditionalFormatting>
  <conditionalFormatting sqref="L733">
    <cfRule type="containsText" dxfId="1" priority="767" operator="between" text="送货车型9.6米">
      <formula>NOT(ISERROR(SEARCH("送货车型9.6米",L733)))</formula>
    </cfRule>
  </conditionalFormatting>
  <conditionalFormatting sqref="M733">
    <cfRule type="containsText" dxfId="1" priority="744" operator="between" text="送货车型9.6米">
      <formula>NOT(ISERROR(SEARCH("送货车型9.6米",M733)))</formula>
    </cfRule>
  </conditionalFormatting>
  <conditionalFormatting sqref="N733">
    <cfRule type="containsText" dxfId="1" priority="749" operator="between" text="送货车型9.6米">
      <formula>NOT(ISERROR(SEARCH("送货车型9.6米",N733)))</formula>
    </cfRule>
  </conditionalFormatting>
  <conditionalFormatting sqref="O733">
    <cfRule type="containsText" dxfId="1" priority="739" operator="between" text="送货车型9.6米">
      <formula>NOT(ISERROR(SEARCH("送货车型9.6米",O733)))</formula>
    </cfRule>
  </conditionalFormatting>
  <conditionalFormatting sqref="M734">
    <cfRule type="containsText" dxfId="1" priority="743" operator="between" text="送货车型9.6米">
      <formula>NOT(ISERROR(SEARCH("送货车型9.6米",M734)))</formula>
    </cfRule>
  </conditionalFormatting>
  <conditionalFormatting sqref="N734">
    <cfRule type="containsText" dxfId="1" priority="748" operator="between" text="送货车型9.6米">
      <formula>NOT(ISERROR(SEARCH("送货车型9.6米",N734)))</formula>
    </cfRule>
  </conditionalFormatting>
  <conditionalFormatting sqref="O734">
    <cfRule type="containsText" dxfId="1" priority="738" operator="between" text="送货车型9.6米">
      <formula>NOT(ISERROR(SEARCH("送货车型9.6米",O734)))</formula>
    </cfRule>
  </conditionalFormatting>
  <conditionalFormatting sqref="M735">
    <cfRule type="containsText" dxfId="1" priority="742" operator="between" text="送货车型9.6米">
      <formula>NOT(ISERROR(SEARCH("送货车型9.6米",M735)))</formula>
    </cfRule>
  </conditionalFormatting>
  <conditionalFormatting sqref="N735">
    <cfRule type="containsText" dxfId="1" priority="747" operator="between" text="送货车型9.6米">
      <formula>NOT(ISERROR(SEARCH("送货车型9.6米",N735)))</formula>
    </cfRule>
  </conditionalFormatting>
  <conditionalFormatting sqref="O735">
    <cfRule type="containsText" dxfId="1" priority="737" operator="between" text="送货车型9.6米">
      <formula>NOT(ISERROR(SEARCH("送货车型9.6米",O735)))</formula>
    </cfRule>
  </conditionalFormatting>
  <conditionalFormatting sqref="M736">
    <cfRule type="containsText" dxfId="1" priority="741" operator="between" text="送货车型9.6米">
      <formula>NOT(ISERROR(SEARCH("送货车型9.6米",M736)))</formula>
    </cfRule>
  </conditionalFormatting>
  <conditionalFormatting sqref="N736">
    <cfRule type="containsText" dxfId="1" priority="746" operator="between" text="送货车型9.6米">
      <formula>NOT(ISERROR(SEARCH("送货车型9.6米",N736)))</formula>
    </cfRule>
  </conditionalFormatting>
  <conditionalFormatting sqref="O736">
    <cfRule type="containsText" dxfId="1" priority="736" operator="between" text="送货车型9.6米">
      <formula>NOT(ISERROR(SEARCH("送货车型9.6米",O736)))</formula>
    </cfRule>
  </conditionalFormatting>
  <conditionalFormatting sqref="M737">
    <cfRule type="containsText" dxfId="1" priority="740" operator="between" text="送货车型9.6米">
      <formula>NOT(ISERROR(SEARCH("送货车型9.6米",M737)))</formula>
    </cfRule>
  </conditionalFormatting>
  <conditionalFormatting sqref="N737">
    <cfRule type="containsText" dxfId="1" priority="745" operator="between" text="送货车型9.6米">
      <formula>NOT(ISERROR(SEARCH("送货车型9.6米",N737)))</formula>
    </cfRule>
  </conditionalFormatting>
  <conditionalFormatting sqref="O737">
    <cfRule type="containsText" dxfId="1" priority="735" operator="between" text="送货车型9.6米">
      <formula>NOT(ISERROR(SEARCH("送货车型9.6米",O737)))</formula>
    </cfRule>
  </conditionalFormatting>
  <conditionalFormatting sqref="L738">
    <cfRule type="containsText" dxfId="1" priority="771" operator="between" text="送货车型9.6米">
      <formula>NOT(ISERROR(SEARCH("送货车型9.6米",L738)))</formula>
    </cfRule>
  </conditionalFormatting>
  <conditionalFormatting sqref="M738:O738">
    <cfRule type="containsText" dxfId="1" priority="734" operator="between" text="送货车型9.6米">
      <formula>NOT(ISERROR(SEARCH("送货车型9.6米",M738)))</formula>
    </cfRule>
  </conditionalFormatting>
  <conditionalFormatting sqref="M739:O739">
    <cfRule type="containsText" dxfId="1" priority="733" operator="between" text="送货车型9.6米">
      <formula>NOT(ISERROR(SEARCH("送货车型9.6米",M739)))</formula>
    </cfRule>
  </conditionalFormatting>
  <conditionalFormatting sqref="L740">
    <cfRule type="containsText" dxfId="1" priority="769" operator="between" text="送货车型9.6米">
      <formula>NOT(ISERROR(SEARCH("送货车型9.6米",L740)))</formula>
    </cfRule>
  </conditionalFormatting>
  <conditionalFormatting sqref="M740:O740">
    <cfRule type="containsText" dxfId="1" priority="732" operator="between" text="送货车型9.6米">
      <formula>NOT(ISERROR(SEARCH("送货车型9.6米",M740)))</formula>
    </cfRule>
  </conditionalFormatting>
  <conditionalFormatting sqref="M741:O741">
    <cfRule type="containsText" dxfId="1" priority="731" operator="between" text="送货车型9.6米">
      <formula>NOT(ISERROR(SEARCH("送货车型9.6米",M741)))</formula>
    </cfRule>
  </conditionalFormatting>
  <conditionalFormatting sqref="M742:O742">
    <cfRule type="containsText" dxfId="1" priority="730" operator="between" text="送货车型9.6米">
      <formula>NOT(ISERROR(SEARCH("送货车型9.6米",M742)))</formula>
    </cfRule>
  </conditionalFormatting>
  <conditionalFormatting sqref="M743:O743">
    <cfRule type="containsText" dxfId="1" priority="729" operator="between" text="送货车型9.6米">
      <formula>NOT(ISERROR(SEARCH("送货车型9.6米",M743)))</formula>
    </cfRule>
  </conditionalFormatting>
  <conditionalFormatting sqref="M744:O744">
    <cfRule type="containsText" dxfId="1" priority="728" operator="between" text="送货车型9.6米">
      <formula>NOT(ISERROR(SEARCH("送货车型9.6米",M744)))</formula>
    </cfRule>
  </conditionalFormatting>
  <conditionalFormatting sqref="M745:O745">
    <cfRule type="containsText" dxfId="1" priority="727" operator="between" text="送货车型9.6米">
      <formula>NOT(ISERROR(SEARCH("送货车型9.6米",M745)))</formula>
    </cfRule>
  </conditionalFormatting>
  <conditionalFormatting sqref="L746">
    <cfRule type="containsText" dxfId="1" priority="766" operator="between" text="送货车型9.6米">
      <formula>NOT(ISERROR(SEARCH("送货车型9.6米",L746)))</formula>
    </cfRule>
  </conditionalFormatting>
  <conditionalFormatting sqref="M746:O746">
    <cfRule type="containsText" dxfId="1" priority="726" operator="between" text="送货车型9.6米">
      <formula>NOT(ISERROR(SEARCH("送货车型9.6米",M746)))</formula>
    </cfRule>
  </conditionalFormatting>
  <conditionalFormatting sqref="M747:O747">
    <cfRule type="containsText" dxfId="1" priority="725" operator="between" text="送货车型9.6米">
      <formula>NOT(ISERROR(SEARCH("送货车型9.6米",M747)))</formula>
    </cfRule>
  </conditionalFormatting>
  <conditionalFormatting sqref="M748:O748">
    <cfRule type="containsText" dxfId="1" priority="724" operator="between" text="送货车型9.6米">
      <formula>NOT(ISERROR(SEARCH("送货车型9.6米",M748)))</formula>
    </cfRule>
  </conditionalFormatting>
  <conditionalFormatting sqref="M749:O749">
    <cfRule type="containsText" dxfId="1" priority="723" operator="between" text="送货车型9.6米">
      <formula>NOT(ISERROR(SEARCH("送货车型9.6米",M749)))</formula>
    </cfRule>
  </conditionalFormatting>
  <conditionalFormatting sqref="M750:O750">
    <cfRule type="containsText" dxfId="1" priority="722" operator="between" text="送货车型9.6米">
      <formula>NOT(ISERROR(SEARCH("送货车型9.6米",M750)))</formula>
    </cfRule>
  </conditionalFormatting>
  <conditionalFormatting sqref="M751:O751">
    <cfRule type="containsText" dxfId="1" priority="721" operator="between" text="送货车型9.6米">
      <formula>NOT(ISERROR(SEARCH("送货车型9.6米",M751)))</formula>
    </cfRule>
  </conditionalFormatting>
  <conditionalFormatting sqref="L752">
    <cfRule type="containsText" dxfId="1" priority="720" operator="between" text="送货车型9.6米">
      <formula>NOT(ISERROR(SEARCH("送货车型9.6米",L752)))</formula>
    </cfRule>
  </conditionalFormatting>
  <conditionalFormatting sqref="M752:O752">
    <cfRule type="containsText" dxfId="1" priority="719" operator="between" text="送货车型9.6米">
      <formula>NOT(ISERROR(SEARCH("送货车型9.6米",M752)))</formula>
    </cfRule>
  </conditionalFormatting>
  <conditionalFormatting sqref="M753:O753">
    <cfRule type="containsText" dxfId="1" priority="718" operator="between" text="送货车型9.6米">
      <formula>NOT(ISERROR(SEARCH("送货车型9.6米",M753)))</formula>
    </cfRule>
  </conditionalFormatting>
  <conditionalFormatting sqref="M754:O754">
    <cfRule type="containsText" dxfId="1" priority="717" operator="between" text="送货车型9.6米">
      <formula>NOT(ISERROR(SEARCH("送货车型9.6米",M754)))</formula>
    </cfRule>
  </conditionalFormatting>
  <conditionalFormatting sqref="L755">
    <cfRule type="containsText" dxfId="1" priority="712" operator="between" text="送货车型9.6米">
      <formula>NOT(ISERROR(SEARCH("送货车型9.6米",L755)))</formula>
    </cfRule>
  </conditionalFormatting>
  <conditionalFormatting sqref="M755:O755">
    <cfRule type="containsText" dxfId="1" priority="711" operator="between" text="送货车型9.6米">
      <formula>NOT(ISERROR(SEARCH("送货车型9.6米",M755)))</formula>
    </cfRule>
  </conditionalFormatting>
  <conditionalFormatting sqref="M756:O756">
    <cfRule type="containsText" dxfId="1" priority="710" operator="between" text="送货车型9.6米">
      <formula>NOT(ISERROR(SEARCH("送货车型9.6米",M756)))</formula>
    </cfRule>
  </conditionalFormatting>
  <conditionalFormatting sqref="M757:O757">
    <cfRule type="containsText" dxfId="1" priority="709" operator="between" text="送货车型9.6米">
      <formula>NOT(ISERROR(SEARCH("送货车型9.6米",M757)))</formula>
    </cfRule>
  </conditionalFormatting>
  <conditionalFormatting sqref="M758:O758">
    <cfRule type="containsText" dxfId="1" priority="708" operator="between" text="送货车型9.6米">
      <formula>NOT(ISERROR(SEARCH("送货车型9.6米",M758)))</formula>
    </cfRule>
  </conditionalFormatting>
  <conditionalFormatting sqref="L767">
    <cfRule type="containsText" dxfId="1" priority="706" operator="between" text="送货车型9.6米">
      <formula>NOT(ISERROR(SEARCH("送货车型9.6米",L767)))</formula>
    </cfRule>
  </conditionalFormatting>
  <conditionalFormatting sqref="C790">
    <cfRule type="timePeriod" dxfId="4" priority="689" timePeriod="yesterday">
      <formula>FLOOR(C790,1)=TODAY()-1</formula>
    </cfRule>
  </conditionalFormatting>
  <conditionalFormatting sqref="M791:O791">
    <cfRule type="containsText" dxfId="1" priority="705" operator="between" text="送货车型9.6米">
      <formula>NOT(ISERROR(SEARCH("送货车型9.6米",M791)))</formula>
    </cfRule>
  </conditionalFormatting>
  <conditionalFormatting sqref="L793">
    <cfRule type="containsText" dxfId="1" priority="690" operator="between" text="送货车型9.6米">
      <formula>NOT(ISERROR(SEARCH("送货车型9.6米",L793)))</formula>
    </cfRule>
  </conditionalFormatting>
  <conditionalFormatting sqref="L795">
    <cfRule type="containsText" dxfId="1" priority="699" operator="between" text="送货车型9.6米">
      <formula>NOT(ISERROR(SEARCH("送货车型9.6米",L795)))</formula>
    </cfRule>
  </conditionalFormatting>
  <conditionalFormatting sqref="M795:O795">
    <cfRule type="containsText" dxfId="1" priority="703" operator="between" text="送货车型9.6米">
      <formula>NOT(ISERROR(SEARCH("送货车型9.6米",M795)))</formula>
    </cfRule>
  </conditionalFormatting>
  <conditionalFormatting sqref="M796:O796">
    <cfRule type="containsText" dxfId="1" priority="702" operator="between" text="送货车型9.6米">
      <formula>NOT(ISERROR(SEARCH("送货车型9.6米",M796)))</formula>
    </cfRule>
  </conditionalFormatting>
  <conditionalFormatting sqref="L799">
    <cfRule type="containsText" dxfId="1" priority="698" operator="between" text="送货车型9.6米">
      <formula>NOT(ISERROR(SEARCH("送货车型9.6米",L799)))</formula>
    </cfRule>
  </conditionalFormatting>
  <conditionalFormatting sqref="L801">
    <cfRule type="containsText" dxfId="1" priority="694" operator="between" text="送货车型9.6米">
      <formula>NOT(ISERROR(SEARCH("送货车型9.6米",L801)))</formula>
    </cfRule>
  </conditionalFormatting>
  <conditionalFormatting sqref="L803">
    <cfRule type="containsText" dxfId="1" priority="693" operator="between" text="送货车型9.6米">
      <formula>NOT(ISERROR(SEARCH("送货车型9.6米",L803)))</formula>
    </cfRule>
  </conditionalFormatting>
  <conditionalFormatting sqref="M803:N803">
    <cfRule type="containsText" dxfId="1" priority="696" operator="between" text="送货车型9.6米">
      <formula>NOT(ISERROR(SEARCH("送货车型9.6米",M803)))</formula>
    </cfRule>
  </conditionalFormatting>
  <conditionalFormatting sqref="L805">
    <cfRule type="containsText" dxfId="1" priority="692" operator="between" text="送货车型9.6米">
      <formula>NOT(ISERROR(SEARCH("送货车型9.6米",L805)))</formula>
    </cfRule>
  </conditionalFormatting>
  <conditionalFormatting sqref="L809">
    <cfRule type="containsText" dxfId="1" priority="691" operator="between" text="送货车型9.6米">
      <formula>NOT(ISERROR(SEARCH("送货车型9.6米",L809)))</formula>
    </cfRule>
  </conditionalFormatting>
  <conditionalFormatting sqref="L820">
    <cfRule type="containsText" dxfId="1" priority="688" operator="between" text="送货车型9.6米">
      <formula>NOT(ISERROR(SEARCH("送货车型9.6米",L820)))</formula>
    </cfRule>
  </conditionalFormatting>
  <conditionalFormatting sqref="L825">
    <cfRule type="containsText" dxfId="1" priority="685" operator="between" text="送货车型9.6米">
      <formula>NOT(ISERROR(SEARCH("送货车型9.6米",L825)))</formula>
    </cfRule>
  </conditionalFormatting>
  <conditionalFormatting sqref="L827">
    <cfRule type="containsText" dxfId="1" priority="684" operator="between" text="送货车型9.6米">
      <formula>NOT(ISERROR(SEARCH("送货车型9.6米",L827)))</formula>
    </cfRule>
  </conditionalFormatting>
  <conditionalFormatting sqref="M827:O827">
    <cfRule type="containsText" dxfId="1" priority="683" operator="between" text="送货车型9.6米">
      <formula>NOT(ISERROR(SEARCH("送货车型9.6米",M827)))</formula>
    </cfRule>
  </conditionalFormatting>
  <conditionalFormatting sqref="M828:O828">
    <cfRule type="containsText" dxfId="1" priority="682" operator="between" text="送货车型9.6米">
      <formula>NOT(ISERROR(SEARCH("送货车型9.6米",M828)))</formula>
    </cfRule>
  </conditionalFormatting>
  <conditionalFormatting sqref="M829:O829">
    <cfRule type="containsText" dxfId="1" priority="681" operator="between" text="送货车型9.6米">
      <formula>NOT(ISERROR(SEARCH("送货车型9.6米",M829)))</formula>
    </cfRule>
  </conditionalFormatting>
  <conditionalFormatting sqref="M830:O830">
    <cfRule type="containsText" dxfId="1" priority="680" operator="between" text="送货车型9.6米">
      <formula>NOT(ISERROR(SEARCH("送货车型9.6米",M830)))</formula>
    </cfRule>
  </conditionalFormatting>
  <conditionalFormatting sqref="M831:O831">
    <cfRule type="containsText" dxfId="1" priority="679" operator="between" text="送货车型9.6米">
      <formula>NOT(ISERROR(SEARCH("送货车型9.6米",M831)))</formula>
    </cfRule>
  </conditionalFormatting>
  <conditionalFormatting sqref="M832:O832">
    <cfRule type="containsText" dxfId="1" priority="678" operator="between" text="送货车型9.6米">
      <formula>NOT(ISERROR(SEARCH("送货车型9.6米",M832)))</formula>
    </cfRule>
  </conditionalFormatting>
  <conditionalFormatting sqref="M833:O833">
    <cfRule type="containsText" dxfId="1" priority="677" operator="between" text="送货车型9.6米">
      <formula>NOT(ISERROR(SEARCH("送货车型9.6米",M833)))</formula>
    </cfRule>
  </conditionalFormatting>
  <conditionalFormatting sqref="M855">
    <cfRule type="containsText" dxfId="1" priority="668" operator="between" text="送货车型9.6米">
      <formula>NOT(ISERROR(SEARCH("送货车型9.6米",M855)))</formula>
    </cfRule>
  </conditionalFormatting>
  <conditionalFormatting sqref="M856:O856">
    <cfRule type="containsText" dxfId="1" priority="669" operator="between" text="送货车型9.6米">
      <formula>NOT(ISERROR(SEARCH("送货车型9.6米",M856)))</formula>
    </cfRule>
  </conditionalFormatting>
  <conditionalFormatting sqref="L880">
    <cfRule type="containsText" dxfId="1" priority="614" operator="between" text="送货车型9.6米">
      <formula>NOT(ISERROR(SEARCH("送货车型9.6米",L880)))</formula>
    </cfRule>
  </conditionalFormatting>
  <conditionalFormatting sqref="L881">
    <cfRule type="containsText" dxfId="1" priority="620" operator="between" text="送货车型9.6米">
      <formula>NOT(ISERROR(SEARCH("送货车型9.6米",L881)))</formula>
    </cfRule>
  </conditionalFormatting>
  <conditionalFormatting sqref="L883">
    <cfRule type="containsText" dxfId="1" priority="661" operator="between" text="送货车型9.6米">
      <formula>NOT(ISERROR(SEARCH("送货车型9.6米",L883)))</formula>
    </cfRule>
  </conditionalFormatting>
  <conditionalFormatting sqref="L887">
    <cfRule type="containsText" dxfId="1" priority="659" operator="between" text="送货车型9.6米">
      <formula>NOT(ISERROR(SEARCH("送货车型9.6米",L887)))</formula>
    </cfRule>
  </conditionalFormatting>
  <conditionalFormatting sqref="M887">
    <cfRule type="containsText" dxfId="1" priority="643" operator="between" text="送货车型9.6米">
      <formula>NOT(ISERROR(SEARCH("送货车型9.6米",M887)))</formula>
    </cfRule>
  </conditionalFormatting>
  <conditionalFormatting sqref="N887">
    <cfRule type="expression" dxfId="5" priority="642">
      <formula>N887&gt;0</formula>
    </cfRule>
  </conditionalFormatting>
  <conditionalFormatting sqref="M888">
    <cfRule type="containsText" dxfId="1" priority="629" operator="between" text="送货车型9.6米">
      <formula>NOT(ISERROR(SEARCH("送货车型9.6米",M888)))</formula>
    </cfRule>
  </conditionalFormatting>
  <conditionalFormatting sqref="N888">
    <cfRule type="containsText" dxfId="1" priority="641" operator="between" text="送货车型9.6米">
      <formula>NOT(ISERROR(SEARCH("送货车型9.6米",N888)))</formula>
    </cfRule>
  </conditionalFormatting>
  <conditionalFormatting sqref="M889">
    <cfRule type="containsText" dxfId="1" priority="628" operator="between" text="送货车型9.6米">
      <formula>NOT(ISERROR(SEARCH("送货车型9.6米",M889)))</formula>
    </cfRule>
  </conditionalFormatting>
  <conditionalFormatting sqref="N889">
    <cfRule type="containsText" dxfId="1" priority="640" operator="between" text="送货车型9.6米">
      <formula>NOT(ISERROR(SEARCH("送货车型9.6米",N889)))</formula>
    </cfRule>
  </conditionalFormatting>
  <conditionalFormatting sqref="M890">
    <cfRule type="containsText" dxfId="1" priority="627" operator="between" text="送货车型9.6米">
      <formula>NOT(ISERROR(SEARCH("送货车型9.6米",M890)))</formula>
    </cfRule>
  </conditionalFormatting>
  <conditionalFormatting sqref="N890">
    <cfRule type="containsText" dxfId="1" priority="639" operator="between" text="送货车型9.6米">
      <formula>NOT(ISERROR(SEARCH("送货车型9.6米",N890)))</formula>
    </cfRule>
  </conditionalFormatting>
  <conditionalFormatting sqref="M891">
    <cfRule type="containsText" dxfId="1" priority="626" operator="between" text="送货车型9.6米">
      <formula>NOT(ISERROR(SEARCH("送货车型9.6米",M891)))</formula>
    </cfRule>
  </conditionalFormatting>
  <conditionalFormatting sqref="N891">
    <cfRule type="containsText" dxfId="1" priority="638" operator="between" text="送货车型9.6米">
      <formula>NOT(ISERROR(SEARCH("送货车型9.6米",N891)))</formula>
    </cfRule>
  </conditionalFormatting>
  <conditionalFormatting sqref="M892">
    <cfRule type="containsText" dxfId="1" priority="625" operator="between" text="送货车型9.6米">
      <formula>NOT(ISERROR(SEARCH("送货车型9.6米",M892)))</formula>
    </cfRule>
  </conditionalFormatting>
  <conditionalFormatting sqref="N892">
    <cfRule type="containsText" dxfId="1" priority="637" operator="between" text="送货车型9.6米">
      <formula>NOT(ISERROR(SEARCH("送货车型9.6米",N892)))</formula>
    </cfRule>
  </conditionalFormatting>
  <conditionalFormatting sqref="N893">
    <cfRule type="containsText" dxfId="1" priority="636" operator="between" text="送货车型9.6米">
      <formula>NOT(ISERROR(SEARCH("送货车型9.6米",N893)))</formula>
    </cfRule>
  </conditionalFormatting>
  <conditionalFormatting sqref="L894">
    <cfRule type="containsText" dxfId="1" priority="658" operator="between" text="送货车型9.6米">
      <formula>NOT(ISERROR(SEARCH("送货车型9.6米",L894)))</formula>
    </cfRule>
  </conditionalFormatting>
  <conditionalFormatting sqref="N894">
    <cfRule type="containsText" dxfId="1" priority="657" operator="between" text="送货车型9.6米">
      <formula>NOT(ISERROR(SEARCH("送货车型9.6米",N894)))</formula>
    </cfRule>
  </conditionalFormatting>
  <conditionalFormatting sqref="N895">
    <cfRule type="containsText" dxfId="1" priority="656" operator="between" text="送货车型9.6米">
      <formula>NOT(ISERROR(SEARCH("送货车型9.6米",N895)))</formula>
    </cfRule>
  </conditionalFormatting>
  <conditionalFormatting sqref="N896">
    <cfRule type="containsText" dxfId="1" priority="655" operator="between" text="送货车型9.6米">
      <formula>NOT(ISERROR(SEARCH("送货车型9.6米",N896)))</formula>
    </cfRule>
  </conditionalFormatting>
  <conditionalFormatting sqref="N897">
    <cfRule type="containsText" dxfId="1" priority="654" operator="between" text="送货车型9.6米">
      <formula>NOT(ISERROR(SEARCH("送货车型9.6米",N897)))</formula>
    </cfRule>
  </conditionalFormatting>
  <conditionalFormatting sqref="N898">
    <cfRule type="containsText" dxfId="1" priority="653" operator="between" text="送货车型9.6米">
      <formula>NOT(ISERROR(SEARCH("送货车型9.6米",N898)))</formula>
    </cfRule>
  </conditionalFormatting>
  <conditionalFormatting sqref="N899">
    <cfRule type="containsText" dxfId="1" priority="652" operator="between" text="送货车型9.6米">
      <formula>NOT(ISERROR(SEARCH("送货车型9.6米",N899)))</formula>
    </cfRule>
  </conditionalFormatting>
  <conditionalFormatting sqref="C901">
    <cfRule type="timePeriod" dxfId="4" priority="619" timePeriod="yesterday">
      <formula>FLOOR(C901,1)=TODAY()-1</formula>
    </cfRule>
  </conditionalFormatting>
  <conditionalFormatting sqref="L901">
    <cfRule type="containsText" dxfId="1" priority="615" operator="between" text="送货车型9.6米">
      <formula>NOT(ISERROR(SEARCH("送货车型9.6米",L901)))</formula>
    </cfRule>
  </conditionalFormatting>
  <conditionalFormatting sqref="C902">
    <cfRule type="timePeriod" dxfId="4" priority="618" timePeriod="yesterday">
      <formula>FLOOR(C902,1)=TODAY()-1</formula>
    </cfRule>
  </conditionalFormatting>
  <conditionalFormatting sqref="C903">
    <cfRule type="timePeriod" dxfId="4" priority="617" timePeriod="yesterday">
      <formula>FLOOR(C903,1)=TODAY()-1</formula>
    </cfRule>
  </conditionalFormatting>
  <conditionalFormatting sqref="L905">
    <cfRule type="containsText" dxfId="1" priority="613" operator="between" text="送货车型9.6米">
      <formula>NOT(ISERROR(SEARCH("送货车型9.6米",L905)))</formula>
    </cfRule>
  </conditionalFormatting>
  <conditionalFormatting sqref="L908">
    <cfRule type="containsText" dxfId="1" priority="612" operator="between" text="送货车型9.6米">
      <formula>NOT(ISERROR(SEARCH("送货车型9.6米",L908)))</formula>
    </cfRule>
  </conditionalFormatting>
  <conditionalFormatting sqref="L911">
    <cfRule type="containsText" dxfId="1" priority="611" operator="between" text="送货车型9.6米">
      <formula>NOT(ISERROR(SEARCH("送货车型9.6米",L911)))</formula>
    </cfRule>
  </conditionalFormatting>
  <conditionalFormatting sqref="L917">
    <cfRule type="containsText" dxfId="1" priority="610" operator="between" text="送货车型9.6米">
      <formula>NOT(ISERROR(SEARCH("送货车型9.6米",L917)))</formula>
    </cfRule>
  </conditionalFormatting>
  <conditionalFormatting sqref="L918">
    <cfRule type="containsText" dxfId="1" priority="609" operator="between" text="送货车型9.6米">
      <formula>NOT(ISERROR(SEARCH("送货车型9.6米",L918)))</formula>
    </cfRule>
  </conditionalFormatting>
  <conditionalFormatting sqref="L923">
    <cfRule type="containsText" dxfId="1" priority="608" operator="between" text="送货车型9.6米">
      <formula>NOT(ISERROR(SEARCH("送货车型9.6米",L923)))</formula>
    </cfRule>
  </conditionalFormatting>
  <conditionalFormatting sqref="L951">
    <cfRule type="containsText" dxfId="1" priority="606" operator="between" text="送货车型9.6米">
      <formula>NOT(ISERROR(SEARCH("送货车型9.6米",L951)))</formula>
    </cfRule>
  </conditionalFormatting>
  <conditionalFormatting sqref="L955">
    <cfRule type="containsText" dxfId="1" priority="518" operator="between" text="送货车型9.6米">
      <formula>NOT(ISERROR(SEARCH("送货车型9.6米",L955)))</formula>
    </cfRule>
  </conditionalFormatting>
  <conditionalFormatting sqref="O955">
    <cfRule type="containsText" dxfId="1" priority="599" operator="between" text="送货车型9.6米">
      <formula>NOT(ISERROR(SEARCH("送货车型9.6米",O955)))</formula>
    </cfRule>
  </conditionalFormatting>
  <conditionalFormatting sqref="P955">
    <cfRule type="expression" dxfId="5" priority="558">
      <formula>P955&gt;0</formula>
    </cfRule>
  </conditionalFormatting>
  <conditionalFormatting sqref="O956">
    <cfRule type="containsText" dxfId="1" priority="598" operator="between" text="送货车型9.6米">
      <formula>NOT(ISERROR(SEARCH("送货车型9.6米",O956)))</formula>
    </cfRule>
  </conditionalFormatting>
  <conditionalFormatting sqref="P956">
    <cfRule type="expression" dxfId="5" priority="557">
      <formula>P956&gt;0</formula>
    </cfRule>
  </conditionalFormatting>
  <conditionalFormatting sqref="O957">
    <cfRule type="containsText" dxfId="1" priority="597" operator="between" text="送货车型9.6米">
      <formula>NOT(ISERROR(SEARCH("送货车型9.6米",O957)))</formula>
    </cfRule>
  </conditionalFormatting>
  <conditionalFormatting sqref="P957">
    <cfRule type="expression" dxfId="5" priority="556">
      <formula>P957&gt;0</formula>
    </cfRule>
  </conditionalFormatting>
  <conditionalFormatting sqref="O958">
    <cfRule type="containsText" dxfId="1" priority="596" operator="between" text="送货车型9.6米">
      <formula>NOT(ISERROR(SEARCH("送货车型9.6米",O958)))</formula>
    </cfRule>
  </conditionalFormatting>
  <conditionalFormatting sqref="P958">
    <cfRule type="expression" dxfId="5" priority="555">
      <formula>P958&gt;0</formula>
    </cfRule>
  </conditionalFormatting>
  <conditionalFormatting sqref="O959">
    <cfRule type="containsText" dxfId="1" priority="595" operator="between" text="送货车型9.6米">
      <formula>NOT(ISERROR(SEARCH("送货车型9.6米",O959)))</formula>
    </cfRule>
  </conditionalFormatting>
  <conditionalFormatting sqref="P959">
    <cfRule type="expression" dxfId="5" priority="554">
      <formula>P959&gt;0</formula>
    </cfRule>
  </conditionalFormatting>
  <conditionalFormatting sqref="O960">
    <cfRule type="containsText" dxfId="1" priority="594" operator="between" text="送货车型9.6米">
      <formula>NOT(ISERROR(SEARCH("送货车型9.6米",O960)))</formula>
    </cfRule>
  </conditionalFormatting>
  <conditionalFormatting sqref="P960">
    <cfRule type="expression" dxfId="5" priority="553">
      <formula>P960&gt;0</formula>
    </cfRule>
  </conditionalFormatting>
  <conditionalFormatting sqref="L961">
    <cfRule type="containsText" dxfId="1" priority="517" operator="between" text="送货车型9.6米">
      <formula>NOT(ISERROR(SEARCH("送货车型9.6米",L961)))</formula>
    </cfRule>
  </conditionalFormatting>
  <conditionalFormatting sqref="O961">
    <cfRule type="containsText" dxfId="1" priority="593" operator="between" text="送货车型9.6米">
      <formula>NOT(ISERROR(SEARCH("送货车型9.6米",O961)))</formula>
    </cfRule>
  </conditionalFormatting>
  <conditionalFormatting sqref="P961">
    <cfRule type="expression" dxfId="5" priority="552">
      <formula>P961&gt;0</formula>
    </cfRule>
  </conditionalFormatting>
  <conditionalFormatting sqref="O962">
    <cfRule type="containsText" dxfId="1" priority="592" operator="between" text="送货车型9.6米">
      <formula>NOT(ISERROR(SEARCH("送货车型9.6米",O962)))</formula>
    </cfRule>
  </conditionalFormatting>
  <conditionalFormatting sqref="P962">
    <cfRule type="expression" dxfId="5" priority="551">
      <formula>P962&gt;0</formula>
    </cfRule>
  </conditionalFormatting>
  <conditionalFormatting sqref="O963">
    <cfRule type="containsText" dxfId="1" priority="591" operator="between" text="送货车型9.6米">
      <formula>NOT(ISERROR(SEARCH("送货车型9.6米",O963)))</formula>
    </cfRule>
  </conditionalFormatting>
  <conditionalFormatting sqref="P963">
    <cfRule type="expression" dxfId="5" priority="550">
      <formula>P963&gt;0</formula>
    </cfRule>
  </conditionalFormatting>
  <conditionalFormatting sqref="L964">
    <cfRule type="containsText" dxfId="1" priority="516" operator="between" text="送货车型9.6米">
      <formula>NOT(ISERROR(SEARCH("送货车型9.6米",L964)))</formula>
    </cfRule>
  </conditionalFormatting>
  <conditionalFormatting sqref="O964">
    <cfRule type="containsText" dxfId="1" priority="590" operator="between" text="送货车型9.6米">
      <formula>NOT(ISERROR(SEARCH("送货车型9.6米",O964)))</formula>
    </cfRule>
  </conditionalFormatting>
  <conditionalFormatting sqref="P964">
    <cfRule type="expression" dxfId="5" priority="549">
      <formula>P964&gt;0</formula>
    </cfRule>
  </conditionalFormatting>
  <conditionalFormatting sqref="O965">
    <cfRule type="containsText" dxfId="1" priority="589" operator="between" text="送货车型9.6米">
      <formula>NOT(ISERROR(SEARCH("送货车型9.6米",O965)))</formula>
    </cfRule>
  </conditionalFormatting>
  <conditionalFormatting sqref="P965">
    <cfRule type="expression" dxfId="5" priority="548">
      <formula>P965&gt;0</formula>
    </cfRule>
  </conditionalFormatting>
  <conditionalFormatting sqref="O966">
    <cfRule type="containsText" dxfId="1" priority="588" operator="between" text="送货车型9.6米">
      <formula>NOT(ISERROR(SEARCH("送货车型9.6米",O966)))</formula>
    </cfRule>
  </conditionalFormatting>
  <conditionalFormatting sqref="P966">
    <cfRule type="expression" dxfId="5" priority="547">
      <formula>P966&gt;0</formula>
    </cfRule>
  </conditionalFormatting>
  <conditionalFormatting sqref="O967">
    <cfRule type="containsText" dxfId="1" priority="587" operator="between" text="送货车型9.6米">
      <formula>NOT(ISERROR(SEARCH("送货车型9.6米",O967)))</formula>
    </cfRule>
  </conditionalFormatting>
  <conditionalFormatting sqref="L968">
    <cfRule type="containsText" dxfId="1" priority="515" operator="between" text="送货车型9.6米">
      <formula>NOT(ISERROR(SEARCH("送货车型9.6米",L968)))</formula>
    </cfRule>
  </conditionalFormatting>
  <conditionalFormatting sqref="O968">
    <cfRule type="containsText" dxfId="1" priority="586" operator="between" text="送货车型9.6米">
      <formula>NOT(ISERROR(SEARCH("送货车型9.6米",O968)))</formula>
    </cfRule>
  </conditionalFormatting>
  <conditionalFormatting sqref="L969">
    <cfRule type="containsText" dxfId="1" priority="514" operator="between" text="送货车型9.6米">
      <formula>NOT(ISERROR(SEARCH("送货车型9.6米",L969)))</formula>
    </cfRule>
  </conditionalFormatting>
  <conditionalFormatting sqref="O969">
    <cfRule type="containsText" dxfId="1" priority="585" operator="between" text="送货车型9.6米">
      <formula>NOT(ISERROR(SEARCH("送货车型9.6米",O969)))</formula>
    </cfRule>
  </conditionalFormatting>
  <conditionalFormatting sqref="O970">
    <cfRule type="containsText" dxfId="1" priority="584" operator="between" text="送货车型9.6米">
      <formula>NOT(ISERROR(SEARCH("送货车型9.6米",O970)))</formula>
    </cfRule>
  </conditionalFormatting>
  <conditionalFormatting sqref="O971">
    <cfRule type="containsText" dxfId="1" priority="583" operator="between" text="送货车型9.6米">
      <formula>NOT(ISERROR(SEARCH("送货车型9.6米",O971)))</formula>
    </cfRule>
  </conditionalFormatting>
  <conditionalFormatting sqref="L972">
    <cfRule type="containsText" dxfId="1" priority="513" operator="between" text="送货车型9.6米">
      <formula>NOT(ISERROR(SEARCH("送货车型9.6米",L972)))</formula>
    </cfRule>
  </conditionalFormatting>
  <conditionalFormatting sqref="O972">
    <cfRule type="containsText" dxfId="1" priority="582" operator="between" text="送货车型9.6米">
      <formula>NOT(ISERROR(SEARCH("送货车型9.6米",O972)))</formula>
    </cfRule>
  </conditionalFormatting>
  <conditionalFormatting sqref="O973">
    <cfRule type="containsText" dxfId="1" priority="581" operator="between" text="送货车型9.6米">
      <formula>NOT(ISERROR(SEARCH("送货车型9.6米",O973)))</formula>
    </cfRule>
  </conditionalFormatting>
  <conditionalFormatting sqref="O974">
    <cfRule type="containsText" dxfId="1" priority="580" operator="between" text="送货车型9.6米">
      <formula>NOT(ISERROR(SEARCH("送货车型9.6米",O974)))</formula>
    </cfRule>
  </conditionalFormatting>
  <conditionalFormatting sqref="O975">
    <cfRule type="containsText" dxfId="1" priority="579" operator="between" text="送货车型9.6米">
      <formula>NOT(ISERROR(SEARCH("送货车型9.6米",O975)))</formula>
    </cfRule>
  </conditionalFormatting>
  <conditionalFormatting sqref="L976">
    <cfRule type="containsText" dxfId="1" priority="512" operator="between" text="送货车型9.6米">
      <formula>NOT(ISERROR(SEARCH("送货车型9.6米",L976)))</formula>
    </cfRule>
  </conditionalFormatting>
  <conditionalFormatting sqref="O976">
    <cfRule type="containsText" dxfId="1" priority="578" operator="between" text="送货车型9.6米">
      <formula>NOT(ISERROR(SEARCH("送货车型9.6米",O976)))</formula>
    </cfRule>
  </conditionalFormatting>
  <conditionalFormatting sqref="O977">
    <cfRule type="containsText" dxfId="1" priority="577" operator="between" text="送货车型9.6米">
      <formula>NOT(ISERROR(SEARCH("送货车型9.6米",O977)))</formula>
    </cfRule>
  </conditionalFormatting>
  <conditionalFormatting sqref="O978">
    <cfRule type="containsText" dxfId="1" priority="576" operator="between" text="送货车型9.6米">
      <formula>NOT(ISERROR(SEARCH("送货车型9.6米",O978)))</formula>
    </cfRule>
  </conditionalFormatting>
  <conditionalFormatting sqref="O979">
    <cfRule type="containsText" dxfId="1" priority="575" operator="between" text="送货车型9.6米">
      <formula>NOT(ISERROR(SEARCH("送货车型9.6米",O979)))</formula>
    </cfRule>
  </conditionalFormatting>
  <conditionalFormatting sqref="O980">
    <cfRule type="containsText" dxfId="1" priority="574" operator="between" text="送货车型9.6米">
      <formula>NOT(ISERROR(SEARCH("送货车型9.6米",O980)))</formula>
    </cfRule>
  </conditionalFormatting>
  <conditionalFormatting sqref="L981">
    <cfRule type="containsText" dxfId="1" priority="511" operator="between" text="送货车型9.6米">
      <formula>NOT(ISERROR(SEARCH("送货车型9.6米",L981)))</formula>
    </cfRule>
  </conditionalFormatting>
  <conditionalFormatting sqref="O981">
    <cfRule type="containsText" dxfId="1" priority="573" operator="between" text="送货车型9.6米">
      <formula>NOT(ISERROR(SEARCH("送货车型9.6米",O981)))</formula>
    </cfRule>
  </conditionalFormatting>
  <conditionalFormatting sqref="O982">
    <cfRule type="containsText" dxfId="1" priority="572" operator="between" text="送货车型9.6米">
      <formula>NOT(ISERROR(SEARCH("送货车型9.6米",O982)))</formula>
    </cfRule>
  </conditionalFormatting>
  <conditionalFormatting sqref="O983">
    <cfRule type="containsText" dxfId="1" priority="571" operator="between" text="送货车型9.6米">
      <formula>NOT(ISERROR(SEARCH("送货车型9.6米",O983)))</formula>
    </cfRule>
  </conditionalFormatting>
  <conditionalFormatting sqref="O984">
    <cfRule type="containsText" dxfId="1" priority="570" operator="between" text="送货车型9.6米">
      <formula>NOT(ISERROR(SEARCH("送货车型9.6米",O984)))</formula>
    </cfRule>
  </conditionalFormatting>
  <conditionalFormatting sqref="O985">
    <cfRule type="containsText" dxfId="1" priority="569" operator="between" text="送货车型9.6米">
      <formula>NOT(ISERROR(SEARCH("送货车型9.6米",O985)))</formula>
    </cfRule>
  </conditionalFormatting>
  <conditionalFormatting sqref="O986">
    <cfRule type="containsText" dxfId="1" priority="568" operator="between" text="送货车型9.6米">
      <formula>NOT(ISERROR(SEARCH("送货车型9.6米",O986)))</formula>
    </cfRule>
  </conditionalFormatting>
  <conditionalFormatting sqref="L987">
    <cfRule type="containsText" dxfId="1" priority="510" operator="between" text="送货车型9.6米">
      <formula>NOT(ISERROR(SEARCH("送货车型9.6米",L987)))</formula>
    </cfRule>
  </conditionalFormatting>
  <conditionalFormatting sqref="O987">
    <cfRule type="containsText" dxfId="1" priority="567" operator="between" text="送货车型9.6米">
      <formula>NOT(ISERROR(SEARCH("送货车型9.6米",O987)))</formula>
    </cfRule>
  </conditionalFormatting>
  <conditionalFormatting sqref="O988">
    <cfRule type="containsText" dxfId="1" priority="566" operator="between" text="送货车型9.6米">
      <formula>NOT(ISERROR(SEARCH("送货车型9.6米",O988)))</formula>
    </cfRule>
  </conditionalFormatting>
  <conditionalFormatting sqref="O989">
    <cfRule type="containsText" dxfId="1" priority="565" operator="between" text="送货车型9.6米">
      <formula>NOT(ISERROR(SEARCH("送货车型9.6米",O989)))</formula>
    </cfRule>
  </conditionalFormatting>
  <conditionalFormatting sqref="O990">
    <cfRule type="containsText" dxfId="1" priority="564" operator="between" text="送货车型9.6米">
      <formula>NOT(ISERROR(SEARCH("送货车型9.6米",O990)))</formula>
    </cfRule>
  </conditionalFormatting>
  <conditionalFormatting sqref="L991">
    <cfRule type="containsText" dxfId="1" priority="509" operator="between" text="送货车型9.6米">
      <formula>NOT(ISERROR(SEARCH("送货车型9.6米",L991)))</formula>
    </cfRule>
  </conditionalFormatting>
  <conditionalFormatting sqref="O991">
    <cfRule type="containsText" dxfId="1" priority="563" operator="between" text="送货车型9.6米">
      <formula>NOT(ISERROR(SEARCH("送货车型9.6米",O991)))</formula>
    </cfRule>
  </conditionalFormatting>
  <conditionalFormatting sqref="O992">
    <cfRule type="containsText" dxfId="1" priority="562" operator="between" text="送货车型9.6米">
      <formula>NOT(ISERROR(SEARCH("送货车型9.6米",O992)))</formula>
    </cfRule>
  </conditionalFormatting>
  <conditionalFormatting sqref="O993">
    <cfRule type="containsText" dxfId="1" priority="561" operator="between" text="送货车型9.6米">
      <formula>NOT(ISERROR(SEARCH("送货车型9.6米",O993)))</formula>
    </cfRule>
  </conditionalFormatting>
  <conditionalFormatting sqref="L995">
    <cfRule type="containsText" dxfId="1" priority="508" operator="between" text="送货车型9.6米">
      <formula>NOT(ISERROR(SEARCH("送货车型9.6米",L995)))</formula>
    </cfRule>
  </conditionalFormatting>
  <conditionalFormatting sqref="L996">
    <cfRule type="containsText" dxfId="1" priority="302" operator="between" text="送货车型9.6米">
      <formula>NOT(ISERROR(SEARCH("送货车型9.6米",L996)))</formula>
    </cfRule>
  </conditionalFormatting>
  <conditionalFormatting sqref="O996">
    <cfRule type="containsText" dxfId="1" priority="301" operator="between" text="送货车型9.6米">
      <formula>NOT(ISERROR(SEARCH("送货车型9.6米",O996)))</formula>
    </cfRule>
  </conditionalFormatting>
  <conditionalFormatting sqref="P996">
    <cfRule type="expression" dxfId="5" priority="300">
      <formula>P996&gt;0</formula>
    </cfRule>
  </conditionalFormatting>
  <conditionalFormatting sqref="L998:O998">
    <cfRule type="containsText" dxfId="1" priority="311" operator="between" text="送货车型9.6米">
      <formula>NOT(ISERROR(SEARCH("送货车型9.6米",L998)))</formula>
    </cfRule>
  </conditionalFormatting>
  <conditionalFormatting sqref="P998">
    <cfRule type="expression" dxfId="5" priority="310">
      <formula>P998&gt;0</formula>
    </cfRule>
  </conditionalFormatting>
  <conditionalFormatting sqref="L1002">
    <cfRule type="containsText" dxfId="1" priority="291" operator="between" text="送货车型9.6米">
      <formula>NOT(ISERROR(SEARCH("送货车型9.6米",L1002)))</formula>
    </cfRule>
  </conditionalFormatting>
  <conditionalFormatting sqref="L1004">
    <cfRule type="containsText" dxfId="1" priority="292" operator="between" text="送货车型9.6米">
      <formula>NOT(ISERROR(SEARCH("送货车型9.6米",L1004)))</formula>
    </cfRule>
  </conditionalFormatting>
  <conditionalFormatting sqref="L1006">
    <cfRule type="containsText" dxfId="1" priority="296" operator="between" text="送货车型9.6米">
      <formula>NOT(ISERROR(SEARCH("送货车型9.6米",L1006)))</formula>
    </cfRule>
  </conditionalFormatting>
  <conditionalFormatting sqref="L1008">
    <cfRule type="containsText" dxfId="1" priority="295" operator="between" text="送货车型9.6米">
      <formula>NOT(ISERROR(SEARCH("送货车型9.6米",L1008)))</formula>
    </cfRule>
  </conditionalFormatting>
  <conditionalFormatting sqref="L1012">
    <cfRule type="containsText" dxfId="1" priority="294" operator="between" text="送货车型9.6米">
      <formula>NOT(ISERROR(SEARCH("送货车型9.6米",L1012)))</formula>
    </cfRule>
  </conditionalFormatting>
  <conditionalFormatting sqref="L1017">
    <cfRule type="containsText" dxfId="1" priority="293" operator="between" text="送货车型9.6米">
      <formula>NOT(ISERROR(SEARCH("送货车型9.6米",L1017)))</formula>
    </cfRule>
  </conditionalFormatting>
  <conditionalFormatting sqref="C1028">
    <cfRule type="timePeriod" dxfId="4" priority="259" timePeriod="yesterday">
      <formula>FLOOR(C1028,1)=TODAY()-1</formula>
    </cfRule>
  </conditionalFormatting>
  <conditionalFormatting sqref="L1028">
    <cfRule type="containsText" dxfId="1" priority="271" operator="between" text="送货车型9.6米">
      <formula>NOT(ISERROR(SEARCH("送货车型9.6米",L1028)))</formula>
    </cfRule>
  </conditionalFormatting>
  <conditionalFormatting sqref="O1028">
    <cfRule type="containsText" dxfId="1" priority="218" operator="between" text="送货车型9.6米">
      <formula>NOT(ISERROR(SEARCH("送货车型9.6米",O1028)))</formula>
    </cfRule>
  </conditionalFormatting>
  <conditionalFormatting sqref="P1028">
    <cfRule type="expression" dxfId="5" priority="177">
      <formula>P1028&gt;0</formula>
    </cfRule>
  </conditionalFormatting>
  <conditionalFormatting sqref="O1029">
    <cfRule type="containsText" dxfId="1" priority="217" operator="between" text="送货车型9.6米">
      <formula>NOT(ISERROR(SEARCH("送货车型9.6米",O1029)))</formula>
    </cfRule>
  </conditionalFormatting>
  <conditionalFormatting sqref="P1029">
    <cfRule type="expression" dxfId="5" priority="176">
      <formula>P1029&gt;0</formula>
    </cfRule>
  </conditionalFormatting>
  <conditionalFormatting sqref="O1030">
    <cfRule type="containsText" dxfId="1" priority="216" operator="between" text="送货车型9.6米">
      <formula>NOT(ISERROR(SEARCH("送货车型9.6米",O1030)))</formula>
    </cfRule>
  </conditionalFormatting>
  <conditionalFormatting sqref="P1030">
    <cfRule type="expression" dxfId="5" priority="175">
      <formula>P1030&gt;0</formula>
    </cfRule>
  </conditionalFormatting>
  <conditionalFormatting sqref="O1031">
    <cfRule type="containsText" dxfId="1" priority="215" operator="between" text="送货车型9.6米">
      <formula>NOT(ISERROR(SEARCH("送货车型9.6米",O1031)))</formula>
    </cfRule>
  </conditionalFormatting>
  <conditionalFormatting sqref="P1031">
    <cfRule type="expression" dxfId="5" priority="174">
      <formula>P1031&gt;0</formula>
    </cfRule>
  </conditionalFormatting>
  <conditionalFormatting sqref="L1032">
    <cfRule type="containsText" dxfId="1" priority="270" operator="between" text="送货车型9.6米">
      <formula>NOT(ISERROR(SEARCH("送货车型9.6米",L1032)))</formula>
    </cfRule>
  </conditionalFormatting>
  <conditionalFormatting sqref="O1032">
    <cfRule type="containsText" dxfId="1" priority="214" operator="between" text="送货车型9.6米">
      <formula>NOT(ISERROR(SEARCH("送货车型9.6米",O1032)))</formula>
    </cfRule>
  </conditionalFormatting>
  <conditionalFormatting sqref="P1032">
    <cfRule type="expression" dxfId="5" priority="173">
      <formula>P1032&gt;0</formula>
    </cfRule>
  </conditionalFormatting>
  <conditionalFormatting sqref="O1033">
    <cfRule type="containsText" dxfId="1" priority="213" operator="between" text="送货车型9.6米">
      <formula>NOT(ISERROR(SEARCH("送货车型9.6米",O1033)))</formula>
    </cfRule>
  </conditionalFormatting>
  <conditionalFormatting sqref="P1033">
    <cfRule type="expression" dxfId="5" priority="172">
      <formula>P1033&gt;0</formula>
    </cfRule>
  </conditionalFormatting>
  <conditionalFormatting sqref="L1034">
    <cfRule type="containsText" dxfId="1" priority="269" operator="between" text="送货车型9.6米">
      <formula>NOT(ISERROR(SEARCH("送货车型9.6米",L1034)))</formula>
    </cfRule>
  </conditionalFormatting>
  <conditionalFormatting sqref="O1034">
    <cfRule type="containsText" dxfId="1" priority="212" operator="between" text="送货车型9.6米">
      <formula>NOT(ISERROR(SEARCH("送货车型9.6米",O1034)))</formula>
    </cfRule>
  </conditionalFormatting>
  <conditionalFormatting sqref="P1034">
    <cfRule type="expression" dxfId="5" priority="171">
      <formula>P1034&gt;0</formula>
    </cfRule>
  </conditionalFormatting>
  <conditionalFormatting sqref="O1035">
    <cfRule type="containsText" dxfId="1" priority="211" operator="between" text="送货车型9.6米">
      <formula>NOT(ISERROR(SEARCH("送货车型9.6米",O1035)))</formula>
    </cfRule>
  </conditionalFormatting>
  <conditionalFormatting sqref="P1035">
    <cfRule type="expression" dxfId="5" priority="170">
      <formula>P1035&gt;0</formula>
    </cfRule>
  </conditionalFormatting>
  <conditionalFormatting sqref="O1036">
    <cfRule type="containsText" dxfId="1" priority="210" operator="between" text="送货车型9.6米">
      <formula>NOT(ISERROR(SEARCH("送货车型9.6米",O1036)))</formula>
    </cfRule>
  </conditionalFormatting>
  <conditionalFormatting sqref="P1036">
    <cfRule type="expression" dxfId="5" priority="169">
      <formula>P1036&gt;0</formula>
    </cfRule>
  </conditionalFormatting>
  <conditionalFormatting sqref="C1037">
    <cfRule type="timePeriod" dxfId="4" priority="250" timePeriod="yesterday">
      <formula>FLOOR(C1037,1)=TODAY()-1</formula>
    </cfRule>
  </conditionalFormatting>
  <conditionalFormatting sqref="O1037">
    <cfRule type="containsText" dxfId="1" priority="209" operator="between" text="送货车型9.6米">
      <formula>NOT(ISERROR(SEARCH("送货车型9.6米",O1037)))</formula>
    </cfRule>
  </conditionalFormatting>
  <conditionalFormatting sqref="P1037">
    <cfRule type="expression" dxfId="5" priority="168">
      <formula>P1037&gt;0</formula>
    </cfRule>
  </conditionalFormatting>
  <conditionalFormatting sqref="O1038">
    <cfRule type="containsText" dxfId="1" priority="208" operator="between" text="送货车型9.6米">
      <formula>NOT(ISERROR(SEARCH("送货车型9.6米",O1038)))</formula>
    </cfRule>
  </conditionalFormatting>
  <conditionalFormatting sqref="P1038">
    <cfRule type="expression" dxfId="5" priority="167">
      <formula>P1038&gt;0</formula>
    </cfRule>
  </conditionalFormatting>
  <conditionalFormatting sqref="O1039">
    <cfRule type="containsText" dxfId="1" priority="207" operator="between" text="送货车型9.6米">
      <formula>NOT(ISERROR(SEARCH("送货车型9.6米",O1039)))</formula>
    </cfRule>
  </conditionalFormatting>
  <conditionalFormatting sqref="P1039">
    <cfRule type="expression" dxfId="5" priority="166">
      <formula>P1039&gt;0</formula>
    </cfRule>
  </conditionalFormatting>
  <conditionalFormatting sqref="O1040">
    <cfRule type="containsText" dxfId="1" priority="206" operator="between" text="送货车型9.6米">
      <formula>NOT(ISERROR(SEARCH("送货车型9.6米",O1040)))</formula>
    </cfRule>
  </conditionalFormatting>
  <conditionalFormatting sqref="P1040">
    <cfRule type="expression" dxfId="5" priority="165">
      <formula>P1040&gt;0</formula>
    </cfRule>
  </conditionalFormatting>
  <conditionalFormatting sqref="L1041">
    <cfRule type="containsText" dxfId="1" priority="268" operator="between" text="送货车型9.6米">
      <formula>NOT(ISERROR(SEARCH("送货车型9.6米",L1041)))</formula>
    </cfRule>
  </conditionalFormatting>
  <conditionalFormatting sqref="O1041">
    <cfRule type="containsText" dxfId="1" priority="205" operator="between" text="送货车型9.6米">
      <formula>NOT(ISERROR(SEARCH("送货车型9.6米",O1041)))</formula>
    </cfRule>
  </conditionalFormatting>
  <conditionalFormatting sqref="P1041">
    <cfRule type="expression" dxfId="5" priority="164">
      <formula>P1041&gt;0</formula>
    </cfRule>
  </conditionalFormatting>
  <conditionalFormatting sqref="O1042">
    <cfRule type="containsText" dxfId="1" priority="204" operator="between" text="送货车型9.6米">
      <formula>NOT(ISERROR(SEARCH("送货车型9.6米",O1042)))</formula>
    </cfRule>
  </conditionalFormatting>
  <conditionalFormatting sqref="P1042">
    <cfRule type="expression" dxfId="5" priority="163">
      <formula>P1042&gt;0</formula>
    </cfRule>
  </conditionalFormatting>
  <conditionalFormatting sqref="O1043">
    <cfRule type="containsText" dxfId="1" priority="203" operator="between" text="送货车型9.6米">
      <formula>NOT(ISERROR(SEARCH("送货车型9.6米",O1043)))</formula>
    </cfRule>
  </conditionalFormatting>
  <conditionalFormatting sqref="P1043">
    <cfRule type="expression" dxfId="5" priority="162">
      <formula>P1043&gt;0</formula>
    </cfRule>
  </conditionalFormatting>
  <conditionalFormatting sqref="O1044">
    <cfRule type="containsText" dxfId="1" priority="202" operator="between" text="送货车型9.6米">
      <formula>NOT(ISERROR(SEARCH("送货车型9.6米",O1044)))</formula>
    </cfRule>
  </conditionalFormatting>
  <conditionalFormatting sqref="P1044">
    <cfRule type="expression" dxfId="5" priority="161">
      <formula>P1044&gt;0</formula>
    </cfRule>
  </conditionalFormatting>
  <conditionalFormatting sqref="C1045">
    <cfRule type="timePeriod" dxfId="4" priority="242" timePeriod="yesterday">
      <formula>FLOOR(C1045,1)=TODAY()-1</formula>
    </cfRule>
  </conditionalFormatting>
  <conditionalFormatting sqref="L1045">
    <cfRule type="containsText" dxfId="1" priority="267" operator="between" text="送货车型9.6米">
      <formula>NOT(ISERROR(SEARCH("送货车型9.6米",L1045)))</formula>
    </cfRule>
  </conditionalFormatting>
  <conditionalFormatting sqref="O1045">
    <cfRule type="containsText" dxfId="1" priority="201" operator="between" text="送货车型9.6米">
      <formula>NOT(ISERROR(SEARCH("送货车型9.6米",O1045)))</formula>
    </cfRule>
  </conditionalFormatting>
  <conditionalFormatting sqref="P1045">
    <cfRule type="expression" dxfId="5" priority="160">
      <formula>P1045&gt;0</formula>
    </cfRule>
  </conditionalFormatting>
  <conditionalFormatting sqref="C1046">
    <cfRule type="timePeriod" dxfId="4" priority="241" timePeriod="yesterday">
      <formula>FLOOR(C1046,1)=TODAY()-1</formula>
    </cfRule>
  </conditionalFormatting>
  <conditionalFormatting sqref="O1046">
    <cfRule type="containsText" dxfId="1" priority="200" operator="between" text="送货车型9.6米">
      <formula>NOT(ISERROR(SEARCH("送货车型9.6米",O1046)))</formula>
    </cfRule>
  </conditionalFormatting>
  <conditionalFormatting sqref="P1046">
    <cfRule type="expression" dxfId="5" priority="159">
      <formula>P1046&gt;0</formula>
    </cfRule>
  </conditionalFormatting>
  <conditionalFormatting sqref="C1047">
    <cfRule type="timePeriod" dxfId="4" priority="240" timePeriod="yesterday">
      <formula>FLOOR(C1047,1)=TODAY()-1</formula>
    </cfRule>
  </conditionalFormatting>
  <conditionalFormatting sqref="O1047">
    <cfRule type="containsText" dxfId="1" priority="199" operator="between" text="送货车型9.6米">
      <formula>NOT(ISERROR(SEARCH("送货车型9.6米",O1047)))</formula>
    </cfRule>
  </conditionalFormatting>
  <conditionalFormatting sqref="P1047">
    <cfRule type="expression" dxfId="5" priority="158">
      <formula>P1047&gt;0</formula>
    </cfRule>
  </conditionalFormatting>
  <conditionalFormatting sqref="C1048">
    <cfRule type="timePeriod" dxfId="4" priority="239" timePeriod="yesterday">
      <formula>FLOOR(C1048,1)=TODAY()-1</formula>
    </cfRule>
  </conditionalFormatting>
  <conditionalFormatting sqref="O1048">
    <cfRule type="containsText" dxfId="1" priority="198" operator="between" text="送货车型9.6米">
      <formula>NOT(ISERROR(SEARCH("送货车型9.6米",O1048)))</formula>
    </cfRule>
  </conditionalFormatting>
  <conditionalFormatting sqref="P1048">
    <cfRule type="expression" dxfId="5" priority="157">
      <formula>P1048&gt;0</formula>
    </cfRule>
  </conditionalFormatting>
  <conditionalFormatting sqref="C1049">
    <cfRule type="timePeriod" dxfId="4" priority="238" timePeriod="yesterday">
      <formula>FLOOR(C1049,1)=TODAY()-1</formula>
    </cfRule>
  </conditionalFormatting>
  <conditionalFormatting sqref="O1049">
    <cfRule type="containsText" dxfId="1" priority="197" operator="between" text="送货车型9.6米">
      <formula>NOT(ISERROR(SEARCH("送货车型9.6米",O1049)))</formula>
    </cfRule>
  </conditionalFormatting>
  <conditionalFormatting sqref="P1049">
    <cfRule type="expression" dxfId="5" priority="156">
      <formula>P1049&gt;0</formula>
    </cfRule>
  </conditionalFormatting>
  <conditionalFormatting sqref="L1050">
    <cfRule type="containsText" dxfId="1" priority="266" operator="between" text="送货车型9.6米">
      <formula>NOT(ISERROR(SEARCH("送货车型9.6米",L1050)))</formula>
    </cfRule>
  </conditionalFormatting>
  <conditionalFormatting sqref="O1050">
    <cfRule type="containsText" dxfId="1" priority="196" operator="between" text="送货车型9.6米">
      <formula>NOT(ISERROR(SEARCH("送货车型9.6米",O1050)))</formula>
    </cfRule>
  </conditionalFormatting>
  <conditionalFormatting sqref="P1050">
    <cfRule type="expression" dxfId="5" priority="155">
      <formula>P1050&gt;0</formula>
    </cfRule>
  </conditionalFormatting>
  <conditionalFormatting sqref="O1051">
    <cfRule type="containsText" dxfId="1" priority="195" operator="between" text="送货车型9.6米">
      <formula>NOT(ISERROR(SEARCH("送货车型9.6米",O1051)))</formula>
    </cfRule>
  </conditionalFormatting>
  <conditionalFormatting sqref="P1051">
    <cfRule type="expression" dxfId="5" priority="154">
      <formula>P1051&gt;0</formula>
    </cfRule>
  </conditionalFormatting>
  <conditionalFormatting sqref="O1052">
    <cfRule type="containsText" dxfId="1" priority="194" operator="between" text="送货车型9.6米">
      <formula>NOT(ISERROR(SEARCH("送货车型9.6米",O1052)))</formula>
    </cfRule>
  </conditionalFormatting>
  <conditionalFormatting sqref="P1052">
    <cfRule type="expression" dxfId="5" priority="153">
      <formula>P1052&gt;0</formula>
    </cfRule>
  </conditionalFormatting>
  <conditionalFormatting sqref="O1053">
    <cfRule type="containsText" dxfId="1" priority="193" operator="between" text="送货车型9.6米">
      <formula>NOT(ISERROR(SEARCH("送货车型9.6米",O1053)))</formula>
    </cfRule>
  </conditionalFormatting>
  <conditionalFormatting sqref="P1053">
    <cfRule type="expression" dxfId="5" priority="152">
      <formula>P1053&gt;0</formula>
    </cfRule>
  </conditionalFormatting>
  <conditionalFormatting sqref="L1054">
    <cfRule type="containsText" dxfId="1" priority="265" operator="between" text="送货车型9.6米">
      <formula>NOT(ISERROR(SEARCH("送货车型9.6米",L1054)))</formula>
    </cfRule>
  </conditionalFormatting>
  <conditionalFormatting sqref="O1054">
    <cfRule type="containsText" dxfId="1" priority="192" operator="between" text="送货车型9.6米">
      <formula>NOT(ISERROR(SEARCH("送货车型9.6米",O1054)))</formula>
    </cfRule>
  </conditionalFormatting>
  <conditionalFormatting sqref="P1054">
    <cfRule type="expression" dxfId="5" priority="151">
      <formula>P1054&gt;0</formula>
    </cfRule>
  </conditionalFormatting>
  <conditionalFormatting sqref="O1055">
    <cfRule type="containsText" dxfId="1" priority="191" operator="between" text="送货车型9.6米">
      <formula>NOT(ISERROR(SEARCH("送货车型9.6米",O1055)))</formula>
    </cfRule>
  </conditionalFormatting>
  <conditionalFormatting sqref="P1055">
    <cfRule type="expression" dxfId="5" priority="150">
      <formula>P1055&gt;0</formula>
    </cfRule>
  </conditionalFormatting>
  <conditionalFormatting sqref="L1056">
    <cfRule type="containsText" dxfId="1" priority="264" operator="between" text="送货车型9.6米">
      <formula>NOT(ISERROR(SEARCH("送货车型9.6米",L1056)))</formula>
    </cfRule>
  </conditionalFormatting>
  <conditionalFormatting sqref="O1056">
    <cfRule type="containsText" dxfId="1" priority="190" operator="between" text="送货车型9.6米">
      <formula>NOT(ISERROR(SEARCH("送货车型9.6米",O1056)))</formula>
    </cfRule>
  </conditionalFormatting>
  <conditionalFormatting sqref="P1056">
    <cfRule type="expression" dxfId="5" priority="149">
      <formula>P1056&gt;0</formula>
    </cfRule>
  </conditionalFormatting>
  <conditionalFormatting sqref="O1057">
    <cfRule type="containsText" dxfId="1" priority="189" operator="between" text="送货车型9.6米">
      <formula>NOT(ISERROR(SEARCH("送货车型9.6米",O1057)))</formula>
    </cfRule>
  </conditionalFormatting>
  <conditionalFormatting sqref="P1057">
    <cfRule type="expression" dxfId="5" priority="148">
      <formula>P1057&gt;0</formula>
    </cfRule>
  </conditionalFormatting>
  <conditionalFormatting sqref="O1058">
    <cfRule type="containsText" dxfId="1" priority="188" operator="between" text="送货车型9.6米">
      <formula>NOT(ISERROR(SEARCH("送货车型9.6米",O1058)))</formula>
    </cfRule>
  </conditionalFormatting>
  <conditionalFormatting sqref="P1058">
    <cfRule type="expression" dxfId="5" priority="147">
      <formula>P1058&gt;0</formula>
    </cfRule>
  </conditionalFormatting>
  <conditionalFormatting sqref="L1059">
    <cfRule type="containsText" dxfId="1" priority="263" operator="between" text="送货车型9.6米">
      <formula>NOT(ISERROR(SEARCH("送货车型9.6米",L1059)))</formula>
    </cfRule>
  </conditionalFormatting>
  <conditionalFormatting sqref="O1059">
    <cfRule type="containsText" dxfId="1" priority="187" operator="between" text="送货车型9.6米">
      <formula>NOT(ISERROR(SEARCH("送货车型9.6米",O1059)))</formula>
    </cfRule>
  </conditionalFormatting>
  <conditionalFormatting sqref="P1059">
    <cfRule type="expression" dxfId="5" priority="146">
      <formula>P1059&gt;0</formula>
    </cfRule>
  </conditionalFormatting>
  <conditionalFormatting sqref="O1060">
    <cfRule type="containsText" dxfId="1" priority="186" operator="between" text="送货车型9.6米">
      <formula>NOT(ISERROR(SEARCH("送货车型9.6米",O1060)))</formula>
    </cfRule>
  </conditionalFormatting>
  <conditionalFormatting sqref="P1060">
    <cfRule type="expression" dxfId="5" priority="145">
      <formula>P1060&gt;0</formula>
    </cfRule>
  </conditionalFormatting>
  <conditionalFormatting sqref="O1061">
    <cfRule type="containsText" dxfId="1" priority="185" operator="between" text="送货车型9.6米">
      <formula>NOT(ISERROR(SEARCH("送货车型9.6米",O1061)))</formula>
    </cfRule>
  </conditionalFormatting>
  <conditionalFormatting sqref="P1061">
    <cfRule type="expression" dxfId="5" priority="144">
      <formula>P1061&gt;0</formula>
    </cfRule>
  </conditionalFormatting>
  <conditionalFormatting sqref="L1062">
    <cfRule type="containsText" dxfId="1" priority="262" operator="between" text="送货车型9.6米">
      <formula>NOT(ISERROR(SEARCH("送货车型9.6米",L1062)))</formula>
    </cfRule>
  </conditionalFormatting>
  <conditionalFormatting sqref="O1062">
    <cfRule type="containsText" dxfId="1" priority="184" operator="between" text="送货车型9.6米">
      <formula>NOT(ISERROR(SEARCH("送货车型9.6米",O1062)))</formula>
    </cfRule>
  </conditionalFormatting>
  <conditionalFormatting sqref="P1062">
    <cfRule type="expression" dxfId="5" priority="143">
      <formula>P1062&gt;0</formula>
    </cfRule>
  </conditionalFormatting>
  <conditionalFormatting sqref="O1063">
    <cfRule type="containsText" dxfId="1" priority="183" operator="between" text="送货车型9.6米">
      <formula>NOT(ISERROR(SEARCH("送货车型9.6米",O1063)))</formula>
    </cfRule>
  </conditionalFormatting>
  <conditionalFormatting sqref="P1063">
    <cfRule type="expression" dxfId="5" priority="142">
      <formula>P1063&gt;0</formula>
    </cfRule>
  </conditionalFormatting>
  <conditionalFormatting sqref="O1064">
    <cfRule type="containsText" dxfId="1" priority="182" operator="between" text="送货车型9.6米">
      <formula>NOT(ISERROR(SEARCH("送货车型9.6米",O1064)))</formula>
    </cfRule>
  </conditionalFormatting>
  <conditionalFormatting sqref="P1064">
    <cfRule type="expression" dxfId="5" priority="141">
      <formula>P1064&gt;0</formula>
    </cfRule>
  </conditionalFormatting>
  <conditionalFormatting sqref="O1065">
    <cfRule type="containsText" dxfId="1" priority="181" operator="between" text="送货车型9.6米">
      <formula>NOT(ISERROR(SEARCH("送货车型9.6米",O1065)))</formula>
    </cfRule>
  </conditionalFormatting>
  <conditionalFormatting sqref="P1065">
    <cfRule type="expression" dxfId="5" priority="140">
      <formula>P1065&gt;0</formula>
    </cfRule>
  </conditionalFormatting>
  <conditionalFormatting sqref="L1066">
    <cfRule type="containsText" dxfId="1" priority="261" operator="between" text="送货车型9.6米">
      <formula>NOT(ISERROR(SEARCH("送货车型9.6米",L1066)))</formula>
    </cfRule>
  </conditionalFormatting>
  <conditionalFormatting sqref="O1066">
    <cfRule type="containsText" dxfId="1" priority="180" operator="between" text="送货车型9.6米">
      <formula>NOT(ISERROR(SEARCH("送货车型9.6米",O1066)))</formula>
    </cfRule>
  </conditionalFormatting>
  <conditionalFormatting sqref="P1066">
    <cfRule type="expression" dxfId="5" priority="139">
      <formula>P1066&gt;0</formula>
    </cfRule>
  </conditionalFormatting>
  <conditionalFormatting sqref="O1067">
    <cfRule type="containsText" dxfId="1" priority="179" operator="between" text="送货车型9.6米">
      <formula>NOT(ISERROR(SEARCH("送货车型9.6米",O1067)))</formula>
    </cfRule>
  </conditionalFormatting>
  <conditionalFormatting sqref="P1067">
    <cfRule type="expression" dxfId="5" priority="138">
      <formula>P1067&gt;0</formula>
    </cfRule>
  </conditionalFormatting>
  <conditionalFormatting sqref="O1068">
    <cfRule type="containsText" dxfId="1" priority="178" operator="between" text="送货车型9.6米">
      <formula>NOT(ISERROR(SEARCH("送货车型9.6米",O1068)))</formula>
    </cfRule>
  </conditionalFormatting>
  <conditionalFormatting sqref="P1068">
    <cfRule type="expression" dxfId="5" priority="137">
      <formula>P1068&gt;0</formula>
    </cfRule>
  </conditionalFormatting>
  <conditionalFormatting sqref="M1112">
    <cfRule type="containsText" dxfId="1" priority="15" operator="between" text="送货车型9.6米">
      <formula>NOT(ISERROR(SEARCH("送货车型9.6米",M1112)))</formula>
    </cfRule>
  </conditionalFormatting>
  <conditionalFormatting sqref="O1301">
    <cfRule type="containsText" dxfId="1" priority="2" operator="between" text="送货车型9.6米">
      <formula>NOT(ISERROR(SEARCH("送货车型9.6米",O1301)))</formula>
    </cfRule>
  </conditionalFormatting>
  <conditionalFormatting sqref="P1301">
    <cfRule type="expression" dxfId="5" priority="1">
      <formula>P1301&gt;0</formula>
    </cfRule>
  </conditionalFormatting>
  <conditionalFormatting sqref="C18:C59">
    <cfRule type="timePeriod" dxfId="4" priority="897" timePeriod="yesterday">
      <formula>FLOOR(C18,1)=TODAY()-1</formula>
    </cfRule>
  </conditionalFormatting>
  <conditionalFormatting sqref="C60:C91">
    <cfRule type="timePeriod" dxfId="4" priority="891" timePeriod="yesterday">
      <formula>FLOOR(C60,1)=TODAY()-1</formula>
    </cfRule>
  </conditionalFormatting>
  <conditionalFormatting sqref="C166:C200">
    <cfRule type="timePeriod" dxfId="4" priority="882" timePeriod="yesterday">
      <formula>FLOOR(C166,1)=TODAY()-1</formula>
    </cfRule>
  </conditionalFormatting>
  <conditionalFormatting sqref="C263:C265">
    <cfRule type="timePeriod" dxfId="4" priority="874" timePeriod="yesterday">
      <formula>FLOOR(C263,1)=TODAY()-1</formula>
    </cfRule>
  </conditionalFormatting>
  <conditionalFormatting sqref="C395:C397">
    <cfRule type="timePeriod" dxfId="4" priority="797" timePeriod="yesterday">
      <formula>FLOOR(C395,1)=TODAY()-1</formula>
    </cfRule>
  </conditionalFormatting>
  <conditionalFormatting sqref="C417:C424">
    <cfRule type="timePeriod" dxfId="4" priority="792" timePeriod="yesterday">
      <formula>FLOOR(C417,1)=TODAY()-1</formula>
    </cfRule>
  </conditionalFormatting>
  <conditionalFormatting sqref="C608:C637">
    <cfRule type="timePeriod" dxfId="4" priority="786" timePeriod="yesterday">
      <formula>FLOOR(C608,1)=TODAY()-1</formula>
    </cfRule>
  </conditionalFormatting>
  <conditionalFormatting sqref="C693:C717">
    <cfRule type="timePeriod" dxfId="4" priority="784" timePeriod="yesterday">
      <formula>FLOOR(C693,1)=TODAY()-1</formula>
    </cfRule>
  </conditionalFormatting>
  <conditionalFormatting sqref="C738:C754">
    <cfRule type="timePeriod" dxfId="4" priority="768" timePeriod="yesterday">
      <formula>FLOOR(C738,1)=TODAY()-1</formula>
    </cfRule>
  </conditionalFormatting>
  <conditionalFormatting sqref="C755:C772">
    <cfRule type="timePeriod" dxfId="4" priority="707" timePeriod="yesterday">
      <formula>FLOOR(C755,1)=TODAY()-1</formula>
    </cfRule>
  </conditionalFormatting>
  <conditionalFormatting sqref="C857:C900">
    <cfRule type="timePeriod" dxfId="4" priority="622" timePeriod="yesterday">
      <formula>FLOOR(C857,1)=TODAY()-1</formula>
    </cfRule>
  </conditionalFormatting>
  <conditionalFormatting sqref="C904:C905">
    <cfRule type="timePeriod" dxfId="4" priority="616" timePeriod="yesterday">
      <formula>FLOOR(C904,1)=TODAY()-1</formula>
    </cfRule>
  </conditionalFormatting>
  <conditionalFormatting sqref="C906:C941">
    <cfRule type="timePeriod" dxfId="4" priority="607" timePeriod="yesterday">
      <formula>FLOOR(C906,1)=TODAY()-1</formula>
    </cfRule>
  </conditionalFormatting>
  <conditionalFormatting sqref="C955:C995">
    <cfRule type="timePeriod" dxfId="4" priority="604" timePeriod="yesterday">
      <formula>FLOOR(C955,1)=TODAY()-1</formula>
    </cfRule>
  </conditionalFormatting>
  <conditionalFormatting sqref="C996:C1019">
    <cfRule type="timePeriod" dxfId="4" priority="298" timePeriod="yesterday">
      <formula>FLOOR(C996,1)=TODAY()-1</formula>
    </cfRule>
  </conditionalFormatting>
  <conditionalFormatting sqref="C1029:C1036">
    <cfRule type="timePeriod" dxfId="4" priority="136" timePeriod="yesterday">
      <formula>FLOOR(C1029,1)=TODAY()-1</formula>
    </cfRule>
  </conditionalFormatting>
  <conditionalFormatting sqref="C1038:C1044">
    <cfRule type="timePeriod" dxfId="4" priority="135" timePeriod="yesterday">
      <formula>FLOOR(C1038,1)=TODAY()-1</formula>
    </cfRule>
  </conditionalFormatting>
  <conditionalFormatting sqref="C1050:C1068">
    <cfRule type="timePeriod" dxfId="4" priority="134" timePeriod="yesterday">
      <formula>FLOOR(C1050,1)=TODAY()-1</formula>
    </cfRule>
  </conditionalFormatting>
  <conditionalFormatting sqref="C1069:C1137">
    <cfRule type="timePeriod" dxfId="4" priority="86" timePeriod="yesterday">
      <formula>FLOOR(C1069,1)=TODAY()-1</formula>
    </cfRule>
  </conditionalFormatting>
  <conditionalFormatting sqref="F18:F49">
    <cfRule type="containsText" dxfId="2" priority="901" operator="between" text="12m">
      <formula>NOT(ISERROR(SEARCH("12m",F18)))</formula>
    </cfRule>
    <cfRule type="containsText" dxfId="3" priority="902" operator="between" text="HRB500E">
      <formula>NOT(ISERROR(SEARCH("HRB500E",F18)))</formula>
    </cfRule>
  </conditionalFormatting>
  <conditionalFormatting sqref="F263:F265">
    <cfRule type="containsText" dxfId="2" priority="871" operator="between" text="12m">
      <formula>NOT(ISERROR(SEARCH("12m",F263)))</formula>
    </cfRule>
    <cfRule type="containsText" dxfId="3" priority="872" operator="between" text="HRB500E">
      <formula>NOT(ISERROR(SEARCH("HRB500E",F263)))</formula>
    </cfRule>
  </conditionalFormatting>
  <conditionalFormatting sqref="F350:F355">
    <cfRule type="containsText" dxfId="2" priority="838" operator="between" text="12m">
      <formula>NOT(ISERROR(SEARCH("12m",F350)))</formula>
    </cfRule>
    <cfRule type="containsText" dxfId="3" priority="839" operator="between" text="HRB500E">
      <formula>NOT(ISERROR(SEARCH("HRB500E",F350)))</formula>
    </cfRule>
  </conditionalFormatting>
  <conditionalFormatting sqref="F395:F397">
    <cfRule type="containsText" dxfId="2" priority="805" operator="between" text="12m">
      <formula>NOT(ISERROR(SEARCH("12m",F395)))</formula>
    </cfRule>
    <cfRule type="containsText" dxfId="3" priority="806" operator="between" text="HRB500E">
      <formula>NOT(ISERROR(SEARCH("HRB500E",F395)))</formula>
    </cfRule>
  </conditionalFormatting>
  <conditionalFormatting sqref="F417:F424">
    <cfRule type="containsText" dxfId="2" priority="794" operator="between" text="12m">
      <formula>NOT(ISERROR(SEARCH("12m",F417)))</formula>
    </cfRule>
    <cfRule type="containsText" dxfId="3" priority="795" operator="between" text="HRB500E">
      <formula>NOT(ISERROR(SEARCH("HRB500E",F417)))</formula>
    </cfRule>
  </conditionalFormatting>
  <conditionalFormatting sqref="F955:F994">
    <cfRule type="containsText" dxfId="2" priority="602" operator="between" text="12m">
      <formula>NOT(ISERROR(SEARCH("12m",F955)))</formula>
    </cfRule>
    <cfRule type="containsText" dxfId="3" priority="603" operator="between" text="HRB500E">
      <formula>NOT(ISERROR(SEARCH("HRB500E",F955)))</formula>
    </cfRule>
  </conditionalFormatting>
  <conditionalFormatting sqref="F1096:F1115">
    <cfRule type="containsText" dxfId="2" priority="17" operator="between" text="12m">
      <formula>NOT(ISERROR(SEARCH("12m",F1096)))</formula>
    </cfRule>
    <cfRule type="containsText" dxfId="3" priority="18" operator="between" text="HRB500E">
      <formula>NOT(ISERROR(SEARCH("HRB500E",F1096)))</formula>
    </cfRule>
  </conditionalFormatting>
  <conditionalFormatting sqref="L1000:L1001">
    <cfRule type="containsText" dxfId="1" priority="305" operator="between" text="送货车型9.6米">
      <formula>NOT(ISERROR(SEARCH("送货车型9.6米",L1000)))</formula>
    </cfRule>
  </conditionalFormatting>
  <conditionalFormatting sqref="L1069:L1137">
    <cfRule type="containsText" dxfId="1" priority="103" operator="between" text="送货车型9.6米">
      <formula>NOT(ISERROR(SEARCH("送货车型9.6米",L1069)))</formula>
    </cfRule>
  </conditionalFormatting>
  <conditionalFormatting sqref="M318:M327">
    <cfRule type="containsText" dxfId="1" priority="843" operator="between" text="送货车型9.6米">
      <formula>NOT(ISERROR(SEARCH("送货车型9.6米",M318)))</formula>
    </cfRule>
  </conditionalFormatting>
  <conditionalFormatting sqref="M357:M361">
    <cfRule type="containsText" dxfId="1" priority="836" operator="between" text="送货车型9.6米">
      <formula>NOT(ISERROR(SEARCH("送货车型9.6米",M357)))</formula>
    </cfRule>
  </conditionalFormatting>
  <conditionalFormatting sqref="M362:M367">
    <cfRule type="containsText" dxfId="1" priority="837" operator="between" text="送货车型9.6米">
      <formula>NOT(ISERROR(SEARCH("送货车型9.6米",M362)))</formula>
    </cfRule>
  </conditionalFormatting>
  <conditionalFormatting sqref="M368:M382">
    <cfRule type="containsText" dxfId="1" priority="829" operator="between" text="送货车型9.6米">
      <formula>NOT(ISERROR(SEARCH("送货车型9.6米",M368)))</formula>
    </cfRule>
  </conditionalFormatting>
  <conditionalFormatting sqref="M395:M397">
    <cfRule type="containsText" dxfId="1" priority="802" operator="between" text="送货车型9.6米">
      <formula>NOT(ISERROR(SEARCH("送货车型9.6米",M395)))</formula>
    </cfRule>
  </conditionalFormatting>
  <conditionalFormatting sqref="M801:M802">
    <cfRule type="containsText" dxfId="1" priority="697" operator="between" text="送货车型9.6米">
      <formula>NOT(ISERROR(SEARCH("送货车型9.6米",M801)))</formula>
    </cfRule>
  </conditionalFormatting>
  <conditionalFormatting sqref="M847:M850">
    <cfRule type="containsText" dxfId="1" priority="665" operator="between" text="送货车型9.6米">
      <formula>NOT(ISERROR(SEARCH("送货车型9.6米",M847)))</formula>
    </cfRule>
  </conditionalFormatting>
  <conditionalFormatting sqref="M851:M854">
    <cfRule type="containsText" dxfId="1" priority="667" operator="between" text="送货车型9.6米">
      <formula>NOT(ISERROR(SEARCH("送货车型9.6米",M851)))</formula>
    </cfRule>
  </conditionalFormatting>
  <conditionalFormatting sqref="M893:M904">
    <cfRule type="containsText" dxfId="1" priority="624" operator="between" text="送货车型9.6米">
      <formula>NOT(ISERROR(SEARCH("送货车型9.6米",M893)))</formula>
    </cfRule>
  </conditionalFormatting>
  <conditionalFormatting sqref="M955:M994">
    <cfRule type="containsText" dxfId="1" priority="601" operator="between" text="送货车型9.6米">
      <formula>NOT(ISERROR(SEARCH("送货车型9.6米",M955)))</formula>
    </cfRule>
  </conditionalFormatting>
  <conditionalFormatting sqref="M1008:M1019">
    <cfRule type="containsText" dxfId="1" priority="290" operator="between" text="送货车型9.6米">
      <formula>NOT(ISERROR(SEARCH("送货车型9.6米",M1008)))</formula>
    </cfRule>
  </conditionalFormatting>
  <conditionalFormatting sqref="N395:N397">
    <cfRule type="containsText" dxfId="1" priority="807" operator="between" text="送货车型9.6米">
      <formula>NOT(ISERROR(SEARCH("送货车型9.6米",N395)))</formula>
    </cfRule>
  </conditionalFormatting>
  <conditionalFormatting sqref="N900:N904">
    <cfRule type="containsText" dxfId="1" priority="651" operator="between" text="送货车型9.6米">
      <formula>NOT(ISERROR(SEARCH("送货车型9.6米",N900)))</formula>
    </cfRule>
  </conditionalFormatting>
  <conditionalFormatting sqref="O395:O397">
    <cfRule type="containsText" dxfId="1" priority="803" operator="between" text="送货车型9.6米">
      <formula>NOT(ISERROR(SEARCH("送货车型9.6米",O395)))</formula>
    </cfRule>
  </conditionalFormatting>
  <conditionalFormatting sqref="O994:O995">
    <cfRule type="containsText" dxfId="1" priority="560" operator="between" text="送货车型9.6米">
      <formula>NOT(ISERROR(SEARCH("送货车型9.6米",O994)))</formula>
    </cfRule>
  </conditionalFormatting>
  <conditionalFormatting sqref="O1069:O1137">
    <cfRule type="containsText" dxfId="1" priority="109" operator="between" text="送货车型9.6米">
      <formula>NOT(ISERROR(SEARCH("送货车型9.6米",O1069)))</formula>
    </cfRule>
  </conditionalFormatting>
  <conditionalFormatting sqref="P598:P692">
    <cfRule type="expression" dxfId="5" priority="787">
      <formula>P598&gt;0</formula>
    </cfRule>
  </conditionalFormatting>
  <conditionalFormatting sqref="P751:P773">
    <cfRule type="expression" dxfId="5" priority="687">
      <formula>P751&gt;0</formula>
    </cfRule>
  </conditionalFormatting>
  <conditionalFormatting sqref="P812:P954">
    <cfRule type="expression" dxfId="5" priority="686">
      <formula>P812&gt;0</formula>
    </cfRule>
  </conditionalFormatting>
  <conditionalFormatting sqref="P1069:P1075">
    <cfRule type="expression" dxfId="5" priority="105">
      <formula>P1069&gt;0</formula>
    </cfRule>
  </conditionalFormatting>
  <conditionalFormatting sqref="P1076:P1146">
    <cfRule type="expression" dxfId="5" priority="14">
      <formula>P1076&gt;0</formula>
    </cfRule>
  </conditionalFormatting>
  <conditionalFormatting sqref="P1251:P1254">
    <cfRule type="expression" dxfId="5" priority="4">
      <formula>P1251&gt;0</formula>
    </cfRule>
  </conditionalFormatting>
  <conditionalFormatting sqref="C1:C17 C92:C165 C201:C232 C234:C261 C267:C349 C383:C394 C398:C416 C425:C607 C638:C692 C718:C737 C773:C789 C791:C856 C942:C954 C1020:C1027 C1138:C1048576">
    <cfRule type="timePeriod" dxfId="4" priority="6573" timePeriod="yesterday">
      <formula>FLOOR(C1,1)=TODAY()-1</formula>
    </cfRule>
  </conditionalFormatting>
  <conditionalFormatting sqref="F1:F17 F50:F71 F73:F170 F172:F262 F266:F349 F356:F394 F398:F416 F425:F607 F613:F954 F995:F1095 F1116:F1048576">
    <cfRule type="containsText" dxfId="2" priority="3537" operator="between" text="12m">
      <formula>NOT(ISERROR(SEARCH("12m",F1)))</formula>
    </cfRule>
    <cfRule type="containsText" dxfId="3" priority="5880"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300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L1301:N1301 L1302:O1048576">
    <cfRule type="containsText" dxfId="1" priority="6564" operator="between" text="送货车型9.6米">
      <formula>NOT(ISERROR(SEARCH("送货车型9.6米",L1)))</formula>
    </cfRule>
  </conditionalFormatting>
  <conditionalFormatting sqref="L18:O18 L21:O21 L23:O23 L27:O27">
    <cfRule type="containsText" dxfId="1" priority="903" operator="between" text="送货车型9.6米">
      <formula>NOT(ISERROR(SEARCH("送货车型9.6米",L18)))</formula>
    </cfRule>
  </conditionalFormatting>
  <conditionalFormatting sqref="L318 M328:O335 N318:O327">
    <cfRule type="containsText" dxfId="1" priority="846" operator="between" text="送货车型9.6米">
      <formula>NOT(ISERROR(SEARCH("送货车型9.6米",L318)))</formula>
    </cfRule>
  </conditionalFormatting>
  <conditionalFormatting sqref="C350:C352 C357:C382">
    <cfRule type="timePeriod" dxfId="4" priority="841" timePeriod="yesterday">
      <formula>FLOOR(C350,1)=TODAY()-1</formula>
    </cfRule>
  </conditionalFormatting>
  <conditionalFormatting sqref="L350:O350 M351:O352 O356:O382">
    <cfRule type="containsText" dxfId="1" priority="840" operator="between" text="送货车型9.6米">
      <formula>NOT(ISERROR(SEARCH("送货车型9.6米",L350)))</formula>
    </cfRule>
  </conditionalFormatting>
  <conditionalFormatting sqref="M792:O794">
    <cfRule type="containsText" dxfId="1" priority="704" operator="between" text="送货车型9.6米">
      <formula>NOT(ISERROR(SEARCH("送货车型9.6米",M792)))</formula>
    </cfRule>
  </conditionalFormatting>
  <conditionalFormatting sqref="M797:O798">
    <cfRule type="containsText" dxfId="1" priority="701" operator="between" text="送货车型9.6米">
      <formula>NOT(ISERROR(SEARCH("送货车型9.6米",M797)))</formula>
    </cfRule>
  </conditionalFormatting>
  <conditionalFormatting sqref="M799:O800 O801:O803">
    <cfRule type="containsText" dxfId="1" priority="700" operator="between" text="送货车型9.6米">
      <formula>NOT(ISERROR(SEARCH("送货车型9.6米",M799)))</formula>
    </cfRule>
  </conditionalFormatting>
  <conditionalFormatting sqref="M804:O811">
    <cfRule type="containsText" dxfId="1" priority="695" operator="between" text="送货车型9.6米">
      <formula>NOT(ISERROR(SEARCH("送货车型9.6米",M804)))</formula>
    </cfRule>
  </conditionalFormatting>
  <conditionalFormatting sqref="P967:P995 P997 P999:P1027">
    <cfRule type="expression" dxfId="5" priority="546">
      <formula>P967&gt;0</formula>
    </cfRule>
  </conditionalFormatting>
  <conditionalFormatting sqref="M1096:M1111 M1113:M1137">
    <cfRule type="containsText" dxfId="1" priority="16" operator="between" text="送货车型9.6米">
      <formula>NOT(ISERROR(SEARCH("送货车型9.6米",M1096)))</formula>
    </cfRule>
  </conditionalFormatting>
  <conditionalFormatting sqref="P1147:P1250 P1255:P1264">
    <cfRule type="expression" dxfId="5" priority="13">
      <formula>P1147&gt;0</formula>
    </cfRule>
  </conditionalFormatting>
  <conditionalFormatting sqref="P1265:P1300 P1302:P1313">
    <cfRule type="expression" dxfId="5" priority="3">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7 J1304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1 J1272:J1276 J1278:J1286 J1287:J1293 J1294:J1295 J1296:J1297 J1298:J1299 J1300:J1303 J1305:J1310 J1311:J1313 J1314: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D28" sqref="D28"/>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45777</v>
      </c>
      <c r="B2" s="29" t="s">
        <v>400</v>
      </c>
      <c r="C2" s="29" t="str">
        <f>VLOOKUP(D2,辅助信息!A:B,2,FALSE)</f>
        <v>盘螺</v>
      </c>
      <c r="D2" s="29" t="s">
        <v>41</v>
      </c>
    </row>
    <row r="3" spans="1:4">
      <c r="A3" s="32">
        <f ca="1" t="shared" si="0"/>
        <v>45777</v>
      </c>
      <c r="B3" s="29" t="s">
        <v>400</v>
      </c>
      <c r="C3" s="29" t="str">
        <f>VLOOKUP(D3,辅助信息!A:B,2,FALSE)</f>
        <v>螺纹钢</v>
      </c>
      <c r="D3" s="29" t="s">
        <v>27</v>
      </c>
    </row>
    <row r="4" spans="1:4">
      <c r="A4" s="32">
        <f ca="1" t="shared" si="0"/>
        <v>45777</v>
      </c>
      <c r="B4" s="29" t="s">
        <v>400</v>
      </c>
      <c r="C4" s="29" t="str">
        <f>VLOOKUP(D4,辅助信息!A:B,2,FALSE)</f>
        <v>螺纹钢</v>
      </c>
      <c r="D4" s="29" t="s">
        <v>19</v>
      </c>
    </row>
    <row r="5" spans="1:4">
      <c r="A5" s="32">
        <f ca="1" t="shared" si="0"/>
        <v>45777</v>
      </c>
      <c r="B5" s="29" t="s">
        <v>400</v>
      </c>
      <c r="C5" s="29" t="str">
        <f>VLOOKUP(D5,辅助信息!A:B,2,FALSE)</f>
        <v>螺纹钢</v>
      </c>
      <c r="D5" s="29" t="s">
        <v>28</v>
      </c>
    </row>
    <row r="6" spans="1:4">
      <c r="A6" s="32">
        <f ca="1" t="shared" si="0"/>
        <v>45777</v>
      </c>
      <c r="B6" s="29" t="s">
        <v>400</v>
      </c>
      <c r="C6" s="29" t="str">
        <f>VLOOKUP(D6,辅助信息!A:B,2,FALSE)</f>
        <v>螺纹钢</v>
      </c>
      <c r="D6" s="29" t="s">
        <v>52</v>
      </c>
    </row>
    <row r="7" spans="1:4">
      <c r="A7" s="32">
        <f ca="1" t="shared" si="0"/>
        <v>45777</v>
      </c>
      <c r="B7" s="29" t="s">
        <v>400</v>
      </c>
      <c r="C7" s="29" t="str">
        <f>VLOOKUP(D7,辅助信息!A:B,2,FALSE)</f>
        <v>螺纹钢</v>
      </c>
      <c r="D7" s="29" t="s">
        <v>76</v>
      </c>
    </row>
    <row r="8" spans="1:4">
      <c r="A8" s="32">
        <f ca="1" t="shared" si="0"/>
        <v>45777</v>
      </c>
      <c r="B8" s="29" t="s">
        <v>400</v>
      </c>
      <c r="C8" s="29" t="str">
        <f>VLOOKUP(D8,辅助信息!A:B,2,FALSE)</f>
        <v>螺纹钢</v>
      </c>
      <c r="D8" s="29" t="s">
        <v>86</v>
      </c>
    </row>
    <row r="9" spans="1:4">
      <c r="A9" s="32">
        <f ca="1" t="shared" si="0"/>
        <v>45777</v>
      </c>
      <c r="B9" s="29" t="s">
        <v>400</v>
      </c>
      <c r="C9" s="29" t="str">
        <f>VLOOKUP(D9,辅助信息!A:B,2,FALSE)</f>
        <v>螺纹钢</v>
      </c>
      <c r="D9" s="29" t="s">
        <v>82</v>
      </c>
    </row>
    <row r="10" spans="1:4">
      <c r="A10" s="32">
        <f ca="1" t="shared" si="0"/>
        <v>45777</v>
      </c>
      <c r="B10" s="29" t="s">
        <v>400</v>
      </c>
      <c r="C10" s="29" t="str">
        <f>VLOOKUP(D10,辅助信息!A:B,2,FALSE)</f>
        <v>螺纹钢</v>
      </c>
      <c r="D10" s="29" t="s">
        <v>45</v>
      </c>
    </row>
    <row r="11" spans="1:4">
      <c r="A11" s="32">
        <f ca="1" t="shared" si="0"/>
        <v>45777</v>
      </c>
      <c r="B11" s="29" t="s">
        <v>400</v>
      </c>
      <c r="C11" s="29" t="str">
        <f>VLOOKUP(D11,辅助信息!A:B,2,FALSE)</f>
        <v>螺纹钢</v>
      </c>
      <c r="D11" s="29" t="s">
        <v>21</v>
      </c>
    </row>
    <row r="12" ht="19" customHeight="1" spans="1:1">
      <c r="A12" s="32">
        <f ca="1" t="shared" si="0"/>
        <v>45777</v>
      </c>
    </row>
    <row r="13" spans="1:4">
      <c r="A13" s="32">
        <f ca="1" t="shared" ref="A13:A26" si="1">TODAY()</f>
        <v>45777</v>
      </c>
      <c r="B13" s="33" t="s">
        <v>401</v>
      </c>
      <c r="C13" s="29" t="str">
        <f>VLOOKUP(D13,辅助信息!A:B,2,FALSE)</f>
        <v>螺纹钢</v>
      </c>
      <c r="D13" s="29" t="s">
        <v>133</v>
      </c>
    </row>
    <row r="14" spans="1:4">
      <c r="A14" s="32">
        <f ca="1" t="shared" si="1"/>
        <v>45777</v>
      </c>
      <c r="B14" s="33" t="s">
        <v>401</v>
      </c>
      <c r="C14" s="29" t="str">
        <f>VLOOKUP(D14,辅助信息!A:B,2,FALSE)</f>
        <v>螺纹钢</v>
      </c>
      <c r="D14" s="29" t="s">
        <v>91</v>
      </c>
    </row>
    <row r="15" spans="1:4">
      <c r="A15" s="32">
        <f ca="1" t="shared" si="1"/>
        <v>45777</v>
      </c>
      <c r="B15" s="33" t="s">
        <v>401</v>
      </c>
      <c r="C15" s="29" t="str">
        <f>VLOOKUP(D15,辅助信息!A:B,2,FALSE)</f>
        <v>螺纹钢</v>
      </c>
      <c r="D15" s="29" t="s">
        <v>77</v>
      </c>
    </row>
    <row r="16" spans="1:4">
      <c r="A16" s="32">
        <f ca="1" t="shared" si="1"/>
        <v>45777</v>
      </c>
      <c r="B16" s="33" t="s">
        <v>401</v>
      </c>
      <c r="C16" s="29" t="str">
        <f>VLOOKUP(D16,辅助信息!A:B,2,FALSE)</f>
        <v>螺纹钢</v>
      </c>
      <c r="D16" s="29" t="s">
        <v>86</v>
      </c>
    </row>
    <row r="17" spans="1:4">
      <c r="A17" s="32">
        <f ca="1" t="shared" si="1"/>
        <v>45777</v>
      </c>
      <c r="B17" s="33" t="s">
        <v>401</v>
      </c>
      <c r="C17" s="29" t="str">
        <f>VLOOKUP(D17,辅助信息!A:B,2,FALSE)</f>
        <v>螺纹钢</v>
      </c>
      <c r="D17" s="29" t="s">
        <v>66</v>
      </c>
    </row>
    <row r="18" spans="1:4">
      <c r="A18" s="32">
        <f ca="1" t="shared" si="1"/>
        <v>45777</v>
      </c>
      <c r="B18" s="33" t="s">
        <v>401</v>
      </c>
      <c r="C18" s="29" t="str">
        <f>VLOOKUP(D18,辅助信息!A:B,2,FALSE)</f>
        <v>螺纹钢</v>
      </c>
      <c r="D18" s="29" t="s">
        <v>82</v>
      </c>
    </row>
    <row r="19" spans="1:4">
      <c r="A19" s="32">
        <f ca="1" t="shared" si="1"/>
        <v>45777</v>
      </c>
      <c r="B19" s="33" t="s">
        <v>401</v>
      </c>
      <c r="C19" s="29" t="str">
        <f>VLOOKUP(D19,辅助信息!A:B,2,FALSE)</f>
        <v>螺纹钢</v>
      </c>
      <c r="D19" s="29" t="s">
        <v>45</v>
      </c>
    </row>
    <row r="20" spans="1:4">
      <c r="A20" s="32">
        <f ca="1" t="shared" si="1"/>
        <v>45777</v>
      </c>
      <c r="B20" s="33" t="s">
        <v>401</v>
      </c>
      <c r="C20" s="29" t="str">
        <f>VLOOKUP(D20,辅助信息!A:B,2,FALSE)</f>
        <v>螺纹钢</v>
      </c>
      <c r="D20" s="29" t="s">
        <v>21</v>
      </c>
    </row>
    <row r="21" spans="1:4">
      <c r="A21" s="32">
        <f ca="1" t="shared" si="1"/>
        <v>45777</v>
      </c>
      <c r="B21" s="33" t="s">
        <v>401</v>
      </c>
      <c r="C21" s="29" t="str">
        <f>VLOOKUP(D21,辅助信息!A:B,2,FALSE)</f>
        <v>螺纹钢</v>
      </c>
      <c r="D21" s="29" t="s">
        <v>58</v>
      </c>
    </row>
    <row r="22" spans="1:4">
      <c r="A22" s="32">
        <f ca="1" t="shared" si="1"/>
        <v>45777</v>
      </c>
      <c r="B22" s="33" t="s">
        <v>401</v>
      </c>
      <c r="C22" s="29" t="str">
        <f>VLOOKUP(D22,辅助信息!A:B,2,FALSE)</f>
        <v>螺纹钢</v>
      </c>
      <c r="D22" s="29" t="s">
        <v>46</v>
      </c>
    </row>
    <row r="23" spans="1:4">
      <c r="A23" s="32">
        <f ca="1" t="shared" si="1"/>
        <v>45777</v>
      </c>
      <c r="B23" s="33" t="s">
        <v>401</v>
      </c>
      <c r="C23" s="29" t="str">
        <f>VLOOKUP(D23,辅助信息!A:B,2,FALSE)</f>
        <v>螺纹钢</v>
      </c>
      <c r="D23" s="29" t="s">
        <v>22</v>
      </c>
    </row>
    <row r="24" spans="1:4">
      <c r="A24" s="32">
        <f ca="1" t="shared" si="1"/>
        <v>45777</v>
      </c>
      <c r="B24" s="33" t="s">
        <v>401</v>
      </c>
      <c r="C24" s="29" t="str">
        <f>VLOOKUP(D24,辅助信息!A:B,2,FALSE)</f>
        <v>螺纹钢</v>
      </c>
      <c r="D24" s="29" t="s">
        <v>289</v>
      </c>
    </row>
    <row r="25" spans="1:4">
      <c r="A25" s="32">
        <f ca="1" t="shared" si="1"/>
        <v>45777</v>
      </c>
      <c r="B25" s="33" t="s">
        <v>401</v>
      </c>
      <c r="C25" s="29" t="str">
        <f>VLOOKUP(D25,辅助信息!A:B,2,FALSE)</f>
        <v>螺纹钢</v>
      </c>
      <c r="D25" s="29" t="s">
        <v>293</v>
      </c>
    </row>
    <row r="26" spans="1:4">
      <c r="A26" s="32">
        <f ca="1" t="shared" si="1"/>
        <v>45777</v>
      </c>
      <c r="B26" s="29" t="s">
        <v>402</v>
      </c>
      <c r="C26" s="29" t="str">
        <f>VLOOKUP(D26,辅助信息!A:B,2,FALSE)</f>
        <v>盘螺</v>
      </c>
      <c r="D26" s="29" t="s">
        <v>49</v>
      </c>
    </row>
    <row r="27" spans="1:4">
      <c r="A27" s="32">
        <f ca="1" t="shared" ref="A27:A36" si="2">TODAY()</f>
        <v>45777</v>
      </c>
      <c r="B27" s="29" t="s">
        <v>402</v>
      </c>
      <c r="C27" s="29" t="str">
        <f>VLOOKUP(D27,辅助信息!A:B,2,FALSE)</f>
        <v>盘螺</v>
      </c>
      <c r="D27" s="29" t="s">
        <v>40</v>
      </c>
    </row>
    <row r="28" spans="1:4">
      <c r="A28" s="32">
        <f ca="1" t="shared" si="2"/>
        <v>45777</v>
      </c>
      <c r="B28" s="29" t="s">
        <v>402</v>
      </c>
      <c r="C28" s="29" t="str">
        <f>VLOOKUP(D28,辅助信息!A:B,2,FALSE)</f>
        <v>盘螺</v>
      </c>
      <c r="D28" s="29" t="s">
        <v>41</v>
      </c>
    </row>
    <row r="29" spans="1:4">
      <c r="A29" s="32">
        <f ca="1" t="shared" si="2"/>
        <v>45777</v>
      </c>
      <c r="B29" s="29" t="s">
        <v>402</v>
      </c>
      <c r="C29" s="29" t="str">
        <f>VLOOKUP(D29,辅助信息!A:B,2,FALSE)</f>
        <v>盘螺</v>
      </c>
      <c r="D29" s="29" t="s">
        <v>26</v>
      </c>
    </row>
    <row r="30" spans="1:4">
      <c r="A30" s="32">
        <f ca="1" t="shared" si="2"/>
        <v>45777</v>
      </c>
      <c r="B30" s="29" t="s">
        <v>402</v>
      </c>
      <c r="C30" s="29" t="str">
        <f>VLOOKUP(D30,辅助信息!A:B,2,FALSE)</f>
        <v>盘螺</v>
      </c>
      <c r="D30" s="29" t="s">
        <v>196</v>
      </c>
    </row>
    <row r="31" spans="1:4">
      <c r="A31" s="32">
        <f ca="1" t="shared" si="2"/>
        <v>45777</v>
      </c>
      <c r="B31" s="29" t="s">
        <v>402</v>
      </c>
      <c r="C31" s="29" t="str">
        <f>VLOOKUP(D31,辅助信息!A:B,2,FALSE)</f>
        <v>螺纹钢</v>
      </c>
      <c r="D31" s="29" t="s">
        <v>27</v>
      </c>
    </row>
    <row r="32" spans="1:4">
      <c r="A32" s="32">
        <f ca="1" t="shared" si="2"/>
        <v>45777</v>
      </c>
      <c r="B32" s="29" t="s">
        <v>402</v>
      </c>
      <c r="C32" s="29" t="str">
        <f>VLOOKUP(D32,辅助信息!A:B,2,FALSE)</f>
        <v>螺纹钢</v>
      </c>
      <c r="D32" s="29" t="s">
        <v>19</v>
      </c>
    </row>
    <row r="33" spans="1:4">
      <c r="A33" s="32">
        <f ca="1" t="shared" si="2"/>
        <v>45777</v>
      </c>
      <c r="B33" s="29" t="s">
        <v>402</v>
      </c>
      <c r="C33" s="29" t="str">
        <f>VLOOKUP(D33,辅助信息!A:B,2,FALSE)</f>
        <v>螺纹钢</v>
      </c>
      <c r="D33" s="29" t="s">
        <v>32</v>
      </c>
    </row>
    <row r="34" spans="1:4">
      <c r="A34" s="32">
        <f ca="1" t="shared" si="2"/>
        <v>45777</v>
      </c>
      <c r="B34" s="29" t="s">
        <v>402</v>
      </c>
      <c r="C34" s="29" t="str">
        <f>VLOOKUP(D34,辅助信息!A:B,2,FALSE)</f>
        <v>螺纹钢</v>
      </c>
      <c r="D34" s="29" t="s">
        <v>33</v>
      </c>
    </row>
    <row r="35" spans="1:4">
      <c r="A35" s="32">
        <f ca="1" t="shared" si="2"/>
        <v>45777</v>
      </c>
      <c r="B35" s="29" t="s">
        <v>402</v>
      </c>
      <c r="C35" s="29" t="str">
        <f>VLOOKUP(D35,辅助信息!A:B,2,FALSE)</f>
        <v>螺纹钢</v>
      </c>
      <c r="D35" s="29" t="s">
        <v>28</v>
      </c>
    </row>
    <row r="36" spans="1:4">
      <c r="A36" s="32">
        <f ca="1" t="shared" si="2"/>
        <v>45777</v>
      </c>
      <c r="B36" s="29" t="s">
        <v>402</v>
      </c>
      <c r="C36" s="29" t="str">
        <f>VLOOKUP(D36,辅助信息!A:B,2,FALSE)</f>
        <v>螺纹钢</v>
      </c>
      <c r="D36" s="29" t="s">
        <v>18</v>
      </c>
    </row>
    <row r="37" spans="1:4">
      <c r="A37" s="32">
        <f ca="1" t="shared" ref="A37:A46" si="3">TODAY()</f>
        <v>45777</v>
      </c>
      <c r="B37" s="29" t="s">
        <v>402</v>
      </c>
      <c r="C37" s="29" t="str">
        <f>VLOOKUP(D37,辅助信息!A:B,2,FALSE)</f>
        <v>螺纹钢</v>
      </c>
      <c r="D37" s="29" t="s">
        <v>65</v>
      </c>
    </row>
    <row r="38" spans="1:4">
      <c r="A38" s="32">
        <f ca="1" t="shared" si="3"/>
        <v>45777</v>
      </c>
      <c r="B38" s="29" t="s">
        <v>402</v>
      </c>
      <c r="C38" s="29" t="str">
        <f>VLOOKUP(D38,辅助信息!A:B,2,FALSE)</f>
        <v>螺纹钢</v>
      </c>
      <c r="D38" s="29" t="s">
        <v>52</v>
      </c>
    </row>
    <row r="39" spans="1:4">
      <c r="A39" s="32">
        <f ca="1" t="shared" si="3"/>
        <v>45777</v>
      </c>
      <c r="B39" s="29" t="s">
        <v>402</v>
      </c>
      <c r="C39" s="29" t="str">
        <f>VLOOKUP(D39,辅助信息!A:B,2,FALSE)</f>
        <v>螺纹钢</v>
      </c>
      <c r="D39" s="29" t="s">
        <v>111</v>
      </c>
    </row>
    <row r="40" spans="1:4">
      <c r="A40" s="32">
        <f ca="1" t="shared" si="3"/>
        <v>45777</v>
      </c>
      <c r="B40" s="29" t="s">
        <v>402</v>
      </c>
      <c r="C40" s="29" t="str">
        <f>VLOOKUP(D40,辅助信息!A:B,2,FALSE)</f>
        <v>螺纹钢</v>
      </c>
      <c r="D40" s="29" t="s">
        <v>76</v>
      </c>
    </row>
    <row r="41" spans="1:4">
      <c r="A41" s="32">
        <f ca="1" t="shared" si="3"/>
        <v>45777</v>
      </c>
      <c r="B41" s="29" t="s">
        <v>402</v>
      </c>
      <c r="C41" s="29" t="str">
        <f>VLOOKUP(D41,辅助信息!A:B,2,FALSE)</f>
        <v>螺纹钢</v>
      </c>
      <c r="D41" s="29" t="s">
        <v>90</v>
      </c>
    </row>
    <row r="42" spans="1:4">
      <c r="A42" s="32">
        <f ca="1" t="shared" si="3"/>
        <v>45777</v>
      </c>
      <c r="B42" s="29" t="s">
        <v>402</v>
      </c>
      <c r="C42" s="29" t="str">
        <f>VLOOKUP(D42,辅助信息!A:B,2,FALSE)</f>
        <v>螺纹钢</v>
      </c>
      <c r="D42" s="29" t="s">
        <v>130</v>
      </c>
    </row>
    <row r="43" spans="1:4">
      <c r="A43" s="32">
        <f ca="1" t="shared" si="3"/>
        <v>45777</v>
      </c>
      <c r="B43" s="29" t="s">
        <v>402</v>
      </c>
      <c r="C43" s="29" t="str">
        <f>VLOOKUP(D43,辅助信息!A:B,2,FALSE)</f>
        <v>螺纹钢</v>
      </c>
      <c r="D43" s="29" t="s">
        <v>133</v>
      </c>
    </row>
    <row r="44" spans="1:4">
      <c r="A44" s="32">
        <f ca="1" t="shared" si="3"/>
        <v>45777</v>
      </c>
      <c r="B44" s="29" t="s">
        <v>402</v>
      </c>
      <c r="C44" s="29" t="str">
        <f>VLOOKUP(D44,辅助信息!A:B,2,FALSE)</f>
        <v>螺纹钢</v>
      </c>
      <c r="D44" s="29" t="s">
        <v>91</v>
      </c>
    </row>
    <row r="45" spans="1:4">
      <c r="A45" s="32">
        <f ca="1" t="shared" si="3"/>
        <v>45777</v>
      </c>
      <c r="B45" s="29" t="s">
        <v>402</v>
      </c>
      <c r="C45" s="29" t="str">
        <f>VLOOKUP(D45,辅助信息!A:B,2,FALSE)</f>
        <v>螺纹钢</v>
      </c>
      <c r="D45" s="29" t="s">
        <v>77</v>
      </c>
    </row>
    <row r="46" spans="1:4">
      <c r="A46" s="32">
        <f ca="1" t="shared" si="3"/>
        <v>45777</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87"/>
  <sheetViews>
    <sheetView zoomScale="85" zoomScaleNormal="85" topLeftCell="A356" workbookViewId="0">
      <selection activeCell="G387" sqref="G38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五冶钢构-宜宾市南溪区幸福路东路,高县月江镇建设项目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五冶钢构-宜宾市南溪区幸福路东路,高县月江镇建设项目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五冶钢构-宜宾市南溪区幸福路东路,高县月江镇建设项目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sheetData>
  <autoFilter ref="A1:K38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2025-04-30T02:25:08Z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