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汇总计划!$A$1:$Q$1630</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<sst xmlns="http://schemas.openxmlformats.org/spreadsheetml/2006/main" count="4519" uniqueCount="418">
  <si>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</si>
  <si>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</si>
  <si>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</si>
  <si>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</si>
  <si>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</si>
  <si>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</si>
  <si>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</si>
  <si>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</si>
  <si>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</si>
  <si>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</si>
  <si>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</si>
  <si>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</si>
  <si>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</si>
  <si>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</si>
  <si>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</si>
  <si>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</si>
  <si>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</si>
  <si>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</si>
  <si>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</si>
  <si>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</si>
  <si>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</si>
  <si>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</si>
  <si>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</si>
  <si>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</si>
  <si>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</si>
  <si>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</si>
  <si>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</si>
  <si>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</si>
  <si>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</si>
  <si>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</si>
  <si>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</si>
  <si>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</si>
  <si>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</si>
  <si>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</si>
  <si>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</si>
  <si>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</si>
  <si>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</si>
  <si>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</si>
  <si>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</si>
  <si>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</si>
  <si>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</si>
  <si>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</si>
  <si>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</si>
  <si>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</si>
  <si>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</si>
  <si>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</si>
  <si>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</si>
  <si>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</si>
  <si>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</si>
  <si>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</si>
  <si>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</si>
  <si>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</si>
  <si>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</si>
  <si>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</si>
  <si>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</si>
  <si>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</si>
  <si>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</si>
  <si>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</si>
  <si>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</si>
  <si>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</si>
  <si>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</si>
  <si>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</si>
  <si>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</si>
  <si>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</si>
  <si>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</si>
  <si>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</si>
  <si>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</si>
  <si>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</si>
  <si>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</si>
  <si>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</si>
  <si>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</si>
  <si>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</si>
  <si>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</si>
  <si>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</si>
  <si>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</si>
  <si>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</si>
  <si>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</si>
  <si>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</si>
  <si>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</si>
  <si>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</si>
  <si>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</si>
  <si>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</si>
  <si>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</si>
  <si>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</si>
  <si>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</si>
  <si>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</si>
  <si>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</si>
  <si>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</si>
  <si>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</si>
  <si>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</si>
  <si>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</si>
  <si>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</si>
  <si>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</si>
  <si>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</si>
  <si>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</si>
  <si>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</si>
  <si>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</si>
  <si>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</si>
  <si>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</si>
  <si>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</si>
  <si>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</si>
  <si>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</si>
  <si>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</si>
  <si>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</si>
  <si>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</si>
  <si>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</si>
  <si>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</si>
  <si>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</si>
  <si>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</si>
  <si>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</si>
  <si>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</si>
  <si>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</si>
  <si>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</si>
  <si>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</si>
  <si>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</si>
  <si>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</si>
  <si>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</si>
  <si>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</si>
  <si>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</si>
  <si>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</si>
  <si>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</si>
  <si>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</si>
  <si>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</si>
  <si>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</si>
  <si>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</si>
  <si>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</si>
  <si>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</si>
  <si>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</si>
  <si>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</si>
  <si>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</si>
  <si>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</si>
  <si>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</si>
  <si>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</si>
  <si>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</si>
  <si>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</si>
  <si>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</si>
  <si>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</si>
  <si>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</si>
  <si>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</si>
  <si>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</si>
  <si>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</si>
  <si>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</si>
  <si>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</si>
  <si>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</si>
  <si>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</si>
  <si>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</si>
  <si>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</si>
  <si>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</si>
  <si>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</si>
  <si>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</si>
  <si>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</si>
  <si>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</si>
  <si>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</si>
  <si>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</si>
  <si>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</si>
  <si>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</si>
  <si>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</si>
  <si>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</si>
  <si>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</si>
  <si>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</si>
  <si>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</si>
  <si>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</si>
  <si>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</si>
  <si>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</si>
  <si>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</si>
  <si>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</si>
  <si>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</si>
  <si>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</si>
  <si>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</si>
  <si>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</si>
  <si>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</si>
  <si>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</si>
  <si>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</si>
  <si>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</si>
  <si>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</si>
  <si>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</si>
  <si>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</si>
  <si>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</si>
  <si>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</si>
  <si>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</si>
  <si>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</si>
  <si>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</si>
  <si>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</si>
  <si>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</si>
  <si>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</si>
  <si>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</si>
  <si>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</si>
  <si>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</si>
  <si>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</si>
  <si>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</si>
  <si>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</si>
  <si>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</si>
  <si>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</si>
  <si>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</si>
  <si>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</si>
  <si>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</si>
  <si>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</si>
  <si>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</si>
  <si>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</si>
  <si>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</si>
  <si>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</si>
  <si>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</si>
  <si>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</si>
  <si>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</si>
  <si>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</si>
  <si>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</si>
  <si>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</si>
  <si>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</si>
  <si>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</si>
  <si>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</si>
  <si>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</si>
  <si>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</si>
  <si>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</si>
  <si>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</si>
  <si>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</si>
  <si>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</si>
  <si>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</si>
  <si>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</si>
  <si>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</si>
  <si>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</si>
  <si>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</si>
  <si>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</si>
  <si>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</si>
  <si>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</si>
  <si>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</si>
  <si>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</si>
  <si>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</si>
  <si>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</si>
  <si>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</si>
  <si>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</si>
  <si>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</si>
  <si>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</si>
  <si>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</si>
  <si>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</si>
  <si>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</si>
  <si>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</si>
  <si>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</si>
  <si>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</si>
  <si>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</si>
  <si>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</si>
  <si>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</si>
  <si>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</si>
  <si>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</si>
  <si>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</si>
  <si>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</si>
  <si>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</si>
  <si>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</si>
  <si>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</si>
  <si>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</si>
  <si>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</si>
  <si>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</si>
  <si>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</si>
  <si>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</si>
  <si>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</si>
  <si>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</si>
  <si>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</si>
  <si>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</si>
  <si>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</si>
  <si>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</si>
  <si>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</si>
  <si>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</si>
  <si>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</si>
  <si>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</si>
  <si>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</si>
  <si>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</si>
  <si>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</si>
  <si>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</si>
  <si>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</si>
  <si>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</si>
  <si>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</si>
  <si>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</si>
  <si>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</si>
  <si>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</si>
  <si>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</si>
  <si>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</si>
  <si>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</si>
  <si>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</si>
  <si>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</si>
  <si>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</si>
  <si>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</si>
  <si>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</si>
  <si>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</si>
  <si>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</si>
  <si>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</si>
  <si>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</si>
  <si>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</si>
  <si>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</si>
  <si>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</si>
  <si>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</si>
  <si>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</si>
  <si>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</si>
  <si>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</si>
  <si>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</si>
  <si>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</si>
  <si>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</si>
  <si>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</si>
  <si>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</si>
  <si>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</si>
  <si>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</si>
  <si>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</si>
  <si>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</si>
  <si>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</si>
  <si>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</si>
  <si>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</si>
  <si>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</si>
  <si>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</si>
  <si>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</si>
  <si>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</si>
  <si>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</si>
  <si>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</si>
  <si>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</si>
  <si>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</si>
  <si>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</si>
  <si>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</si>
  <si>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</si>
  <si>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</si>
  <si>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</si>
  <si>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</si>
  <si>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</si>
  <si>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</si>
  <si>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</si>
  <si>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</si>
  <si>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</si>
  <si>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</si>
  <si>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</si>
  <si>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</si>
  <si>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</si>
  <si>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</si>
  <si>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</si>
  <si>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</si>
  <si>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</si>
  <si>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</si>
  <si>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</si>
  <si>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</si>
  <si>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</si>
  <si>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</si>
  <si>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</si>
  <si>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</si>
  <si>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</si>
  <si>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</si>
  <si>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</si>
  <si>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</si>
  <si>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</si>
  <si>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</si>
  <si>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</si>
  <si>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</si>
  <si>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</si>
  <si>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</si>
  <si>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</si>
  <si>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</si>
  <si>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</si>
  <si>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</si>
  <si>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</si>
  <si>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</si>
  <si>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</si>
  <si>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</si>
  <si>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</si>
  <si>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</si>
  <si>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</si>
  <si>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</si>
  <si>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</si>
  <si>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</si>
  <si>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</si>
  <si>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</si>
  <si>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</si>
  <si>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</si>
  <si>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</si>
  <si>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</si>
  <si>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</si>
  <si>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</si>
  <si>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</si>
  <si>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</si>
  <si>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</si>
  <si>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</si>
  <si>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</si>
  <si>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</si>
  <si>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</si>
  <si>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</si>
  <si>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</si>
  <si>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</si>
  <si>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</si>
  <si>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</si>
  <si>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</si>
  <si>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</si>
  <si>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</si>
  <si>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</si>
  <si>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</si>
  <si>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</si>
  <si>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</si>
  <si>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</si>
  <si>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</si>
  <si>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</si>
  <si>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</si>
  <si>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</si>
  <si>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</si>
  <si>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</si>
  <si>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</si>
  <si>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</si>
  <si>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</si>
  <si>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</si>
  <si>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</si>
  <si>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</si>
  <si>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</si>
  <si>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</si>
  <si>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</si>
  <si>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</si>
  <si>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</si>
  <si>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</si>
  <si>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董文学</t>
  </si>
  <si>
    <t>五冶建设送货单,4份材质书,项目名称：中冶成勘-成都安置房项目，装货前联系收货人核实到场规格,没提前告知进场规格现场不给予接收</t>
  </si>
  <si>
    <t>JWDDCD2025051800044</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</si>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</sst>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07">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3" totalsRowShown="0">
  <autoFilter ref="D1:M123"/>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30"/>
  <sheetViews>
    <sheetView tabSelected="1" workbookViewId="0">
      <pane ySplit="1" topLeftCell="A2" activePane="bottomLeft" state="frozen"/>
      <selection/>
      <selection pane="bottomLeft" activeCell="F1631" sqref="F1631"/>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8" width="6.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JWDDCD2025051300077</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控制炉批号尽量少,优先安排达钢,提前联系到场规格及数量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控制炉批号尽量少,优先安排达钢,提前联系到场规格及数量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控制炉批号尽量少,优先安排达钢,提前联系到场规格及数量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JWDDCD2025051300077</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控制炉批号尽量少,优先安排达钢,提前联系到场规格及数量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控制炉批号尽量少,优先安排达钢,提前联系到场规格及数量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96</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96</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96</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96</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96</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96</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96</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96</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96</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96</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96</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96</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96</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96</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97</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97</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97</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97</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96</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96</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96</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96</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96</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96</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97</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97</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97</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97</v>
      </c>
      <c r="Q345" s="14" t="str">
        <f>VLOOKUP(B345,辅助信息!E:M,9,FALSE)</f>
        <v>ZTWM-CDGS-XS-2024-0189-华西集采-酒城南项目</v>
      </c>
    </row>
    <row r="346" ht="36" hidden="1" customHeight="1" spans="2:18">
      <c r="B346" s="27" t="s">
        <v>81</v>
      </c>
      <c r="C346" s="55">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98</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97</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97</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97</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96</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96</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96</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95</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95</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95</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95</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94</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94</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94</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94</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94</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94</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94</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94</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94</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94</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94</v>
      </c>
      <c r="Q367" s="14" t="str">
        <f>VLOOKUP(B367,辅助信息!E:M,9,FALSE)</f>
        <v>ZTWM-CDGS-XS-2024-0181-五冶天府-国道542项目（二批次）</v>
      </c>
      <c r="R367" s="14"/>
    </row>
    <row r="368" hidden="1" spans="2:18">
      <c r="B368" s="27" t="s">
        <v>69</v>
      </c>
      <c r="C368" s="55">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6">
        <v>45704</v>
      </c>
      <c r="N368" s="44"/>
      <c r="O368" s="47">
        <f ca="1" t="shared" si="0"/>
        <v>0</v>
      </c>
      <c r="P368" s="47">
        <f ca="1" t="shared" si="1"/>
        <v>95</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95</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95</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95</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95</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95</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95</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95</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95</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95</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95</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95</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95</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95</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95</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96</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96</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96</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95</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95</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95</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95</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94</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94</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94</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94</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94</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94</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94</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94</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94</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6">
        <v>45704</v>
      </c>
      <c r="N399" s="47"/>
      <c r="O399" s="47">
        <f ca="1" t="shared" si="2"/>
        <v>0</v>
      </c>
      <c r="P399" s="47">
        <f ca="1" t="shared" si="3"/>
        <v>95</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95</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95</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95</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94</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94</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94</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90</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90</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90</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90</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93</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93</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88</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88</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88</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88</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96</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96</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96</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95</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95</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94</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94</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94</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94</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94</v>
      </c>
      <c r="Q434" s="14" t="str">
        <f>VLOOKUP(B434,辅助信息!E:M,9,FALSE)</f>
        <v>ZTWM-CDGS-XS-2024-0181-五冶天府-国道542项目（二批次）</v>
      </c>
    </row>
    <row r="435" s="14" customFormat="1" hidden="1" spans="2:17">
      <c r="B435" s="27" t="s">
        <v>69</v>
      </c>
      <c r="C435" s="55">
        <v>45704</v>
      </c>
      <c r="D435" s="27" t="str">
        <f>VLOOKUP(B435,辅助信息!E:K,7,FALSE)</f>
        <v>JWDDCD2025051300077</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9">
        <v>45704</v>
      </c>
      <c r="O435" s="14">
        <f ca="1" t="shared" si="6"/>
        <v>0</v>
      </c>
      <c r="P435" s="14">
        <f ca="1" t="shared" si="7"/>
        <v>95</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95</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JWDDCD2025051300077</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95</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JWDDCD2025051300077</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95</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94</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94</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94</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90</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93</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93</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88</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88</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88</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88</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控制炉批号尽量少,优先安排达钢,提前联系到场规格及数量</v>
      </c>
      <c r="M458" s="76">
        <v>45706</v>
      </c>
      <c r="N458" s="44"/>
      <c r="O458" s="47">
        <f ca="1" t="shared" si="8"/>
        <v>0</v>
      </c>
      <c r="P458" s="47">
        <f ca="1" t="shared" si="9"/>
        <v>93</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93</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93</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JWDDCD2025051300077</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93</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96</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96</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96</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94</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94</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94</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94</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94</v>
      </c>
      <c r="Q471" s="14" t="str">
        <f>VLOOKUP(B471,辅助信息!E:M,9,FALSE)</f>
        <v>ZTWM-CDGS-XS-2024-0181-五冶天府-国道542项目（二批次）</v>
      </c>
    </row>
    <row r="472" s="14" customFormat="1" hidden="1" spans="2:17">
      <c r="B472" s="27" t="s">
        <v>69</v>
      </c>
      <c r="C472" s="55">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9">
        <v>45704</v>
      </c>
      <c r="O472" s="14">
        <f ca="1" t="shared" si="10"/>
        <v>0</v>
      </c>
      <c r="P472" s="14">
        <f ca="1" t="shared" si="11"/>
        <v>95</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95</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95</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95</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94</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94</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94</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90</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93</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93</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88</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88</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88</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88</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6">
        <v>45706</v>
      </c>
      <c r="O489" s="47">
        <f ca="1" t="shared" si="10"/>
        <v>0</v>
      </c>
      <c r="P489" s="47">
        <f ca="1" t="shared" si="11"/>
        <v>93</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93</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93</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93</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93</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93</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93</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93</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93</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93</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93</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93</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92</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92</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92</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92</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91</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91</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91</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91</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91</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91</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91</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91</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91</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91</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91</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91</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91</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91</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91</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96</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96</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96</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96</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94</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94</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94</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94</v>
      </c>
      <c r="Q527" s="14" t="str">
        <f>VLOOKUP(B527,辅助信息!E:M,9,FALSE)</f>
        <v>ZTWM-CDGS-XS-2024-0181-五冶天府-国道542项目（二批次）</v>
      </c>
      <c r="R527" s="14"/>
    </row>
    <row r="528" hidden="1" spans="1:18">
      <c r="A528" s="14"/>
      <c r="B528" s="27" t="s">
        <v>69</v>
      </c>
      <c r="C528" s="55">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95</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94</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94</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90</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93</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93</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88</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88</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88</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88</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93</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93</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93</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93</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91</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91</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91</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91</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91</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91</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91</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91</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91</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91</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91</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91</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91</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91</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91</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91</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91</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91</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94</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94</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94</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94</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9">
        <v>45704</v>
      </c>
      <c r="N568" s="14"/>
      <c r="O568" s="14">
        <f ca="1" t="shared" si="12"/>
        <v>0</v>
      </c>
      <c r="P568" s="14">
        <f ca="1" t="shared" si="13"/>
        <v>95</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94</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94</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90</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93</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93</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88</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88</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88</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88</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93</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93</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93</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91</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91</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91</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91</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91</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90</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90</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90</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90</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90</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90</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91</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91</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91</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91</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91</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91</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91</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91</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91</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91</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91</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91</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91</v>
      </c>
      <c r="Q606" s="14" t="e">
        <f>VLOOKUP(B606,辅助信息!E:M,9,FALSE)</f>
        <v>#N/A</v>
      </c>
      <c r="R606" s="14"/>
    </row>
    <row r="607" ht="36" hidden="1" customHeight="1" spans="2:18">
      <c r="B607" s="27" t="s">
        <v>47</v>
      </c>
      <c r="C607" s="55">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6">
        <v>45710</v>
      </c>
      <c r="N607" s="44"/>
      <c r="O607" s="47">
        <f ca="1" t="shared" si="15"/>
        <v>0</v>
      </c>
      <c r="P607" s="47">
        <f ca="1" t="shared" si="14"/>
        <v>89</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9">
        <v>45704</v>
      </c>
      <c r="N608" s="14"/>
      <c r="O608" s="14">
        <f ca="1" t="shared" si="15"/>
        <v>0</v>
      </c>
      <c r="P608" s="47">
        <f ca="1" t="shared" si="14"/>
        <v>95</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94</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94</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94</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94</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90</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93</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93</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88</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88</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88</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88</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93</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93</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93</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91</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91</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91</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91</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90</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90</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90</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90</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90</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90</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91</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91</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6">
        <v>45710</v>
      </c>
      <c r="O636" s="47">
        <f ca="1" t="shared" si="16"/>
        <v>0</v>
      </c>
      <c r="P636" s="47">
        <f ca="1" t="shared" si="17"/>
        <v>89</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88</v>
      </c>
      <c r="Q637" s="14" t="str">
        <f>VLOOKUP(B637,辅助信息!E:M,9,FALSE)</f>
        <v>ZTWM-CDGS-XS-2024-0030-华西集采-简州大道</v>
      </c>
      <c r="R637" s="14"/>
    </row>
    <row r="638" hidden="1" spans="1:18">
      <c r="A638" s="14"/>
      <c r="B638" s="27" t="s">
        <v>69</v>
      </c>
      <c r="C638" s="55">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9">
        <v>45704</v>
      </c>
      <c r="N638" s="14"/>
      <c r="O638" s="14">
        <f ca="1" t="shared" si="16"/>
        <v>0</v>
      </c>
      <c r="P638" s="47">
        <f ca="1" t="shared" si="17"/>
        <v>95</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89</v>
      </c>
      <c r="Q639" s="14"/>
      <c r="R639" s="14"/>
    </row>
    <row r="640" hidden="1" spans="1:18">
      <c r="A640" s="14"/>
      <c r="B640" s="27" t="s">
        <v>69</v>
      </c>
      <c r="C640" s="55">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89</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94</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94</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94</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94</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88</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88</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88</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88</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90</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90</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90</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90</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90</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90</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91</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91</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88</v>
      </c>
      <c r="Q657" s="14" t="str">
        <f>VLOOKUP(B657,辅助信息!E:M,9,FALSE)</f>
        <v>ZTWM-CDGS-XS-2024-0030-华西集采-简州大道</v>
      </c>
    </row>
    <row r="658" s="14" customFormat="1" ht="36" hidden="1" customHeight="1" spans="2:17">
      <c r="B658" s="27" t="s">
        <v>69</v>
      </c>
      <c r="C658" s="55">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9">
        <v>45704</v>
      </c>
      <c r="O658" s="14">
        <f ca="1" t="shared" si="16"/>
        <v>0</v>
      </c>
      <c r="P658" s="47">
        <f ca="1" t="shared" si="17"/>
        <v>95</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94</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94</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94</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94</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88</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88</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88</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88</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90</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90</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90</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90</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90</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90</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91</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91</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87</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87</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87</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87</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87</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87</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81</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81</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81</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81</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81</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85</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85</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83</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83</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83</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83</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83</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87</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87</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87</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87</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85</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85</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83</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83</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83</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85</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85</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85</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85</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85</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85</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90</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90</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90</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90</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90</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83</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83</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83</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83</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83</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83</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83</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83</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83</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83</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83</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83</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83</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83</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83</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82</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82</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82</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82</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82</v>
      </c>
      <c r="Q737" s="14" t="str">
        <f>VLOOKUP(B737,辅助信息!E:M,9,FALSE)</f>
        <v>ZTWM-CDGS-XS-2024-0181-五冶天府-国道542项目（二批次）</v>
      </c>
      <c r="R737" s="14"/>
    </row>
    <row r="738" hidden="1" spans="2:18">
      <c r="B738" s="27" t="s">
        <v>69</v>
      </c>
      <c r="C738" s="55">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控制炉批号尽量少,优先安排达钢,提前联系到场规格及数量</v>
      </c>
      <c r="M738" s="84">
        <v>45716</v>
      </c>
      <c r="N738" s="44"/>
      <c r="O738" s="44">
        <f ca="1" t="shared" si="20"/>
        <v>0</v>
      </c>
      <c r="P738" s="44">
        <f ca="1" t="shared" si="21"/>
        <v>83</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83</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控制炉批号尽量少,优先安排达钢,提前联系到场规格及数量</v>
      </c>
      <c r="M740" s="84">
        <v>45716</v>
      </c>
      <c r="N740" s="44"/>
      <c r="O740" s="44">
        <f ca="1" t="shared" si="20"/>
        <v>0</v>
      </c>
      <c r="P740" s="44">
        <f ca="1" t="shared" si="21"/>
        <v>83</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83</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83</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83</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83</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83</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83</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83</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83</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83</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83</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83</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83</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83</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83</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83</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83</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83</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83</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83</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82</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82</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82</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82</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82</v>
      </c>
      <c r="Q764" s="14" t="str">
        <f>VLOOKUP(B764,辅助信息!E:M,9,FALSE)</f>
        <v>ZTWM-CDGS-XS-2024-0181-五冶天府-国道542项目（二批次）</v>
      </c>
      <c r="R764" s="14"/>
    </row>
    <row r="765" hidden="1" spans="2:18">
      <c r="B765" s="81" t="s">
        <v>69</v>
      </c>
      <c r="C765" s="55">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控制炉批号尽量少,优先安排达钢,提前联系到场规格及数量</v>
      </c>
      <c r="M765" s="84">
        <v>45716</v>
      </c>
      <c r="N765" s="44"/>
      <c r="O765" s="44">
        <f ca="1" t="shared" si="20"/>
        <v>0</v>
      </c>
      <c r="P765" s="47">
        <f ca="1" t="shared" si="21"/>
        <v>83</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83</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控制炉批号尽量少,优先安排达钢,提前联系到场规格及数量</v>
      </c>
      <c r="M767" s="84">
        <v>45716</v>
      </c>
      <c r="N767" s="44"/>
      <c r="O767" s="44">
        <f ca="1" t="shared" si="20"/>
        <v>0</v>
      </c>
      <c r="P767" s="47">
        <f ca="1" t="shared" si="21"/>
        <v>83</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83</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83</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83</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83</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JWDDCD2025051300077</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83</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83</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82</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82</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82</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82</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82</v>
      </c>
      <c r="Q778" s="14" t="str">
        <f>VLOOKUP(B778,辅助信息!E:M,9,FALSE)</f>
        <v>ZTWM-CDGS-XS-2024-0181-五冶天府-国道542项目（二批次）</v>
      </c>
      <c r="R778" s="14"/>
    </row>
    <row r="779" hidden="1" spans="2:18">
      <c r="B779" s="27" t="s">
        <v>56</v>
      </c>
      <c r="C779" s="55">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控制炉批号尽量少,优先安排达钢,提前联系到场规格及数量</v>
      </c>
      <c r="M779" s="76">
        <v>45716</v>
      </c>
      <c r="O779" s="47">
        <f ca="1" t="shared" si="20"/>
        <v>0</v>
      </c>
      <c r="P779" s="47">
        <f ca="1" t="shared" si="21"/>
        <v>83</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83</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83</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83</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83</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83</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82</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81</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81</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81</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81</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控制炉批号尽量少,优先安排达钢,提前联系到场规格及数量</v>
      </c>
      <c r="M791" s="76">
        <v>45718</v>
      </c>
      <c r="O791" s="47">
        <f ca="1" t="shared" ref="O791:O797" si="24">IF(OR(M791="",N791&lt;&gt;""),"",MAX(M791-TODAY(),0))</f>
        <v>0</v>
      </c>
      <c r="P791" s="47">
        <f ca="1" t="shared" ref="P791:P797" si="25">IF(M791="","",IF(N791&lt;&gt;"",MAX(N791-M791,0),IF(TODAY()&gt;M791,TODAY()-M791,0)))</f>
        <v>81</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81</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控制炉批号尽量少,优先安排达钢,提前联系到场规格及数量</v>
      </c>
      <c r="M793" s="76">
        <v>45720</v>
      </c>
      <c r="O793" s="47">
        <f ca="1" t="shared" si="24"/>
        <v>0</v>
      </c>
      <c r="P793" s="47">
        <f ca="1" t="shared" si="25"/>
        <v>79</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79</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81</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81</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81</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80</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80</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75</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75</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81</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81</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80</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80</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80</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80</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80</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80</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80</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82</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82</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82</v>
      </c>
      <c r="Q814" s="14" t="str">
        <f>VLOOKUP(B814,辅助信息!E:M,9,FALSE)</f>
        <v>ZTWM-CDGS-XS-2024-0181-五冶天府-国道542项目（二批次）</v>
      </c>
      <c r="R814" s="14"/>
    </row>
    <row r="815" hidden="1" spans="2:18">
      <c r="B815" s="27" t="s">
        <v>56</v>
      </c>
      <c r="C815" s="55">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控制炉批号尽量少,优先安排达钢,提前联系到场规格及数量</v>
      </c>
      <c r="M815" s="76">
        <v>45716</v>
      </c>
      <c r="O815" s="47">
        <f ca="1" t="shared" si="26"/>
        <v>0</v>
      </c>
      <c r="P815" s="47">
        <f ca="1" t="shared" si="27"/>
        <v>83</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83</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控制炉批号尽量少,优先安排达钢,提前联系到场规格及数量</v>
      </c>
      <c r="M817" s="76">
        <v>45720</v>
      </c>
      <c r="O817" s="47">
        <f ca="1" t="shared" si="26"/>
        <v>0</v>
      </c>
      <c r="P817" s="47">
        <f ca="1" t="shared" si="27"/>
        <v>79</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81</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81</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77</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77</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77</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77</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77</v>
      </c>
      <c r="Q824" s="14" t="str">
        <f>VLOOKUP(B824,辅助信息!E:M,9,FALSE)</f>
        <v>ZTWM-CDGS-XS-2024-0181-五冶天府-国道542项目（二批次）</v>
      </c>
      <c r="R824" s="14"/>
    </row>
    <row r="825" hidden="1" spans="2:18">
      <c r="B825" s="27" t="s">
        <v>112</v>
      </c>
      <c r="C825" s="55">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控制炉批号尽量少,优先安排达钢,提前联系到场规格及数量</v>
      </c>
      <c r="M825" s="76">
        <v>45723</v>
      </c>
      <c r="O825" s="47">
        <f ca="1" t="shared" si="26"/>
        <v>0</v>
      </c>
      <c r="P825" s="47">
        <f ca="1" t="shared" si="27"/>
        <v>76</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76</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77</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77</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77</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77</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77</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77</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77</v>
      </c>
      <c r="Q833" s="14" t="str">
        <f>VLOOKUP(B833,辅助信息!E:M,9,FALSE)</f>
        <v>ZTWM-CDGS-XS-2024-0248-五冶钢构-南充市医学院项目</v>
      </c>
      <c r="R833" s="14"/>
    </row>
    <row r="834" hidden="1" spans="2:18">
      <c r="B834" s="27" t="s">
        <v>56</v>
      </c>
      <c r="C834" s="55">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控制炉批号尽量少,优先安排达钢,提前联系到场规格及数量</v>
      </c>
      <c r="M834" s="76">
        <v>45716</v>
      </c>
      <c r="O834" s="47">
        <f ca="1" t="shared" si="26"/>
        <v>0</v>
      </c>
      <c r="P834" s="47">
        <f ca="1" t="shared" si="27"/>
        <v>83</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83</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控制炉批号尽量少,优先安排达钢,提前联系到场规格及数量</v>
      </c>
      <c r="M836" s="76">
        <v>45720</v>
      </c>
      <c r="O836" s="47">
        <f ca="1" t="shared" si="26"/>
        <v>0</v>
      </c>
      <c r="P836" s="47">
        <f ca="1" t="shared" si="27"/>
        <v>79</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81</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81</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77</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77</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77</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77</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77</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77</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77</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77</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75</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75</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75</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75</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76</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76</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76</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76</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76</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76</v>
      </c>
      <c r="Q856" s="14" t="str">
        <f>VLOOKUP(B856,辅助信息!E:M,9,FALSE)</f>
        <v>ZTWM-CDGS-XS-2024-0030-华西集采-简州大道</v>
      </c>
      <c r="R856" s="14"/>
    </row>
    <row r="857" hidden="1" spans="1:18">
      <c r="A857" s="56" t="s">
        <v>114</v>
      </c>
      <c r="B857" s="27" t="s">
        <v>56</v>
      </c>
      <c r="C857" s="55">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控制炉批号尽量少,优先安排达钢,提前联系到场规格及数量</v>
      </c>
      <c r="M857" s="76">
        <v>45716</v>
      </c>
      <c r="O857" s="47">
        <f ca="1">IF(OR(M857="",N857&lt;&gt;""),"",MAX(M857-TODAY(),0))</f>
        <v>0</v>
      </c>
      <c r="P857" s="47">
        <f ca="1" t="shared" si="27"/>
        <v>83</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83</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控制炉批号尽量少,优先安排达钢,提前联系到场规格及数量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79</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73</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73</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77</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77</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77</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77</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77</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77</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77</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77</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75</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75</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75</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75</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73</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71</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71</v>
      </c>
      <c r="Q882" s="14" t="str">
        <f>VLOOKUP(B882,辅助信息!E:M,9,FALSE)</f>
        <v>ZTWM-CDGS-XS-2024-0181-五冶天府-国道542项目（二批次）</v>
      </c>
      <c r="R882" s="14"/>
    </row>
    <row r="883" hidden="1" spans="2:18">
      <c r="B883" s="27" t="s">
        <v>47</v>
      </c>
      <c r="C883" s="55">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控制炉批号尽量少,优先安排达钢,提前联系到场规格及数量</v>
      </c>
      <c r="M883" s="76">
        <v>45726</v>
      </c>
      <c r="O883" s="47">
        <f ca="1" t="shared" si="28"/>
        <v>0</v>
      </c>
      <c r="P883" s="47">
        <f ca="1" t="shared" si="29"/>
        <v>73</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73</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73</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73</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72</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72</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72</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72</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72</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72</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72</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72</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72</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72</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72</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72</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72</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72</v>
      </c>
      <c r="Q900" s="14" t="str">
        <f>VLOOKUP(B900,辅助信息!E:M,9,FALSE)</f>
        <v>ZTWM-CDGS-XS-2024-0248-五冶钢构-南充市医学院项目</v>
      </c>
      <c r="R900" s="14"/>
    </row>
    <row r="901" hidden="1" spans="2:18">
      <c r="B901" s="27" t="s">
        <v>56</v>
      </c>
      <c r="C901" s="55">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控制炉批号尽量少,优先安排达钢,提前联系到场规格及数量</v>
      </c>
      <c r="M901" s="76">
        <v>45728</v>
      </c>
      <c r="O901" s="47">
        <f ca="1" t="shared" si="28"/>
        <v>0</v>
      </c>
      <c r="P901" s="47">
        <f ca="1" t="shared" si="29"/>
        <v>71</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71</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71</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71</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68</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68</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68</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71</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71</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71</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71</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71</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71</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71</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71</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71</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71</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71</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71</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71</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71</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71</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71</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71</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71</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71</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71</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控制炉批号尽量少,优先安排达钢,提前联系到场规格及数量</v>
      </c>
      <c r="M928" s="76">
        <v>45726</v>
      </c>
      <c r="O928" s="47">
        <f ca="1" t="shared" si="28"/>
        <v>0</v>
      </c>
      <c r="P928" s="47">
        <f ca="1" t="shared" si="29"/>
        <v>73</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73</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73</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73</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73</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73</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73</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71</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71</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72</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72</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72</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72</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72</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71</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71</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71</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71</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71</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71</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控制炉批号尽量少,优先安排达钢,提前联系到场规格及数量</v>
      </c>
      <c r="M948" s="76">
        <v>45726</v>
      </c>
      <c r="O948" s="47">
        <f ca="1" t="shared" si="30"/>
        <v>0</v>
      </c>
      <c r="P948" s="47">
        <f ca="1" t="shared" si="31"/>
        <v>73</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73</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73</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控制炉批号尽量少,优先安排达钢,提前联系到场规格及数量</v>
      </c>
      <c r="M951" s="76">
        <v>45731</v>
      </c>
      <c r="O951" s="47">
        <f ca="1" t="shared" si="30"/>
        <v>0</v>
      </c>
      <c r="P951" s="47">
        <f ca="1" t="shared" si="31"/>
        <v>68</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68</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68</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68</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71</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71</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71</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71</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71</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71</v>
      </c>
      <c r="Q960" s="14" t="str">
        <f>VLOOKUP(B960,辅助信息!E:M,9,FALSE)</f>
        <v>ZTWM-CDGS-XS-2024-0181-五冶天府-国道542项目（二批次）</v>
      </c>
      <c r="R960" s="14"/>
    </row>
    <row r="961" hidden="1" spans="2:18">
      <c r="B961" s="27" t="s">
        <v>68</v>
      </c>
      <c r="C961" s="55">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控制炉批号尽量少,优先安排达钢,提前联系到场规格及数量</v>
      </c>
      <c r="M961" s="76">
        <v>45726</v>
      </c>
      <c r="O961" s="47">
        <f ca="1" t="shared" si="30"/>
        <v>0</v>
      </c>
      <c r="P961" s="47">
        <f ca="1" t="shared" si="31"/>
        <v>73</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73</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73</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JWDDCD2025051300077</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控制炉批号尽量少,优先安排达钢,提前联系到场规格及数量</v>
      </c>
      <c r="M964" s="76">
        <v>45731</v>
      </c>
      <c r="O964" s="47">
        <f ca="1" t="shared" si="30"/>
        <v>0</v>
      </c>
      <c r="P964" s="47">
        <f ca="1" t="shared" si="31"/>
        <v>68</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JWDDCD2025051300077</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68</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JWDDCD2025051300077</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68</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68</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66</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66</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66</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66</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61</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61</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61</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61</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66</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66</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66</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66</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66</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66</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66</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66</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66</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66</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66</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66</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66</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66</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66</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66</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66</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66</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66</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65</v>
      </c>
      <c r="Q995" s="27" t="str">
        <f>VLOOKUP(B995,辅助信息!E:M,9,FALSE)</f>
        <v>ZTWM-CDGS-XS-2024-0181-五冶天府-国道542项目（二批次）</v>
      </c>
      <c r="R995" s="14"/>
    </row>
    <row r="996" hidden="1" spans="2:18">
      <c r="B996" s="27" t="s">
        <v>69</v>
      </c>
      <c r="C996" s="55">
        <v>45740</v>
      </c>
      <c r="D996" s="27" t="str">
        <f>VLOOKUP(B996,辅助信息!E:K,7,FALSE)</f>
        <v>JWDDCD2025051300077</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控制炉批号尽量少,优先安排达钢,提前联系到场规格及数量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JWDDCD2025051300077</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68</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66</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66</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JWDDCD2025051300077</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控制炉批号尽量少,优先安排达钢,提前联系到场规格及数量</v>
      </c>
      <c r="M1000" s="89">
        <v>45736</v>
      </c>
      <c r="O1000" s="30">
        <f ca="1" t="shared" si="32"/>
        <v>0</v>
      </c>
      <c r="P1000" s="30">
        <f ca="1" t="shared" si="33"/>
        <v>63</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61</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61</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61</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61</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61</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61</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61</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61</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61</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61</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61</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61</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61</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61</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61</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61</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61</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58</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58</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58</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61</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61</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61</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61</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61</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47</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47</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47</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47</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53</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53</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52</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52</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52</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52</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52</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52</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52</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49</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49</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49</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49</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49</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49</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49</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49</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49</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50</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50</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50</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50</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49</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49</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52</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52</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52</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52</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52</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52</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52</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52</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52</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52</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52</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52</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52</v>
      </c>
      <c r="Q1068" s="14" t="str">
        <f>VLOOKUP(B1068,辅助信息!E:M,9,FALSE)</f>
        <v>ZTWM-CDGS-XS-2024-0248-五冶钢构-南充市医学院项目</v>
      </c>
      <c r="R1068" s="14"/>
    </row>
    <row r="1069" hidden="1" spans="2:18">
      <c r="B1069" s="27" t="s">
        <v>69</v>
      </c>
      <c r="C1069" s="55">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控制炉批号尽量少,优先安排达钢,提前联系到场规格及数量</v>
      </c>
      <c r="M1069" s="76">
        <v>45768</v>
      </c>
      <c r="O1069" s="47">
        <f ca="1" t="shared" si="38"/>
        <v>0</v>
      </c>
      <c r="P1069" s="47">
        <f ca="1" t="shared" si="37"/>
        <v>31</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控制炉批号尽量少,优先安排达钢,提前联系到场规格及数量</v>
      </c>
      <c r="M1070" s="76">
        <v>45768</v>
      </c>
      <c r="O1070" s="47">
        <f ca="1" t="shared" si="38"/>
        <v>0</v>
      </c>
      <c r="P1070" s="47">
        <f ca="1" t="shared" si="37"/>
        <v>31</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控制炉批号尽量少,优先安排达钢,提前联系到场规格及数量</v>
      </c>
      <c r="M1071" s="76">
        <v>45768</v>
      </c>
      <c r="O1071" s="47">
        <f ca="1" t="shared" si="38"/>
        <v>0</v>
      </c>
      <c r="P1071" s="47">
        <f ca="1" t="shared" si="37"/>
        <v>31</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控制炉批号尽量少,优先安排达钢,提前联系到场规格及数量</v>
      </c>
      <c r="M1072" s="76">
        <v>45768</v>
      </c>
      <c r="O1072" s="47">
        <f ca="1" t="shared" si="38"/>
        <v>0</v>
      </c>
      <c r="P1072" s="47">
        <f ca="1" t="shared" si="37"/>
        <v>31</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31</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31</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31</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31</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31</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31</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31</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控制炉批号尽量少,优先安排达钢,提前联系到场规格及数量</v>
      </c>
      <c r="M1080" s="76">
        <v>45769</v>
      </c>
      <c r="O1080" s="47">
        <f ca="1" t="shared" si="38"/>
        <v>0</v>
      </c>
      <c r="P1080" s="47">
        <f ca="1" t="shared" si="39"/>
        <v>30</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控制炉批号尽量少,优先安排达钢,提前联系到场规格及数量</v>
      </c>
      <c r="M1081" s="76">
        <v>45769</v>
      </c>
      <c r="O1081" s="47">
        <f ca="1" t="shared" si="38"/>
        <v>0</v>
      </c>
      <c r="P1081" s="47">
        <f ca="1" t="shared" si="39"/>
        <v>30</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控制炉批号尽量少,优先安排达钢,提前联系到场规格及数量</v>
      </c>
      <c r="M1082" s="76">
        <v>45769</v>
      </c>
      <c r="O1082" s="47">
        <f ca="1" t="shared" si="38"/>
        <v>0</v>
      </c>
      <c r="P1082" s="47">
        <f ca="1" t="shared" si="39"/>
        <v>30</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控制炉批号尽量少,优先安排达钢,提前联系到场规格及数量</v>
      </c>
      <c r="M1083" s="76">
        <v>45769</v>
      </c>
      <c r="O1083" s="47">
        <f ca="1" t="shared" si="38"/>
        <v>0</v>
      </c>
      <c r="P1083" s="47">
        <f ca="1" t="shared" si="39"/>
        <v>30</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控制炉批号尽量少,优先安排达钢,提前联系到场规格及数量</v>
      </c>
      <c r="M1084" s="76">
        <v>45769</v>
      </c>
      <c r="O1084" s="47">
        <f ca="1" t="shared" si="38"/>
        <v>0</v>
      </c>
      <c r="P1084" s="47">
        <f ca="1" t="shared" si="39"/>
        <v>30</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控制炉批号尽量少,优先安排达钢,提前联系到场规格及数量</v>
      </c>
      <c r="M1085" s="76">
        <v>45769</v>
      </c>
      <c r="O1085" s="47">
        <f ca="1" t="shared" si="38"/>
        <v>0</v>
      </c>
      <c r="P1085" s="47">
        <f ca="1" t="shared" si="39"/>
        <v>30</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控制炉批号尽量少,优先安排达钢,提前联系到场规格及数量</v>
      </c>
      <c r="M1086" s="76">
        <v>45769</v>
      </c>
      <c r="O1086" s="47">
        <f ca="1" t="shared" si="38"/>
        <v>0</v>
      </c>
      <c r="P1086" s="47">
        <f ca="1" t="shared" si="39"/>
        <v>30</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控制炉批号尽量少,优先安排达钢,提前联系到场规格及数量</v>
      </c>
      <c r="M1087" s="76">
        <v>45769</v>
      </c>
      <c r="O1087" s="47">
        <f ca="1" t="shared" ref="O1087:O1150" si="40">IF(OR(M1087="",N1087&lt;&gt;""),"",MAX(M1087-TODAY(),0))</f>
        <v>0</v>
      </c>
      <c r="P1087" s="47">
        <f ca="1" t="shared" si="39"/>
        <v>30</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控制炉批号尽量少,优先安排达钢,提前联系到场规格及数量</v>
      </c>
      <c r="M1088" s="76">
        <v>45769</v>
      </c>
      <c r="O1088" s="47">
        <f ca="1" t="shared" si="40"/>
        <v>0</v>
      </c>
      <c r="P1088" s="47">
        <f ca="1" t="shared" si="39"/>
        <v>30</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控制炉批号尽量少,优先安排达钢,提前联系到场规格及数量</v>
      </c>
      <c r="M1089" s="76">
        <v>45769</v>
      </c>
      <c r="O1089" s="47">
        <f ca="1" t="shared" si="40"/>
        <v>0</v>
      </c>
      <c r="P1089" s="47">
        <f ca="1" t="shared" si="39"/>
        <v>30</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30</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30</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30</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30</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30</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30</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31</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控制炉批号尽量少,优先安排达钢,提前联系到场规格及数量</v>
      </c>
      <c r="M1097" s="76">
        <v>45769</v>
      </c>
      <c r="O1097" s="47">
        <f ca="1" t="shared" si="40"/>
        <v>0</v>
      </c>
      <c r="P1097" s="47">
        <f ca="1" t="shared" si="39"/>
        <v>30</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控制炉批号尽量少,优先安排达钢,提前联系到场规格及数量</v>
      </c>
      <c r="M1098" s="76">
        <v>45769</v>
      </c>
      <c r="O1098" s="47">
        <f ca="1" t="shared" si="40"/>
        <v>0</v>
      </c>
      <c r="P1098" s="47">
        <f ca="1" t="shared" si="39"/>
        <v>30</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控制炉批号尽量少,优先安排达钢,提前联系到场规格及数量</v>
      </c>
      <c r="M1099" s="76">
        <v>45769</v>
      </c>
      <c r="O1099" s="47">
        <f ca="1" t="shared" si="40"/>
        <v>0</v>
      </c>
      <c r="P1099" s="47">
        <f ca="1" t="shared" si="39"/>
        <v>30</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控制炉批号尽量少,优先安排达钢,提前联系到场规格及数量</v>
      </c>
      <c r="M1100" s="76">
        <v>45769</v>
      </c>
      <c r="O1100" s="47">
        <f ca="1" t="shared" si="40"/>
        <v>0</v>
      </c>
      <c r="P1100" s="47">
        <f ca="1" t="shared" si="39"/>
        <v>30</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控制炉批号尽量少,优先安排达钢,提前联系到场规格及数量</v>
      </c>
      <c r="M1101" s="76">
        <v>45769</v>
      </c>
      <c r="O1101" s="47">
        <f ca="1" t="shared" si="40"/>
        <v>0</v>
      </c>
      <c r="P1101" s="47">
        <f ca="1" t="shared" si="39"/>
        <v>30</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控制炉批号尽量少,优先安排达钢,提前联系到场规格及数量</v>
      </c>
      <c r="M1102" s="76">
        <v>45769</v>
      </c>
      <c r="O1102" s="47">
        <f ca="1" t="shared" si="40"/>
        <v>0</v>
      </c>
      <c r="P1102" s="47">
        <f ca="1" t="shared" si="39"/>
        <v>30</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27</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27</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27</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27</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27</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30</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30</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30</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30</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30</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30</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30</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30</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30</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30</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30</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30</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30</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30</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30</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30</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30</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30</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30</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30</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控制炉批号尽量少,优先安排达钢,提前联系到场规格及数量</v>
      </c>
      <c r="M1128" s="76">
        <v>45763</v>
      </c>
      <c r="O1128" s="47">
        <f ca="1" t="shared" si="40"/>
        <v>0</v>
      </c>
      <c r="P1128" s="47">
        <f ca="1" t="shared" si="39"/>
        <v>36</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控制炉批号尽量少,优先安排达钢,提前联系到场规格及数量</v>
      </c>
      <c r="M1129" s="76">
        <v>45763</v>
      </c>
      <c r="O1129" s="47">
        <f ca="1" t="shared" si="40"/>
        <v>0</v>
      </c>
      <c r="P1129" s="47">
        <f ca="1" t="shared" si="39"/>
        <v>36</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控制炉批号尽量少,优先安排达钢,提前联系到场规格及数量</v>
      </c>
      <c r="M1130" s="76">
        <v>45763</v>
      </c>
      <c r="O1130" s="47">
        <f ca="1" t="shared" si="40"/>
        <v>0</v>
      </c>
      <c r="P1130" s="47">
        <f ca="1" t="shared" si="39"/>
        <v>36</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控制炉批号尽量少,优先安排达钢,提前联系到场规格及数量</v>
      </c>
      <c r="M1131" s="76">
        <v>45763</v>
      </c>
      <c r="O1131" s="47">
        <f ca="1" t="shared" si="40"/>
        <v>0</v>
      </c>
      <c r="P1131" s="47">
        <f ca="1" t="shared" si="39"/>
        <v>36</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控制炉批号尽量少,优先安排达钢,提前联系到场规格及数量</v>
      </c>
      <c r="M1132" s="76">
        <v>45772</v>
      </c>
      <c r="O1132" s="47">
        <f ca="1" t="shared" si="40"/>
        <v>0</v>
      </c>
      <c r="P1132" s="47">
        <f ca="1" t="shared" si="39"/>
        <v>27</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控制炉批号尽量少,优先安排达钢,提前联系到场规格及数量</v>
      </c>
      <c r="M1133" s="76">
        <v>45772</v>
      </c>
      <c r="O1133" s="47">
        <f ca="1" t="shared" si="40"/>
        <v>0</v>
      </c>
      <c r="P1133" s="47">
        <f ca="1" t="shared" si="39"/>
        <v>27</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27</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27</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27</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27</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30</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30</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31</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27</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27</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27</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27</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27</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33</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33</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33</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33</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30</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30</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30</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30</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6">
        <v>45763</v>
      </c>
      <c r="O1154" s="47">
        <f ca="1" t="shared" si="43"/>
        <v>0</v>
      </c>
      <c r="P1154" s="47">
        <f ca="1" t="shared" si="42"/>
        <v>36</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6">
        <v>45763</v>
      </c>
      <c r="O1155" s="47">
        <f ca="1" t="shared" si="43"/>
        <v>0</v>
      </c>
      <c r="P1155" s="47">
        <f ca="1" t="shared" si="42"/>
        <v>36</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6">
        <v>45763</v>
      </c>
      <c r="O1156" s="47">
        <f ca="1" t="shared" si="43"/>
        <v>0</v>
      </c>
      <c r="P1156" s="47">
        <f ca="1" t="shared" si="42"/>
        <v>36</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6">
        <v>45763</v>
      </c>
      <c r="O1157" s="47">
        <f ca="1" t="shared" si="43"/>
        <v>0</v>
      </c>
      <c r="P1157" s="47">
        <f ca="1" t="shared" si="42"/>
        <v>36</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6">
        <v>45768</v>
      </c>
      <c r="O1158" s="47">
        <f ca="1" t="shared" si="43"/>
        <v>0</v>
      </c>
      <c r="P1158" s="47">
        <f ca="1" t="shared" si="42"/>
        <v>31</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6">
        <v>45768</v>
      </c>
      <c r="O1159" s="47">
        <f ca="1" t="shared" si="43"/>
        <v>0</v>
      </c>
      <c r="P1159" s="47">
        <f ca="1" t="shared" si="42"/>
        <v>31</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27</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27</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27</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6">
        <v>45772</v>
      </c>
      <c r="O1163" s="47">
        <f ca="1" t="shared" ref="O1163:O1193" si="45">IF(OR(M1163="",N1163&lt;&gt;""),"",MAX(M1163-TODAY(),0))</f>
        <v>0</v>
      </c>
      <c r="P1163" s="47">
        <f ca="1" t="shared" si="44"/>
        <v>27</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6">
        <v>45772</v>
      </c>
      <c r="O1164" s="47">
        <f ca="1" t="shared" si="45"/>
        <v>0</v>
      </c>
      <c r="P1164" s="47">
        <f ca="1" t="shared" si="44"/>
        <v>27</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6">
        <v>45772</v>
      </c>
      <c r="O1165" s="47">
        <f ca="1" t="shared" si="45"/>
        <v>0</v>
      </c>
      <c r="P1165" s="47">
        <f ca="1" t="shared" si="44"/>
        <v>27</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6">
        <v>45772</v>
      </c>
      <c r="O1166" s="47">
        <f ca="1" t="shared" si="45"/>
        <v>0</v>
      </c>
      <c r="P1166" s="47">
        <f ca="1" t="shared" si="44"/>
        <v>27</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6">
        <v>45772</v>
      </c>
      <c r="O1167" s="47">
        <f ca="1" t="shared" si="45"/>
        <v>0</v>
      </c>
      <c r="P1167" s="47">
        <f ca="1" t="shared" si="44"/>
        <v>27</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6">
        <v>45772</v>
      </c>
      <c r="O1168" s="47">
        <f ca="1" t="shared" si="45"/>
        <v>0</v>
      </c>
      <c r="P1168" s="47">
        <f ca="1" t="shared" si="44"/>
        <v>27</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6">
        <v>45772</v>
      </c>
      <c r="O1169" s="47">
        <f ca="1" t="shared" si="45"/>
        <v>0</v>
      </c>
      <c r="P1169" s="47">
        <f ca="1" t="shared" si="44"/>
        <v>27</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26</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26</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26</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26</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26</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26</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26</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26</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26</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26</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26</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26</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26</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26</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26</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26</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26</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26</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26</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26</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26</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26</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26</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26</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26</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26</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26</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26</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26</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26</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26</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26</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26</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26</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30</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30</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36</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9">
        <v>45763</v>
      </c>
      <c r="N1210" s="14"/>
      <c r="O1210" s="14">
        <f ca="1" t="shared" si="49"/>
        <v>0</v>
      </c>
      <c r="P1210" s="47">
        <f ca="1" t="shared" si="50"/>
        <v>36</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9">
        <v>45763</v>
      </c>
      <c r="N1211" s="14"/>
      <c r="O1211" s="14">
        <f ca="1" t="shared" si="49"/>
        <v>0</v>
      </c>
      <c r="P1211" s="47">
        <f ca="1" t="shared" si="50"/>
        <v>36</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9">
        <v>45763</v>
      </c>
      <c r="N1212" s="14"/>
      <c r="O1212" s="14">
        <f ca="1" t="shared" si="49"/>
        <v>0</v>
      </c>
      <c r="P1212" s="47">
        <f ca="1" t="shared" si="50"/>
        <v>36</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9">
        <v>45768</v>
      </c>
      <c r="N1213" s="14"/>
      <c r="O1213" s="14">
        <f ca="1" t="shared" si="49"/>
        <v>0</v>
      </c>
      <c r="P1213" s="47">
        <f ca="1" t="shared" si="50"/>
        <v>31</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9">
        <v>45768</v>
      </c>
      <c r="N1214" s="14"/>
      <c r="O1214" s="14">
        <f ca="1" t="shared" si="49"/>
        <v>0</v>
      </c>
      <c r="P1214" s="47">
        <f ca="1" t="shared" si="50"/>
        <v>31</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6">
        <v>45772</v>
      </c>
      <c r="O1215" s="47">
        <f ca="1" t="shared" si="49"/>
        <v>0</v>
      </c>
      <c r="P1215" s="47">
        <f ca="1" t="shared" si="50"/>
        <v>27</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6">
        <v>45772</v>
      </c>
      <c r="O1216" s="47">
        <f ca="1" t="shared" si="49"/>
        <v>0</v>
      </c>
      <c r="P1216" s="47">
        <f ca="1" t="shared" si="50"/>
        <v>27</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6">
        <v>45772</v>
      </c>
      <c r="O1217" s="47">
        <f ca="1" t="shared" si="49"/>
        <v>0</v>
      </c>
      <c r="P1217" s="47">
        <f ca="1" t="shared" si="50"/>
        <v>27</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6">
        <v>45772</v>
      </c>
      <c r="O1218" s="47">
        <f ca="1" t="shared" si="49"/>
        <v>0</v>
      </c>
      <c r="P1218" s="47">
        <f ca="1" t="shared" si="50"/>
        <v>27</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6">
        <v>45772</v>
      </c>
      <c r="O1219" s="47">
        <f ca="1" t="shared" si="49"/>
        <v>0</v>
      </c>
      <c r="P1219" s="47">
        <f ca="1" t="shared" si="50"/>
        <v>27</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26</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26</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26</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26</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26</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26</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6">
        <v>45779</v>
      </c>
      <c r="O1226" s="47">
        <f ca="1" t="shared" ref="O1226:O1234" si="51">IF(OR(M1226="",N1226&lt;&gt;""),"",MAX(M1226-TODAY(),0))</f>
        <v>0</v>
      </c>
      <c r="P1226" s="47">
        <f ca="1" t="shared" ref="P1226:P1254" si="52">IF(M1226="","",IF(N1226&lt;&gt;"",MAX(N1226-M1226,0),IF(TODAY()&gt;M1226,TODAY()-M1226,0)))</f>
        <v>20</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6">
        <v>45779</v>
      </c>
      <c r="O1227" s="47">
        <f ca="1" t="shared" si="51"/>
        <v>0</v>
      </c>
      <c r="P1227" s="47">
        <f ca="1" t="shared" si="52"/>
        <v>20</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6">
        <v>45779</v>
      </c>
      <c r="O1228" s="47">
        <f ca="1" t="shared" si="51"/>
        <v>0</v>
      </c>
      <c r="P1228" s="47">
        <f ca="1" t="shared" si="52"/>
        <v>20</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6">
        <v>45779</v>
      </c>
      <c r="O1229" s="47">
        <f ca="1" t="shared" si="51"/>
        <v>0</v>
      </c>
      <c r="P1229" s="47">
        <f ca="1" t="shared" si="52"/>
        <v>20</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6">
        <v>45779</v>
      </c>
      <c r="O1230" s="47">
        <f ca="1" t="shared" si="51"/>
        <v>0</v>
      </c>
      <c r="P1230" s="47">
        <f ca="1" t="shared" si="52"/>
        <v>20</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6">
        <v>45779</v>
      </c>
      <c r="O1231" s="47">
        <f ca="1" t="shared" si="51"/>
        <v>0</v>
      </c>
      <c r="P1231" s="47">
        <f ca="1" t="shared" si="52"/>
        <v>20</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6">
        <v>45779</v>
      </c>
      <c r="O1232" s="47">
        <f ca="1" t="shared" si="51"/>
        <v>0</v>
      </c>
      <c r="P1232" s="47">
        <f ca="1" t="shared" si="52"/>
        <v>20</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6">
        <v>45779</v>
      </c>
      <c r="O1233" s="47">
        <f ca="1" t="shared" si="51"/>
        <v>0</v>
      </c>
      <c r="P1233" s="47">
        <f ca="1" t="shared" si="52"/>
        <v>20</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JWDDCD2025051300077</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6">
        <v>45779</v>
      </c>
      <c r="O1234" s="47">
        <f ca="1" t="shared" si="51"/>
        <v>0</v>
      </c>
      <c r="P1234" s="47">
        <f ca="1" t="shared" si="52"/>
        <v>20</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26</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26</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26</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26</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26</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26</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26</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26</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26</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26</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26</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26</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26</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26</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26</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26</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26</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26</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26</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26</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24</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24</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24</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24</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24</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24</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24</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24</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24</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24</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30</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30</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24</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24</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24</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20</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20</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20</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20</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20</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20</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24</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22</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22</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22</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22</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22</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22</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22</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22</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22</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22</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22</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22</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22</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22</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22</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22</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22</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6">
        <v>45777</v>
      </c>
      <c r="O1294" s="47">
        <f ca="1" t="shared" si="57"/>
        <v>0</v>
      </c>
      <c r="P1294" s="47">
        <f ca="1" t="shared" si="54"/>
        <v>22</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6">
        <v>45777</v>
      </c>
      <c r="O1295" s="47">
        <f ca="1" t="shared" si="57"/>
        <v>0</v>
      </c>
      <c r="P1295" s="47">
        <f ca="1" t="shared" si="54"/>
        <v>22</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6">
        <v>45777</v>
      </c>
      <c r="O1296" s="47">
        <f ca="1" t="shared" si="57"/>
        <v>0</v>
      </c>
      <c r="P1296" s="47">
        <f ca="1" t="shared" si="54"/>
        <v>22</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6">
        <v>45777</v>
      </c>
      <c r="O1297" s="47">
        <f ca="1" t="shared" si="57"/>
        <v>0</v>
      </c>
      <c r="P1297" s="47">
        <f ca="1" t="shared" si="54"/>
        <v>22</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6">
        <v>45777</v>
      </c>
      <c r="O1298" s="47">
        <f ca="1" t="shared" si="57"/>
        <v>0</v>
      </c>
      <c r="P1298" s="47">
        <f ca="1" t="shared" ref="P1298:P1303" si="58">IF(M1298="","",IF(N1298&lt;&gt;"",MAX(N1298-M1298,0),IF(TODAY()&gt;M1298,TODAY()-M1298,0)))</f>
        <v>22</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6">
        <v>45777</v>
      </c>
      <c r="O1299" s="47">
        <f ca="1" t="shared" si="57"/>
        <v>0</v>
      </c>
      <c r="P1299" s="47">
        <f ca="1" t="shared" si="58"/>
        <v>22</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20</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20</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20</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20</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20</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21</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21</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21</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21</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21</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21</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21</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21</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19</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19</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19</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20</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20</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20</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20</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20</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20</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24</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控制炉批号尽量少,优先安排达钢,提前联系到场规格及数量</v>
      </c>
      <c r="M1323" s="76">
        <v>45777</v>
      </c>
      <c r="O1323" s="47">
        <f ca="1" t="shared" si="59"/>
        <v>0</v>
      </c>
      <c r="P1323" s="47">
        <f ca="1" t="shared" si="60"/>
        <v>22</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控制炉批号尽量少,优先安排达钢,提前联系到场规格及数量</v>
      </c>
      <c r="M1324" s="76">
        <v>45777</v>
      </c>
      <c r="O1324" s="47">
        <f ca="1" t="shared" si="59"/>
        <v>0</v>
      </c>
      <c r="P1324" s="47">
        <f ca="1" t="shared" si="60"/>
        <v>22</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控制炉批号尽量少,优先安排达钢,提前联系到场规格及数量</v>
      </c>
      <c r="M1325" s="76">
        <v>45777</v>
      </c>
      <c r="O1325" s="47">
        <f ca="1" t="shared" si="59"/>
        <v>0</v>
      </c>
      <c r="P1325" s="47">
        <f ca="1" t="shared" si="60"/>
        <v>22</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控制炉批号尽量少,优先安排达钢,提前联系到场规格及数量</v>
      </c>
      <c r="M1326" s="76">
        <v>45777</v>
      </c>
      <c r="O1326" s="47">
        <f ca="1" t="shared" si="59"/>
        <v>0</v>
      </c>
      <c r="P1326" s="47">
        <f ca="1" t="shared" si="60"/>
        <v>22</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控制炉批号尽量少,优先安排达钢,提前联系到场规格及数量</v>
      </c>
      <c r="M1327" s="76">
        <v>45777</v>
      </c>
      <c r="O1327" s="47">
        <f ca="1" t="shared" si="59"/>
        <v>0</v>
      </c>
      <c r="P1327" s="47">
        <f ca="1" t="shared" si="60"/>
        <v>22</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控制炉批号尽量少,优先安排达钢,提前联系到场规格及数量</v>
      </c>
      <c r="M1328" s="76">
        <v>45777</v>
      </c>
      <c r="O1328" s="47">
        <f ca="1" t="shared" si="59"/>
        <v>0</v>
      </c>
      <c r="P1328" s="47">
        <f ca="1" t="shared" si="60"/>
        <v>22</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21</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21</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21</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21</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19</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19</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19</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17</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17</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17</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17</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17</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17</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17</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17</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17</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17</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17</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19</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19</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20</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20</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控制炉批号尽量少,优先安排达钢,提前联系到场规格及数量</v>
      </c>
      <c r="M1357" s="76">
        <v>45777</v>
      </c>
      <c r="O1357" s="47">
        <f ca="1" t="shared" si="63"/>
        <v>0</v>
      </c>
      <c r="P1357" s="47">
        <f ca="1" t="shared" si="64"/>
        <v>22</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控制炉批号尽量少,优先安排达钢,提前联系到场规格及数量</v>
      </c>
      <c r="M1358" s="76">
        <v>45777</v>
      </c>
      <c r="O1358" s="47">
        <f ca="1" t="shared" si="63"/>
        <v>0</v>
      </c>
      <c r="P1358" s="47">
        <f ca="1" t="shared" si="64"/>
        <v>22</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控制炉批号尽量少,优先安排达钢,提前联系到场规格及数量</v>
      </c>
      <c r="M1359" s="76">
        <v>45777</v>
      </c>
      <c r="O1359" s="47">
        <f ca="1" t="shared" si="63"/>
        <v>0</v>
      </c>
      <c r="P1359" s="47">
        <f ca="1" t="shared" si="64"/>
        <v>22</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控制炉批号尽量少,优先安排达钢,提前联系到场规格及数量</v>
      </c>
      <c r="M1360" s="76">
        <v>45777</v>
      </c>
      <c r="O1360" s="47">
        <f ca="1" t="shared" si="63"/>
        <v>0</v>
      </c>
      <c r="P1360" s="47">
        <f ca="1" t="shared" si="64"/>
        <v>22</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19</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19</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19</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19</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19</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19</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17</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17</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17</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17</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17</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17</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17</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17</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17</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17</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19</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19</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15</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15</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15</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15</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15</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15</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15</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15</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15</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15</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15</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15</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15</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15</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15</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15</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15</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15</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15</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控制炉批号尽量少,优先安排达钢,提前联系到场规格及数量</v>
      </c>
      <c r="M1398" s="76">
        <v>45784</v>
      </c>
      <c r="O1398" s="47">
        <f ca="1" t="shared" si="67"/>
        <v>0</v>
      </c>
      <c r="P1398" s="47">
        <f ca="1" t="shared" si="68"/>
        <v>15</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控制炉批号尽量少,优先安排达钢,提前联系到场规格及数量</v>
      </c>
      <c r="M1399" s="76">
        <v>45784</v>
      </c>
      <c r="O1399" s="47">
        <f ca="1" t="shared" si="67"/>
        <v>0</v>
      </c>
      <c r="P1399" s="47">
        <f ca="1" t="shared" si="68"/>
        <v>15</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控制炉批号尽量少,优先安排达钢,提前联系到场规格及数量</v>
      </c>
      <c r="M1400" s="76">
        <v>45784</v>
      </c>
      <c r="O1400" s="47">
        <f ca="1" t="shared" si="67"/>
        <v>0</v>
      </c>
      <c r="P1400" s="47">
        <f ca="1" t="shared" si="68"/>
        <v>15</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控制炉批号尽量少,优先安排达钢,提前联系到场规格及数量</v>
      </c>
      <c r="M1401" s="76">
        <v>45784</v>
      </c>
      <c r="O1401" s="47">
        <f ca="1" t="shared" si="67"/>
        <v>0</v>
      </c>
      <c r="P1401" s="47">
        <f ca="1" t="shared" si="68"/>
        <v>15</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15</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控制炉批号尽量少,优先安排达钢,提前联系到场规格及数量</v>
      </c>
      <c r="M1403" s="76">
        <v>45784</v>
      </c>
      <c r="O1403" s="47">
        <f ca="1" t="shared" si="67"/>
        <v>0</v>
      </c>
      <c r="P1403" s="47">
        <f ca="1" t="shared" si="68"/>
        <v>15</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控制炉批号尽量少,优先安排达钢,提前联系到场规格及数量</v>
      </c>
      <c r="M1404" s="76">
        <v>45784</v>
      </c>
      <c r="O1404" s="47">
        <f ca="1" t="shared" si="67"/>
        <v>0</v>
      </c>
      <c r="P1404" s="47">
        <f ca="1" t="shared" si="68"/>
        <v>15</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控制炉批号尽量少,优先安排达钢,提前联系到场规格及数量</v>
      </c>
      <c r="M1405" s="76">
        <v>45784</v>
      </c>
      <c r="O1405" s="47">
        <f ca="1" t="shared" si="67"/>
        <v>0</v>
      </c>
      <c r="P1405" s="47">
        <f ca="1" t="shared" si="68"/>
        <v>15</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控制炉批号尽量少,优先安排达钢,提前联系到场规格及数量</v>
      </c>
      <c r="M1406" s="76">
        <v>45784</v>
      </c>
      <c r="O1406" s="47">
        <f ca="1" t="shared" si="67"/>
        <v>0</v>
      </c>
      <c r="P1406" s="47">
        <f ca="1" t="shared" si="68"/>
        <v>15</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控制炉批号尽量少,优先安排达钢,提前联系到场规格及数量</v>
      </c>
      <c r="M1407" s="76">
        <v>45784</v>
      </c>
      <c r="O1407" s="47">
        <f ca="1" t="shared" si="67"/>
        <v>0</v>
      </c>
      <c r="P1407" s="47">
        <f ca="1" t="shared" si="68"/>
        <v>15</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14</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14</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14</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14</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14</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14</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14</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14</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14</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14</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14</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14</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14</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12</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12</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12</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12</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12</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12</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12</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12</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12</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12</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12</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12</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12</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12</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12</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15</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控制炉批号尽量少,优先安排达钢,提前联系到场规格及数量</v>
      </c>
      <c r="M1437" s="76">
        <v>45784</v>
      </c>
      <c r="O1437" s="47">
        <f ca="1" t="shared" si="72"/>
        <v>0</v>
      </c>
      <c r="P1437" s="47">
        <f ca="1" t="shared" si="70"/>
        <v>15</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控制炉批号尽量少,优先安排达钢,提前联系到场规格及数量</v>
      </c>
      <c r="M1438" s="76">
        <v>45784</v>
      </c>
      <c r="O1438" s="47">
        <f ca="1" t="shared" si="72"/>
        <v>0</v>
      </c>
      <c r="P1438" s="47">
        <f ca="1" t="shared" si="70"/>
        <v>15</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控制炉批号尽量少,优先安排达钢,提前联系到场规格及数量</v>
      </c>
      <c r="M1439" s="76">
        <v>45784</v>
      </c>
      <c r="O1439" s="47">
        <f ca="1" t="shared" si="72"/>
        <v>0</v>
      </c>
      <c r="P1439" s="47">
        <f ca="1" t="shared" si="70"/>
        <v>15</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14</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14</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14</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14</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14</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14</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14</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14</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14</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14</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14</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14</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12</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12</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12</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12</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12</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12</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12</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12</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12</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12</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12</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控制炉批号尽量少,优先安排达钢,提前联系到场规格及数量</v>
      </c>
      <c r="M1463" s="76">
        <v>45787</v>
      </c>
      <c r="O1463" s="47">
        <f ca="1" t="shared" si="72"/>
        <v>0</v>
      </c>
      <c r="P1463" s="47">
        <f ca="1" t="shared" si="70"/>
        <v>12</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控制炉批号尽量少,优先安排达钢,提前联系到场规格及数量</v>
      </c>
      <c r="M1464" s="76">
        <v>45787</v>
      </c>
      <c r="O1464" s="47">
        <f ca="1" t="shared" si="72"/>
        <v>0</v>
      </c>
      <c r="P1464" s="47">
        <f ca="1" t="shared" si="70"/>
        <v>12</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控制炉批号尽量少,优先安排达钢,提前联系到场规格及数量</v>
      </c>
      <c r="M1465" s="76">
        <v>45787</v>
      </c>
      <c r="O1465" s="47">
        <f ca="1" t="shared" si="72"/>
        <v>0</v>
      </c>
      <c r="P1465" s="47">
        <f ca="1" t="shared" si="70"/>
        <v>12</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控制炉批号尽量少,优先安排达钢,提前联系到场规格及数量</v>
      </c>
      <c r="M1466" s="76">
        <v>45787</v>
      </c>
      <c r="O1466" s="47">
        <f ca="1" t="shared" si="72"/>
        <v>0</v>
      </c>
      <c r="P1466" s="47">
        <f ca="1" t="shared" si="70"/>
        <v>12</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控制炉批号尽量少,优先安排达钢,提前联系到场规格及数量</v>
      </c>
      <c r="M1467" s="76">
        <v>45787</v>
      </c>
      <c r="O1467" s="47">
        <f ca="1" t="shared" si="72"/>
        <v>0</v>
      </c>
      <c r="P1467" s="47">
        <f ca="1" t="shared" si="70"/>
        <v>12</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控制炉批号尽量少,优先安排达钢,提前联系到场规格及数量</v>
      </c>
      <c r="M1468" s="76">
        <v>45787</v>
      </c>
      <c r="O1468" s="47">
        <f ca="1" t="shared" si="72"/>
        <v>0</v>
      </c>
      <c r="P1468" s="47">
        <f ca="1" t="shared" si="70"/>
        <v>12</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控制炉批号尽量少,优先安排达钢,提前联系到场规格及数量</v>
      </c>
      <c r="M1469" s="76">
        <v>45787</v>
      </c>
      <c r="O1469" s="47">
        <f ca="1" t="shared" si="72"/>
        <v>0</v>
      </c>
      <c r="P1469" s="47">
        <f ca="1" t="shared" si="70"/>
        <v>12</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12</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12</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12</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12</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12</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12</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12</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12</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12</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12</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12</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12</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12</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12</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12</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12</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12</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12</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控制炉批号尽量少,优先安排达钢,提前联系到场规格及数量</v>
      </c>
      <c r="M1488" s="76">
        <v>45784</v>
      </c>
      <c r="O1488" s="47">
        <f ca="1" t="shared" si="74"/>
        <v>0</v>
      </c>
      <c r="P1488" s="47">
        <f ca="1" t="shared" si="75"/>
        <v>15</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控制炉批号尽量少,优先安排达钢,提前联系到场规格及数量</v>
      </c>
      <c r="M1489" s="76">
        <v>45784</v>
      </c>
      <c r="O1489" s="47">
        <f ca="1" t="shared" si="74"/>
        <v>0</v>
      </c>
      <c r="P1489" s="47">
        <f ca="1" t="shared" si="75"/>
        <v>15</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14</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14</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14</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14</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14</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14</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14</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14</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控制炉批号尽量少,优先安排达钢,提前联系到场规格及数量</v>
      </c>
      <c r="M1498" s="76">
        <v>45785</v>
      </c>
      <c r="O1498" s="47">
        <f ca="1" t="shared" si="74"/>
        <v>0</v>
      </c>
      <c r="P1498" s="47">
        <f ca="1" t="shared" si="75"/>
        <v>14</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控制炉批号尽量少,优先安排达钢,提前联系到场规格及数量</v>
      </c>
      <c r="M1499" s="76">
        <v>45785</v>
      </c>
      <c r="O1499" s="47">
        <f ca="1" t="shared" si="74"/>
        <v>0</v>
      </c>
      <c r="P1499" s="47">
        <f ca="1" t="shared" si="75"/>
        <v>14</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控制炉批号尽量少,优先安排达钢,提前联系到场规格及数量</v>
      </c>
      <c r="M1500" s="76">
        <v>45787</v>
      </c>
      <c r="O1500" s="47">
        <f ca="1" t="shared" si="74"/>
        <v>0</v>
      </c>
      <c r="P1500" s="47">
        <f ca="1" t="shared" si="75"/>
        <v>12</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控制炉批号尽量少,优先安排达钢,提前联系到场规格及数量</v>
      </c>
      <c r="M1501" s="76">
        <v>45787</v>
      </c>
      <c r="O1501" s="47">
        <f ca="1" t="shared" si="74"/>
        <v>0</v>
      </c>
      <c r="P1501" s="47">
        <f ca="1" t="shared" si="75"/>
        <v>12</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控制炉批号尽量少,优先安排达钢,提前联系到场规格及数量</v>
      </c>
      <c r="M1502" s="76">
        <v>45787</v>
      </c>
      <c r="O1502" s="47">
        <f ca="1" t="shared" si="74"/>
        <v>0</v>
      </c>
      <c r="P1502" s="47">
        <f ca="1" t="shared" si="75"/>
        <v>12</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12</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11</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11</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12</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12</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12</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12</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12</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12</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12</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12</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11</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11</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11</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11</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11</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11</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11</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11</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7</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7</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7</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控制炉批号尽量少,优先安排达钢,提前联系到场规格及数量</v>
      </c>
      <c r="M1525" s="76">
        <v>45784</v>
      </c>
      <c r="O1525" s="47">
        <f ca="1" t="shared" si="78"/>
        <v>0</v>
      </c>
      <c r="P1525" s="47">
        <f ca="1" t="shared" si="77"/>
        <v>15</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控制炉批号尽量少,优先安排达钢,提前联系到场规格及数量</v>
      </c>
      <c r="M1526" s="76">
        <v>45784</v>
      </c>
      <c r="O1526" s="47">
        <f ca="1" t="shared" si="78"/>
        <v>0</v>
      </c>
      <c r="P1526" s="47">
        <f ca="1" t="shared" si="77"/>
        <v>15</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14</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14</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14</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14</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14</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12</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11</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11</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12</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12</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12</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12</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12</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11</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11</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11</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7</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7</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7</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控制炉批号尽量少,优先安排达钢,提前联系到场规格及数量</v>
      </c>
      <c r="M1546" s="76">
        <v>45784</v>
      </c>
      <c r="O1546" s="47">
        <f ca="1" t="shared" si="78"/>
        <v>0</v>
      </c>
      <c r="P1546" s="47">
        <f ca="1" t="shared" si="77"/>
        <v>15</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控制炉批号尽量少,优先安排达钢,提前联系到场规格及数量</v>
      </c>
      <c r="M1547" s="76">
        <v>45784</v>
      </c>
      <c r="O1547" s="47">
        <f ca="1" t="shared" si="78"/>
        <v>0</v>
      </c>
      <c r="P1547" s="47">
        <f ca="1" t="shared" si="77"/>
        <v>15</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14</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14</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14</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12</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11</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11</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12</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12</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12</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12</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12</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11</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11</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7</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7</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7</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5</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5</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6</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6</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6</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6</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6</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JWDDCD2025050700178</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2</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JWDDCD2025050700178</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2</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JWDDCD2025050700178</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2</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JWDDCD2025050700178</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2</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JWDDCD2025050700178</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2</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JWDDCD2025050700178</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2</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JWDDCD2025050700178</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2</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JWDDCD2025050700178</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2</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JWDDCD2025050700178</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2</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JWDDCD2025050700178</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2</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JWDDCD2025050700178</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2</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JWDDCD2025050700178</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2</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JWDDCD2025050700178</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2</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JWDDCD2025050700178</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2</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JWDDCD2025050700178</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2</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JWDDCD2025050700178</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2</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str">
        <f>VLOOKUP(B1587,辅助信息!E:K,7,FALSE)</f>
        <v>JWDDCD2025051800044</v>
      </c>
      <c r="E1587" s="104" t="str">
        <f>VLOOKUP(F1587,辅助信息!A:B,2,FALSE)</f>
        <v>高线</v>
      </c>
      <c r="F1587" s="27" t="s">
        <v>51</v>
      </c>
      <c r="G1587" s="23">
        <v>35</v>
      </c>
      <c r="H1587" s="105" t="str">
        <f>_xlfn.XLOOKUP(C1587&amp;F1587&amp;I1587&amp;J1587,'[1]2025年已发货'!$F:$F&amp;'[1]2025年已发货'!$C:$C&amp;'[1]2025年已发货'!$G:$G&amp;'[1]2025年已发货'!$H:$H,'[1]2025年已发货'!$E:$E,"未发货")</f>
        <v>未发货</v>
      </c>
      <c r="I1587" s="104" t="str">
        <f>VLOOKUP(B1587,辅助信息!E:I,3,FALSE)</f>
        <v>(五冶建设龙泉芙蓉花语项目-1、3地块)龙泉驿区北川路双堰塘钓鱼东100米(北川路)</v>
      </c>
      <c r="J1587" s="104" t="str">
        <f>VLOOKUP(B1587,辅助信息!E:I,4,FALSE)</f>
        <v>董文学</v>
      </c>
      <c r="K1587" s="104">
        <f>VLOOKUP(J1587,辅助信息!H:I,2,FALSE)</f>
        <v>15828110575</v>
      </c>
      <c r="L1587" s="106" t="str">
        <f>VLOOKUP(B1587,辅助信息!E:J,6,FALSE)</f>
        <v>五冶建设送货单,4份材质书,项目名称：中冶成勘-成都安置房项目，装货前联系收货人核实到场规格,没提前告知进场规格现场不给予接收</v>
      </c>
      <c r="M1587" s="76">
        <v>45797</v>
      </c>
      <c r="O1587" s="47">
        <f ca="1" t="shared" si="79"/>
        <v>0</v>
      </c>
      <c r="P1587" s="47">
        <f ca="1" t="shared" si="80"/>
        <v>2</v>
      </c>
      <c r="Q1587" s="48">
        <f>VLOOKUP(B1587,辅助信息!E:M,9,FALSE)</f>
        <v>0</v>
      </c>
      <c r="R1587" s="48" t="str">
        <f>_xlfn._xlws.FILTER(辅助信息!D:D,辅助信息!E:E=B1587)</f>
        <v>五冶建设龙泉芙蓉花语项目</v>
      </c>
    </row>
    <row r="1588" hidden="1" spans="2:18">
      <c r="B1588" s="27" t="s">
        <v>152</v>
      </c>
      <c r="C1588" s="55">
        <v>45793</v>
      </c>
      <c r="D1588" s="104" t="str">
        <f>VLOOKUP(B1588,辅助信息!E:K,7,FALSE)</f>
        <v>JWDDCD2025051800044</v>
      </c>
      <c r="E1588" s="104" t="str">
        <f>VLOOKUP(F1588,辅助信息!A:B,2,FALSE)</f>
        <v>螺纹钢</v>
      </c>
      <c r="F1588" s="27" t="s">
        <v>28</v>
      </c>
      <c r="G1588" s="23">
        <v>105</v>
      </c>
      <c r="H1588" s="105" t="str">
        <f>_xlfn.XLOOKUP(C1588&amp;F1588&amp;I1588&amp;J1588,'[1]2025年已发货'!$F:$F&amp;'[1]2025年已发货'!$C:$C&amp;'[1]2025年已发货'!$G:$G&amp;'[1]2025年已发货'!$H:$H,'[1]2025年已发货'!$E:$E,"未发货")</f>
        <v>未发货</v>
      </c>
      <c r="I1588" s="104" t="str">
        <f>VLOOKUP(B1588,辅助信息!E:I,3,FALSE)</f>
        <v>(五冶建设龙泉芙蓉花语项目-1、3地块)龙泉驿区北川路双堰塘钓鱼东100米(北川路)</v>
      </c>
      <c r="J1588" s="104" t="str">
        <f>VLOOKUP(B1588,辅助信息!E:I,4,FALSE)</f>
        <v>董文学</v>
      </c>
      <c r="K1588" s="104">
        <f>VLOOKUP(J1588,辅助信息!H:I,2,FALSE)</f>
        <v>15828110575</v>
      </c>
      <c r="L1588" s="106" t="str">
        <f>VLOOKUP(B1588,辅助信息!E:J,6,FALSE)</f>
        <v>五冶建设送货单,4份材质书,项目名称：中冶成勘-成都安置房项目，装货前联系收货人核实到场规格,没提前告知进场规格现场不给予接收</v>
      </c>
      <c r="M1588" s="76">
        <v>45797</v>
      </c>
      <c r="O1588" s="47">
        <f ca="1" t="shared" si="79"/>
        <v>0</v>
      </c>
      <c r="P1588" s="47">
        <f ca="1" t="shared" si="80"/>
        <v>2</v>
      </c>
      <c r="Q1588" s="48">
        <f>VLOOKUP(B1588,辅助信息!E:M,9,FALSE)</f>
        <v>0</v>
      </c>
      <c r="R1588" s="48" t="str">
        <f>_xlfn._xlws.FILTER(辅助信息!D:D,辅助信息!E:E=B1588)</f>
        <v>五冶建设龙泉芙蓉花语项目</v>
      </c>
    </row>
    <row r="1589" hidden="1" spans="2:18">
      <c r="B1589" s="27" t="s">
        <v>81</v>
      </c>
      <c r="C1589" s="55">
        <v>45796</v>
      </c>
      <c r="D1589" s="104" t="str">
        <f>VLOOKUP(B1589,辅助信息!E:K,7,FALSE)</f>
        <v>JWDDCD2025050700178</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1</v>
      </c>
      <c r="P1589" s="47">
        <f ca="1" t="shared" si="80"/>
        <v>0</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JWDDCD2025050700178</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1</v>
      </c>
      <c r="P1590" s="47">
        <f ca="1" t="shared" ref="P1590:P1601" si="82">IF(M1590="","",IF(N1590&lt;&gt;"",MAX(N1590-M1590,0),IF(TODAY()&gt;M1590,TODAY()-M1590,0)))</f>
        <v>0</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JWDDCD2025050700178</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1</v>
      </c>
      <c r="P1591" s="47">
        <f ca="1" t="shared" si="82"/>
        <v>0</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JWDDCD2025050700178</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1</v>
      </c>
      <c r="P1592" s="47">
        <f ca="1" t="shared" si="82"/>
        <v>0</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JWDDCD2025050700178</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1</v>
      </c>
      <c r="P1593" s="47">
        <f ca="1" t="shared" si="82"/>
        <v>0</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JWDDCD2025050700178</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1</v>
      </c>
      <c r="P1594" s="47">
        <f ca="1" t="shared" si="82"/>
        <v>0</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JWDDCD2025050700178</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1</v>
      </c>
      <c r="P1595" s="47">
        <f ca="1" t="shared" si="82"/>
        <v>0</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JWDDCD2025050700178</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1</v>
      </c>
      <c r="P1596" s="47">
        <f ca="1" t="shared" si="82"/>
        <v>0</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JWDDCD2025050700178</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1</v>
      </c>
      <c r="P1597" s="47">
        <f ca="1" t="shared" si="82"/>
        <v>0</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JWDDCD2025050700178</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1</v>
      </c>
      <c r="P1598" s="47">
        <f ca="1" t="shared" si="82"/>
        <v>0</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2</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2</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2</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1</v>
      </c>
      <c r="P1602" s="47">
        <f ca="1" t="shared" si="84"/>
        <v>0</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1</v>
      </c>
      <c r="P1603" s="47">
        <f ca="1" t="shared" si="84"/>
        <v>0</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1</v>
      </c>
      <c r="P1604" s="47">
        <f ca="1" t="shared" si="84"/>
        <v>0</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JWDDCD2025050700178</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1</v>
      </c>
      <c r="P1605" s="47">
        <f ca="1" t="shared" si="84"/>
        <v>0</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JWDDCD2025050700178</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1</v>
      </c>
      <c r="P1606" s="47">
        <f ca="1" t="shared" si="84"/>
        <v>0</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JWDDCD2025050700178</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1</v>
      </c>
      <c r="P1607" s="47">
        <f ca="1" t="shared" si="84"/>
        <v>0</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JWDDCD2025050700178</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1</v>
      </c>
      <c r="P1608" s="47">
        <f ca="1" t="shared" si="84"/>
        <v>0</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JWDDCD2025050700178</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1</v>
      </c>
      <c r="P1609" s="47">
        <f ca="1" t="shared" si="84"/>
        <v>0</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JWDDCD2025051300077</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控制炉批号尽量少,优先安排达钢,提前联系到场规格及数量</v>
      </c>
      <c r="M1610" s="76">
        <v>45799</v>
      </c>
      <c r="O1610" s="47">
        <f ca="1" t="shared" si="83"/>
        <v>0</v>
      </c>
      <c r="P1610" s="47">
        <f ca="1" t="shared" si="84"/>
        <v>0</v>
      </c>
      <c r="Q1610" s="48" t="str">
        <f>VLOOKUP(B1610,辅助信息!E:M,9,FALSE)</f>
        <v>ZTWM-CDGS-XS-2024-0134-商投建工达州中医药科技成果示范园项目</v>
      </c>
    </row>
    <row r="1611" hidden="1" spans="2:17">
      <c r="B1611" s="27" t="s">
        <v>147</v>
      </c>
      <c r="C1611" s="55">
        <v>45798</v>
      </c>
      <c r="D1611" s="104" t="str">
        <f>VLOOKUP(B1611,辅助信息!E:K,7,FALSE)</f>
        <v>JWDDCD2025051300077</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控制炉批号尽量少,优先安排达钢,提前联系到场规格及数量</v>
      </c>
      <c r="M1611" s="76">
        <v>45799</v>
      </c>
      <c r="O1611" s="47">
        <f ca="1" t="shared" si="83"/>
        <v>0</v>
      </c>
      <c r="P1611" s="47">
        <f ca="1" t="shared" si="84"/>
        <v>0</v>
      </c>
      <c r="Q1611" s="48" t="str">
        <f>VLOOKUP(B1611,辅助信息!E:M,9,FALSE)</f>
        <v>ZTWM-CDGS-XS-2024-0134-商投建工达州中医药科技成果示范园项目</v>
      </c>
    </row>
    <row r="1612" hidden="1" spans="2:17">
      <c r="B1612" s="27" t="s">
        <v>147</v>
      </c>
      <c r="C1612" s="55">
        <v>45798</v>
      </c>
      <c r="D1612" s="104" t="str">
        <f>VLOOKUP(B1612,辅助信息!E:K,7,FALSE)</f>
        <v>JWDDCD2025051300077</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控制炉批号尽量少,优先安排达钢,提前联系到场规格及数量</v>
      </c>
      <c r="M1612" s="76">
        <v>45799</v>
      </c>
      <c r="O1612" s="47">
        <f ca="1" t="shared" si="83"/>
        <v>0</v>
      </c>
      <c r="P1612" s="47">
        <f ca="1" t="shared" si="84"/>
        <v>0</v>
      </c>
      <c r="Q1612" s="48" t="str">
        <f>VLOOKUP(B1612,辅助信息!E:M,9,FALSE)</f>
        <v>ZTWM-CDGS-XS-2024-0134-商投建工达州中医药科技成果示范园项目</v>
      </c>
    </row>
    <row r="1613" hidden="1" spans="2:17">
      <c r="B1613" s="27" t="s">
        <v>147</v>
      </c>
      <c r="C1613" s="55">
        <v>45798</v>
      </c>
      <c r="D1613" s="104" t="str">
        <f>VLOOKUP(B1613,辅助信息!E:K,7,FALSE)</f>
        <v>JWDDCD2025051300077</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控制炉批号尽量少,优先安排达钢,提前联系到场规格及数量</v>
      </c>
      <c r="M1613" s="76">
        <v>45799</v>
      </c>
      <c r="O1613" s="47">
        <f ca="1" t="shared" si="83"/>
        <v>0</v>
      </c>
      <c r="P1613" s="47">
        <f ca="1" t="shared" si="84"/>
        <v>0</v>
      </c>
      <c r="Q1613" s="48" t="str">
        <f>VLOOKUP(B1613,辅助信息!E:M,9,FALSE)</f>
        <v>ZTWM-CDGS-XS-2024-0134-商投建工达州中医药科技成果示范园项目</v>
      </c>
    </row>
    <row r="1614" hidden="1" spans="2:17">
      <c r="B1614" s="27" t="s">
        <v>81</v>
      </c>
      <c r="C1614" s="55">
        <v>45798</v>
      </c>
      <c r="D1614" s="104" t="str">
        <f>VLOOKUP(B1614,辅助信息!E:K,7,FALSE)</f>
        <v>JWDDCD2025050700178</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0" si="85">IF(OR(M1614="",N1614&lt;&gt;""),"",MAX(M1614-TODAY(),0))</f>
        <v>0</v>
      </c>
      <c r="P1614" s="47">
        <f ca="1" t="shared" ref="P1614:P1630" si="86">IF(M1614="","",IF(N1614&lt;&gt;"",MAX(N1614-M1614,0),IF(TODAY()&gt;M1614,TODAY()-M1614,0)))</f>
        <v>0</v>
      </c>
      <c r="Q1614" s="48" t="str">
        <f>VLOOKUP(B1614,辅助信息!E:M,9,FALSE)</f>
        <v>ZTWM-CDGS-XS-2024-0030-华西集采-简州大道</v>
      </c>
    </row>
    <row r="1615" hidden="1" spans="2:17">
      <c r="B1615" s="27" t="s">
        <v>81</v>
      </c>
      <c r="C1615" s="55">
        <v>45798</v>
      </c>
      <c r="D1615" s="104" t="str">
        <f>VLOOKUP(B1615,辅助信息!E:K,7,FALSE)</f>
        <v>JWDDCD2025050700178</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0</v>
      </c>
      <c r="Q1615" s="48" t="str">
        <f>VLOOKUP(B1615,辅助信息!E:M,9,FALSE)</f>
        <v>ZTWM-CDGS-XS-2024-0030-华西集采-简州大道</v>
      </c>
    </row>
    <row r="1616" hidden="1" spans="2:17">
      <c r="B1616" s="27" t="s">
        <v>81</v>
      </c>
      <c r="C1616" s="55">
        <v>45798</v>
      </c>
      <c r="D1616" s="104" t="str">
        <f>VLOOKUP(B1616,辅助信息!E:K,7,FALSE)</f>
        <v>JWDDCD2025050700178</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0</v>
      </c>
      <c r="Q1616" s="48" t="str">
        <f>VLOOKUP(B1616,辅助信息!E:M,9,FALSE)</f>
        <v>ZTWM-CDGS-XS-2024-0030-华西集采-简州大道</v>
      </c>
    </row>
    <row r="1617" hidden="1" spans="2:17">
      <c r="B1617" s="27" t="s">
        <v>81</v>
      </c>
      <c r="C1617" s="55">
        <v>45798</v>
      </c>
      <c r="D1617" s="104" t="str">
        <f>VLOOKUP(B1617,辅助信息!E:K,7,FALSE)</f>
        <v>JWDDCD2025050700178</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0</v>
      </c>
      <c r="Q1617" s="48" t="str">
        <f>VLOOKUP(B1617,辅助信息!E:M,9,FALSE)</f>
        <v>ZTWM-CDGS-XS-2024-0030-华西集采-简州大道</v>
      </c>
    </row>
    <row r="1618" hidden="1" spans="2:17">
      <c r="B1618" s="27" t="s">
        <v>81</v>
      </c>
      <c r="C1618" s="55">
        <v>45798</v>
      </c>
      <c r="D1618" s="104" t="str">
        <f>VLOOKUP(B1618,辅助信息!E:K,7,FALSE)</f>
        <v>JWDDCD2025050700178</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0</v>
      </c>
      <c r="Q1618" s="48" t="str">
        <f>VLOOKUP(B1618,辅助信息!E:M,9,FALSE)</f>
        <v>ZTWM-CDGS-XS-2024-0030-华西集采-简州大道</v>
      </c>
    </row>
    <row r="1619" hidden="1" spans="2:17">
      <c r="B1619" s="27" t="s">
        <v>81</v>
      </c>
      <c r="C1619" s="55">
        <v>45798</v>
      </c>
      <c r="D1619" s="104" t="str">
        <f>VLOOKUP(B1619,辅助信息!E:K,7,FALSE)</f>
        <v>JWDDCD2025050700178</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0</v>
      </c>
      <c r="Q1619" s="48" t="str">
        <f>VLOOKUP(B1619,辅助信息!E:M,9,FALSE)</f>
        <v>ZTWM-CDGS-XS-2024-0030-华西集采-简州大道</v>
      </c>
    </row>
    <row r="1620" hidden="1" spans="2:17">
      <c r="B1620" s="27" t="s">
        <v>81</v>
      </c>
      <c r="C1620" s="55">
        <v>45798</v>
      </c>
      <c r="D1620" s="104" t="str">
        <f>VLOOKUP(B1620,辅助信息!E:K,7,FALSE)</f>
        <v>JWDDCD2025050700178</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0</v>
      </c>
      <c r="Q1620" s="48" t="str">
        <f>VLOOKUP(B1620,辅助信息!E:M,9,FALSE)</f>
        <v>ZTWM-CDGS-XS-2024-0030-华西集采-简州大道</v>
      </c>
    </row>
    <row r="1621" hidden="1" spans="2:17">
      <c r="B1621" s="27" t="s">
        <v>81</v>
      </c>
      <c r="C1621" s="55">
        <v>45798</v>
      </c>
      <c r="D1621" s="104" t="str">
        <f>VLOOKUP(B1621,辅助信息!E:K,7,FALSE)</f>
        <v>JWDDCD2025050700178</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0</v>
      </c>
      <c r="Q1621" s="48" t="str">
        <f>VLOOKUP(B1621,辅助信息!E:M,9,FALSE)</f>
        <v>ZTWM-CDGS-XS-2024-0030-华西集采-简州大道</v>
      </c>
    </row>
    <row r="1622" hidden="1" spans="2:17">
      <c r="B1622" s="27" t="s">
        <v>81</v>
      </c>
      <c r="C1622" s="55">
        <v>45798</v>
      </c>
      <c r="D1622" s="104" t="str">
        <f>VLOOKUP(B1622,辅助信息!E:K,7,FALSE)</f>
        <v>JWDDCD2025050700178</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0</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0</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0</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0</v>
      </c>
      <c r="Q1625" s="48" t="str">
        <f>VLOOKUP(B1625,辅助信息!E:M,9,FALSE)</f>
        <v>ZTWM-CDGS-XS-2024-0169-中冶西部钢构-宜宾市南溪区幸福路东路,高县月江镇建设项目</v>
      </c>
    </row>
    <row r="1626" spans="2:17">
      <c r="B1626" s="104" t="s">
        <v>147</v>
      </c>
      <c r="C1626" s="55">
        <v>45799</v>
      </c>
      <c r="D1626" s="104" t="str">
        <f>VLOOKUP(B1626,辅助信息!E:K,7,FALSE)</f>
        <v>JWDDCD2025051300077</v>
      </c>
      <c r="E1626" s="104" t="str">
        <f>VLOOKUP(F1626,辅助信息!A:B,2,FALSE)</f>
        <v>高线</v>
      </c>
      <c r="F1626" s="104" t="s">
        <v>57</v>
      </c>
      <c r="G1626" s="105">
        <v>13</v>
      </c>
      <c r="H1626" s="105" t="str">
        <f>_xlfn.XLOOKUP(C1626&amp;F1626&amp;I1626&amp;J1626,'[1]2025年已发货'!$F:$F&amp;'[1]2025年已发货'!$C:$C&amp;'[1]2025年已发货'!$G:$G&amp;'[1]2025年已发货'!$H:$H,'[1]2025年已发货'!$E:$E,"未发货")</f>
        <v>未发货</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控制炉批号尽量少,优先安排达钢,提前联系到场规格及数量</v>
      </c>
      <c r="M1626" s="76">
        <v>45799</v>
      </c>
      <c r="O1626" s="47">
        <f ca="1" t="shared" si="85"/>
        <v>0</v>
      </c>
      <c r="P1626" s="47">
        <f ca="1" t="shared" si="86"/>
        <v>0</v>
      </c>
      <c r="Q1626" s="48" t="str">
        <f>VLOOKUP(B1626,辅助信息!E:M,9,FALSE)</f>
        <v>ZTWM-CDGS-XS-2024-0134-商投建工达州中医药科技成果示范园项目</v>
      </c>
    </row>
    <row r="1627" spans="2:17">
      <c r="B1627" s="104" t="s">
        <v>147</v>
      </c>
      <c r="C1627" s="55">
        <v>45799</v>
      </c>
      <c r="D1627" s="104" t="str">
        <f>VLOOKUP(B1627,辅助信息!E:K,7,FALSE)</f>
        <v>JWDDCD2025051300077</v>
      </c>
      <c r="E1627" s="104" t="str">
        <f>VLOOKUP(F1627,辅助信息!A:B,2,FALSE)</f>
        <v>盘螺</v>
      </c>
      <c r="F1627" s="104" t="s">
        <v>49</v>
      </c>
      <c r="G1627" s="105">
        <v>6</v>
      </c>
      <c r="H1627" s="105" t="str">
        <f>_xlfn.XLOOKUP(C1627&amp;F1627&amp;I1627&amp;J1627,'[1]2025年已发货'!$F:$F&amp;'[1]2025年已发货'!$C:$C&amp;'[1]2025年已发货'!$G:$G&amp;'[1]2025年已发货'!$H:$H,'[1]2025年已发货'!$E:$E,"未发货")</f>
        <v>未发货</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控制炉批号尽量少,优先安排达钢,提前联系到场规格及数量</v>
      </c>
      <c r="M1627" s="76">
        <v>45799</v>
      </c>
      <c r="O1627" s="47">
        <f ca="1" t="shared" si="85"/>
        <v>0</v>
      </c>
      <c r="P1627" s="47">
        <f ca="1" t="shared" si="86"/>
        <v>0</v>
      </c>
      <c r="Q1627" s="48" t="str">
        <f>VLOOKUP(B1627,辅助信息!E:M,9,FALSE)</f>
        <v>ZTWM-CDGS-XS-2024-0134-商投建工达州中医药科技成果示范园项目</v>
      </c>
    </row>
    <row r="1628" spans="2:17">
      <c r="B1628" s="104" t="s">
        <v>147</v>
      </c>
      <c r="C1628" s="55">
        <v>45799</v>
      </c>
      <c r="D1628" s="104" t="str">
        <f>VLOOKUP(B1628,辅助信息!E:K,7,FALSE)</f>
        <v>JWDDCD2025051300077</v>
      </c>
      <c r="E1628" s="104" t="str">
        <f>VLOOKUP(F1628,辅助信息!A:B,2,FALSE)</f>
        <v>螺纹钢</v>
      </c>
      <c r="F1628" s="104" t="s">
        <v>32</v>
      </c>
      <c r="G1628" s="105">
        <v>6</v>
      </c>
      <c r="H1628" s="105" t="str">
        <f>_xlfn.XLOOKUP(C1628&amp;F1628&amp;I1628&amp;J1628,'[1]2025年已发货'!$F:$F&amp;'[1]2025年已发货'!$C:$C&amp;'[1]2025年已发货'!$G:$G&amp;'[1]2025年已发货'!$H:$H,'[1]2025年已发货'!$E:$E,"未发货")</f>
        <v>未发货</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控制炉批号尽量少,优先安排达钢,提前联系到场规格及数量</v>
      </c>
      <c r="M1628" s="76">
        <v>45799</v>
      </c>
      <c r="O1628" s="47">
        <f ca="1" t="shared" si="85"/>
        <v>0</v>
      </c>
      <c r="P1628" s="47">
        <f ca="1" t="shared" si="86"/>
        <v>0</v>
      </c>
      <c r="Q1628" s="48" t="str">
        <f>VLOOKUP(B1628,辅助信息!E:M,9,FALSE)</f>
        <v>ZTWM-CDGS-XS-2024-0134-商投建工达州中医药科技成果示范园项目</v>
      </c>
    </row>
    <row r="1629" spans="2:17">
      <c r="B1629" s="104" t="s">
        <v>147</v>
      </c>
      <c r="C1629" s="55">
        <v>45799</v>
      </c>
      <c r="D1629" s="104" t="str">
        <f>VLOOKUP(B1629,辅助信息!E:K,7,FALSE)</f>
        <v>JWDDCD2025051300077</v>
      </c>
      <c r="E1629" s="104" t="str">
        <f>VLOOKUP(F1629,辅助信息!A:B,2,FALSE)</f>
        <v>螺纹钢</v>
      </c>
      <c r="F1629" s="104" t="s">
        <v>18</v>
      </c>
      <c r="G1629" s="105">
        <v>9</v>
      </c>
      <c r="H1629" s="105" t="str">
        <f>_xlfn.XLOOKUP(C1629&amp;F1629&amp;I1629&amp;J1629,'[1]2025年已发货'!$F:$F&amp;'[1]2025年已发货'!$C:$C&amp;'[1]2025年已发货'!$G:$G&amp;'[1]2025年已发货'!$H:$H,'[1]2025年已发货'!$E:$E,"未发货")</f>
        <v>未发货</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控制炉批号尽量少,优先安排达钢,提前联系到场规格及数量</v>
      </c>
      <c r="M1629" s="76">
        <v>45799</v>
      </c>
      <c r="O1629" s="47">
        <f ca="1" t="shared" si="85"/>
        <v>0</v>
      </c>
      <c r="P1629" s="47">
        <f ca="1" t="shared" si="86"/>
        <v>0</v>
      </c>
      <c r="Q1629" s="48" t="str">
        <f>VLOOKUP(B1629,辅助信息!E:M,9,FALSE)</f>
        <v>ZTWM-CDGS-XS-2024-0134-商投建工达州中医药科技成果示范园项目</v>
      </c>
    </row>
    <row r="1630" spans="2:18">
      <c r="B1630" s="27" t="s">
        <v>127</v>
      </c>
      <c r="C1630" s="55">
        <v>45799</v>
      </c>
      <c r="D1630" s="104" t="str">
        <f>VLOOKUP(B1630,辅助信息!E:K,7,FALSE)</f>
        <v>JWDDCD2025051000019</v>
      </c>
      <c r="E1630" s="104" t="str">
        <f>VLOOKUP(F1630,辅助信息!A:B,2,FALSE)</f>
        <v>盘螺</v>
      </c>
      <c r="F1630" s="27" t="s">
        <v>49</v>
      </c>
      <c r="G1630" s="23">
        <v>35</v>
      </c>
      <c r="H1630" s="105" t="str">
        <f>_xlfn.XLOOKUP(C1630&amp;F1630&amp;I1630&amp;J1630,'[1]2025年已发货'!$F:$F&amp;'[1]2025年已发货'!$C:$C&amp;'[1]2025年已发货'!$G:$G&amp;'[1]2025年已发货'!$H:$H,'[1]2025年已发货'!$E:$E,"未发货")</f>
        <v>未发货</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4</v>
      </c>
      <c r="P1630" s="47">
        <f ca="1" t="shared" si="86"/>
        <v>0</v>
      </c>
      <c r="Q1630" s="48" t="str">
        <f>VLOOKUP(B1630,辅助信息!E:M,9,FALSE)</f>
        <v>ZTWM-CDGS-XS-2024-0248-五冶钢构-南充市医学院项目</v>
      </c>
      <c r="R1630" s="48" t="str">
        <f>_xlfn._xlws.FILTER(辅助信息!D:D,辅助信息!E:E=B1630)</f>
        <v>五冶钢构南充医学科学产业园建设项目</v>
      </c>
    </row>
  </sheetData>
  <autoFilter ref="A1:Q1630">
    <filterColumn colId="2">
      <filters>
        <dateGroupItem year="2025" month="5" day="22"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82" operator="lessThan">
      <formula>TODAY()</formula>
    </cfRule>
  </conditionalFormatting>
  <conditionalFormatting sqref="L32:O32">
    <cfRule type="containsText" dxfId="1" priority="1089" operator="between" text="送货车型9.6米">
      <formula>NOT(ISERROR(SEARCH("送货车型9.6米",L32)))</formula>
    </cfRule>
  </conditionalFormatting>
  <conditionalFormatting sqref="L40:O40">
    <cfRule type="containsText" dxfId="1" priority="1086" operator="between" text="送货车型9.6米">
      <formula>NOT(ISERROR(SEARCH("送货车型9.6米",L40)))</formula>
    </cfRule>
  </conditionalFormatting>
  <conditionalFormatting sqref="L45:O45">
    <cfRule type="containsText" dxfId="1" priority="1088" operator="between" text="送货车型9.6米">
      <formula>NOT(ISERROR(SEARCH("送货车型9.6米",L45)))</formula>
    </cfRule>
  </conditionalFormatting>
  <conditionalFormatting sqref="L50:O50">
    <cfRule type="containsText" dxfId="1" priority="1085" operator="between" text="送货车型9.6米">
      <formula>NOT(ISERROR(SEARCH("送货车型9.6米",L50)))</formula>
    </cfRule>
  </conditionalFormatting>
  <conditionalFormatting sqref="L85:O85">
    <cfRule type="containsText" dxfId="1" priority="1080" operator="between" text="送货车型9.6米">
      <formula>NOT(ISERROR(SEARCH("送货车型9.6米",L85)))</formula>
    </cfRule>
  </conditionalFormatting>
  <conditionalFormatting sqref="L89:O89">
    <cfRule type="containsText" dxfId="1" priority="1079" operator="between" text="送货车型9.6米">
      <formula>NOT(ISERROR(SEARCH("送货车型9.6米",L89)))</formula>
    </cfRule>
  </conditionalFormatting>
  <conditionalFormatting sqref="L166:O166">
    <cfRule type="containsText" dxfId="1" priority="1075" operator="between" text="送货车型9.6米">
      <formula>NOT(ISERROR(SEARCH("送货车型9.6米",L166)))</formula>
    </cfRule>
  </conditionalFormatting>
  <conditionalFormatting sqref="L178:O178">
    <cfRule type="containsText" dxfId="1" priority="1070" operator="between" text="送货车型9.6米">
      <formula>NOT(ISERROR(SEARCH("送货车型9.6米",L178)))</formula>
    </cfRule>
  </conditionalFormatting>
  <conditionalFormatting sqref="L193:O193">
    <cfRule type="containsText" dxfId="1" priority="1067" operator="between" text="送货车型9.6米">
      <formula>NOT(ISERROR(SEARCH("送货车型9.6米",L193)))</formula>
    </cfRule>
  </conditionalFormatting>
  <conditionalFormatting sqref="L197:O197">
    <cfRule type="containsText" dxfId="1" priority="1066" operator="between" text="送货车型9.6米">
      <formula>NOT(ISERROR(SEARCH("送货车型9.6米",L197)))</formula>
    </cfRule>
  </conditionalFormatting>
  <conditionalFormatting sqref="L270:O270">
    <cfRule type="containsText" dxfId="1" priority="1046" operator="between" text="送货车型9.6米">
      <formula>NOT(ISERROR(SEARCH("送货车型9.6米",L270)))</formula>
    </cfRule>
  </conditionalFormatting>
  <conditionalFormatting sqref="L274:O274">
    <cfRule type="containsText" dxfId="1" priority="1045" operator="between" text="送货车型9.6米">
      <formula>NOT(ISERROR(SEARCH("送货车型9.6米",L274)))</formula>
    </cfRule>
  </conditionalFormatting>
  <conditionalFormatting sqref="L278:O278">
    <cfRule type="containsText" dxfId="1" priority="1044" operator="between" text="送货车型9.6米">
      <formula>NOT(ISERROR(SEARCH("送货车型9.6米",L278)))</formula>
    </cfRule>
  </conditionalFormatting>
  <conditionalFormatting sqref="L284:O284">
    <cfRule type="containsText" dxfId="1" priority="1043" operator="between" text="送货车型9.6米">
      <formula>NOT(ISERROR(SEARCH("送货车型9.6米",L284)))</formula>
    </cfRule>
  </conditionalFormatting>
  <conditionalFormatting sqref="L288:O288">
    <cfRule type="containsText" dxfId="1" priority="1042" operator="between" text="送货车型9.6米">
      <formula>NOT(ISERROR(SEARCH("送货车型9.6米",L288)))</formula>
    </cfRule>
  </conditionalFormatting>
  <conditionalFormatting sqref="L290:O290">
    <cfRule type="containsText" dxfId="1" priority="1041" operator="between" text="送货车型9.6米">
      <formula>NOT(ISERROR(SEARCH("送货车型9.6米",L290)))</formula>
    </cfRule>
  </conditionalFormatting>
  <conditionalFormatting sqref="L295:O295">
    <cfRule type="containsText" dxfId="1" priority="1040" operator="between" text="送货车型9.6米">
      <formula>NOT(ISERROR(SEARCH("送货车型9.6米",L295)))</formula>
    </cfRule>
  </conditionalFormatting>
  <conditionalFormatting sqref="L299:O299">
    <cfRule type="containsText" dxfId="1" priority="1039" operator="between" text="送货车型9.6米">
      <formula>NOT(ISERROR(SEARCH("送货车型9.6米",L299)))</formula>
    </cfRule>
  </conditionalFormatting>
  <conditionalFormatting sqref="L307:O307">
    <cfRule type="containsText" dxfId="1" priority="1038" operator="between" text="送货车型9.6米">
      <formula>NOT(ISERROR(SEARCH("送货车型9.6米",L307)))</formula>
    </cfRule>
  </conditionalFormatting>
  <conditionalFormatting sqref="L310:O310">
    <cfRule type="containsText" dxfId="1" priority="1037" operator="between" text="送货车型9.6米">
      <formula>NOT(ISERROR(SEARCH("送货车型9.6米",L310)))</formula>
    </cfRule>
  </conditionalFormatting>
  <conditionalFormatting sqref="L318">
    <cfRule type="containsText" dxfId="1" priority="1036" operator="between" text="送货车型9.6米">
      <formula>NOT(ISERROR(SEARCH("送货车型9.6米",L318)))</formula>
    </cfRule>
  </conditionalFormatting>
  <conditionalFormatting sqref="L328">
    <cfRule type="containsText" dxfId="1" priority="1035" operator="between" text="送货车型9.6米">
      <formula>NOT(ISERROR(SEARCH("送货车型9.6米",L328)))</formula>
    </cfRule>
  </conditionalFormatting>
  <conditionalFormatting sqref="L332">
    <cfRule type="containsText" dxfId="1" priority="1032" operator="between" text="送货车型9.6米">
      <formula>NOT(ISERROR(SEARCH("送货车型9.6米",L332)))</formula>
    </cfRule>
  </conditionalFormatting>
  <conditionalFormatting sqref="L350:O350">
    <cfRule type="containsText" dxfId="1" priority="1030" operator="between" text="送货车型9.6米">
      <formula>NOT(ISERROR(SEARCH("送货车型9.6米",L350)))</formula>
    </cfRule>
  </conditionalFormatting>
  <conditionalFormatting sqref="L353">
    <cfRule type="containsText" dxfId="1" priority="1024" operator="between" text="送货车型9.6米">
      <formula>NOT(ISERROR(SEARCH("送货车型9.6米",L353)))</formula>
    </cfRule>
  </conditionalFormatting>
  <conditionalFormatting sqref="L357">
    <cfRule type="containsText" dxfId="1" priority="1023" operator="between" text="送货车型9.6米">
      <formula>NOT(ISERROR(SEARCH("送货车型9.6米",L357)))</formula>
    </cfRule>
  </conditionalFormatting>
  <conditionalFormatting sqref="L362">
    <cfRule type="containsText" dxfId="1" priority="1022" operator="between" text="送货车型9.6米">
      <formula>NOT(ISERROR(SEARCH("送货车型9.6米",L362)))</formula>
    </cfRule>
  </conditionalFormatting>
  <conditionalFormatting sqref="L365">
    <cfRule type="containsText" dxfId="1" priority="1021" operator="between" text="送货车型9.6米">
      <formula>NOT(ISERROR(SEARCH("送货车型9.6米",L365)))</formula>
    </cfRule>
  </conditionalFormatting>
  <conditionalFormatting sqref="L368">
    <cfRule type="containsText" dxfId="1" priority="1020" operator="between" text="送货车型9.6米">
      <formula>NOT(ISERROR(SEARCH("送货车型9.6米",L368)))</formula>
    </cfRule>
  </conditionalFormatting>
  <conditionalFormatting sqref="L395">
    <cfRule type="containsText" dxfId="1" priority="991" operator="between" text="送货车型9.6米">
      <formula>NOT(ISERROR(SEARCH("送货车型9.6米",L395)))</formula>
    </cfRule>
  </conditionalFormatting>
  <conditionalFormatting sqref="L417:O417">
    <cfRule type="containsText" dxfId="1" priority="983" operator="between" text="送货车型9.6米">
      <formula>NOT(ISERROR(SEARCH("送货车型9.6米",L417)))</formula>
    </cfRule>
  </conditionalFormatting>
  <conditionalFormatting sqref="L509">
    <cfRule type="containsText" dxfId="1" priority="981" operator="between" text="送货车型9.6米">
      <formula>NOT(ISERROR(SEARCH("送货车型9.6米",L509)))</formula>
    </cfRule>
  </conditionalFormatting>
  <conditionalFormatting sqref="L559">
    <cfRule type="containsText" dxfId="1" priority="980" operator="between" text="送货车型9.6米">
      <formula>NOT(ISERROR(SEARCH("送货车型9.6米",L559)))</formula>
    </cfRule>
  </conditionalFormatting>
  <conditionalFormatting sqref="L702">
    <cfRule type="containsText" dxfId="1" priority="975" operator="between" text="送货车型9.6米">
      <formula>NOT(ISERROR(SEARCH("送货车型9.6米",L702)))</formula>
    </cfRule>
  </conditionalFormatting>
  <conditionalFormatting sqref="L713">
    <cfRule type="containsText" dxfId="1" priority="972" operator="between" text="送货车型9.6米">
      <formula>NOT(ISERROR(SEARCH("送货车型9.6米",L713)))</formula>
    </cfRule>
  </conditionalFormatting>
  <conditionalFormatting sqref="L719">
    <cfRule type="containsText" dxfId="1" priority="965" operator="between" text="送货车型9.6米">
      <formula>NOT(ISERROR(SEARCH("送货车型9.6米",L719)))</formula>
    </cfRule>
  </conditionalFormatting>
  <conditionalFormatting sqref="L726">
    <cfRule type="containsText" dxfId="1" priority="964" operator="between" text="送货车型9.6米">
      <formula>NOT(ISERROR(SEARCH("送货车型9.6米",L726)))</formula>
    </cfRule>
  </conditionalFormatting>
  <conditionalFormatting sqref="L733">
    <cfRule type="containsText" dxfId="1" priority="957" operator="between" text="送货车型9.6米">
      <formula>NOT(ISERROR(SEARCH("送货车型9.6米",L733)))</formula>
    </cfRule>
  </conditionalFormatting>
  <conditionalFormatting sqref="L738">
    <cfRule type="containsText" dxfId="1" priority="961" operator="between" text="送货车型9.6米">
      <formula>NOT(ISERROR(SEARCH("送货车型9.6米",L738)))</formula>
    </cfRule>
  </conditionalFormatting>
  <conditionalFormatting sqref="L740">
    <cfRule type="containsText" dxfId="1" priority="959" operator="between" text="送货车型9.6米">
      <formula>NOT(ISERROR(SEARCH("送货车型9.6米",L740)))</formula>
    </cfRule>
  </conditionalFormatting>
  <conditionalFormatting sqref="L746">
    <cfRule type="containsText" dxfId="1" priority="956" operator="between" text="送货车型9.6米">
      <formula>NOT(ISERROR(SEARCH("送货车型9.6米",L746)))</formula>
    </cfRule>
  </conditionalFormatting>
  <conditionalFormatting sqref="L752">
    <cfRule type="containsText" dxfId="1" priority="910" operator="between" text="送货车型9.6米">
      <formula>NOT(ISERROR(SEARCH("送货车型9.6米",L752)))</formula>
    </cfRule>
  </conditionalFormatting>
  <conditionalFormatting sqref="L755">
    <cfRule type="containsText" dxfId="1" priority="902" operator="between" text="送货车型9.6米">
      <formula>NOT(ISERROR(SEARCH("送货车型9.6米",L755)))</formula>
    </cfRule>
  </conditionalFormatting>
  <conditionalFormatting sqref="L767">
    <cfRule type="containsText" dxfId="1" priority="896" operator="between" text="送货车型9.6米">
      <formula>NOT(ISERROR(SEARCH("送货车型9.6米",L767)))</formula>
    </cfRule>
  </conditionalFormatting>
  <conditionalFormatting sqref="L793">
    <cfRule type="containsText" dxfId="1" priority="880" operator="between" text="送货车型9.6米">
      <formula>NOT(ISERROR(SEARCH("送货车型9.6米",L793)))</formula>
    </cfRule>
  </conditionalFormatting>
  <conditionalFormatting sqref="L795">
    <cfRule type="containsText" dxfId="1" priority="889" operator="between" text="送货车型9.6米">
      <formula>NOT(ISERROR(SEARCH("送货车型9.6米",L795)))</formula>
    </cfRule>
  </conditionalFormatting>
  <conditionalFormatting sqref="L799">
    <cfRule type="containsText" dxfId="1" priority="888" operator="between" text="送货车型9.6米">
      <formula>NOT(ISERROR(SEARCH("送货车型9.6米",L799)))</formula>
    </cfRule>
  </conditionalFormatting>
  <conditionalFormatting sqref="L801">
    <cfRule type="containsText" dxfId="1" priority="884" operator="between" text="送货车型9.6米">
      <formula>NOT(ISERROR(SEARCH("送货车型9.6米",L801)))</formula>
    </cfRule>
  </conditionalFormatting>
  <conditionalFormatting sqref="L803:N803">
    <cfRule type="containsText" dxfId="1" priority="883" operator="between" text="送货车型9.6米">
      <formula>NOT(ISERROR(SEARCH("送货车型9.6米",L803)))</formula>
    </cfRule>
  </conditionalFormatting>
  <conditionalFormatting sqref="L805">
    <cfRule type="containsText" dxfId="1" priority="882" operator="between" text="送货车型9.6米">
      <formula>NOT(ISERROR(SEARCH("送货车型9.6米",L805)))</formula>
    </cfRule>
  </conditionalFormatting>
  <conditionalFormatting sqref="L809">
    <cfRule type="containsText" dxfId="1" priority="881" operator="between" text="送货车型9.6米">
      <formula>NOT(ISERROR(SEARCH("送货车型9.6米",L809)))</formula>
    </cfRule>
  </conditionalFormatting>
  <conditionalFormatting sqref="L820">
    <cfRule type="containsText" dxfId="1" priority="878" operator="between" text="送货车型9.6米">
      <formula>NOT(ISERROR(SEARCH("送货车型9.6米",L820)))</formula>
    </cfRule>
  </conditionalFormatting>
  <conditionalFormatting sqref="L825">
    <cfRule type="containsText" dxfId="1" priority="875" operator="between" text="送货车型9.6米">
      <formula>NOT(ISERROR(SEARCH("送货车型9.6米",L825)))</formula>
    </cfRule>
  </conditionalFormatting>
  <conditionalFormatting sqref="L827">
    <cfRule type="containsText" dxfId="1" priority="874" operator="between" text="送货车型9.6米">
      <formula>NOT(ISERROR(SEARCH("送货车型9.6米",L827)))</formula>
    </cfRule>
  </conditionalFormatting>
  <conditionalFormatting sqref="L883">
    <cfRule type="containsText" dxfId="1" priority="851" operator="between" text="送货车型9.6米">
      <formula>NOT(ISERROR(SEARCH("送货车型9.6米",L883)))</formula>
    </cfRule>
  </conditionalFormatting>
  <conditionalFormatting sqref="L887">
    <cfRule type="containsText" dxfId="1" priority="849" operator="between" text="送货车型9.6米">
      <formula>NOT(ISERROR(SEARCH("送货车型9.6米",L887)))</formula>
    </cfRule>
  </conditionalFormatting>
  <conditionalFormatting sqref="N887">
    <cfRule type="expression" dxfId="2" priority="832">
      <formula>N887&gt;0</formula>
    </cfRule>
  </conditionalFormatting>
  <conditionalFormatting sqref="L894">
    <cfRule type="containsText" dxfId="1" priority="848" operator="between" text="送货车型9.6米">
      <formula>NOT(ISERROR(SEARCH("送货车型9.6米",L894)))</formula>
    </cfRule>
  </conditionalFormatting>
  <conditionalFormatting sqref="L901">
    <cfRule type="containsText" dxfId="1" priority="805" operator="between" text="送货车型9.6米">
      <formula>NOT(ISERROR(SEARCH("送货车型9.6米",L901)))</formula>
    </cfRule>
  </conditionalFormatting>
  <conditionalFormatting sqref="L905">
    <cfRule type="containsText" dxfId="1" priority="803" operator="between" text="送货车型9.6米">
      <formula>NOT(ISERROR(SEARCH("送货车型9.6米",L905)))</formula>
    </cfRule>
  </conditionalFormatting>
  <conditionalFormatting sqref="L908">
    <cfRule type="containsText" dxfId="1" priority="802" operator="between" text="送货车型9.6米">
      <formula>NOT(ISERROR(SEARCH("送货车型9.6米",L908)))</formula>
    </cfRule>
  </conditionalFormatting>
  <conditionalFormatting sqref="L911">
    <cfRule type="containsText" dxfId="1" priority="801" operator="between" text="送货车型9.6米">
      <formula>NOT(ISERROR(SEARCH("送货车型9.6米",L911)))</formula>
    </cfRule>
  </conditionalFormatting>
  <conditionalFormatting sqref="L923">
    <cfRule type="containsText" dxfId="1" priority="798" operator="between" text="送货车型9.6米">
      <formula>NOT(ISERROR(SEARCH("送货车型9.6米",L923)))</formula>
    </cfRule>
  </conditionalFormatting>
  <conditionalFormatting sqref="L951">
    <cfRule type="containsText" dxfId="1" priority="796" operator="between" text="送货车型9.6米">
      <formula>NOT(ISERROR(SEARCH("送货车型9.6米",L951)))</formula>
    </cfRule>
  </conditionalFormatting>
  <conditionalFormatting sqref="L955">
    <cfRule type="containsText" dxfId="1" priority="708" operator="between" text="送货车型9.6米">
      <formula>NOT(ISERROR(SEARCH("送货车型9.6米",L955)))</formula>
    </cfRule>
  </conditionalFormatting>
  <conditionalFormatting sqref="L961">
    <cfRule type="containsText" dxfId="1" priority="707" operator="between" text="送货车型9.6米">
      <formula>NOT(ISERROR(SEARCH("送货车型9.6米",L961)))</formula>
    </cfRule>
  </conditionalFormatting>
  <conditionalFormatting sqref="L964">
    <cfRule type="containsText" dxfId="1" priority="706" operator="between" text="送货车型9.6米">
      <formula>NOT(ISERROR(SEARCH("送货车型9.6米",L964)))</formula>
    </cfRule>
  </conditionalFormatting>
  <conditionalFormatting sqref="L972">
    <cfRule type="containsText" dxfId="1" priority="703" operator="between" text="送货车型9.6米">
      <formula>NOT(ISERROR(SEARCH("送货车型9.6米",L972)))</formula>
    </cfRule>
  </conditionalFormatting>
  <conditionalFormatting sqref="L976">
    <cfRule type="containsText" dxfId="1" priority="702" operator="between" text="送货车型9.6米">
      <formula>NOT(ISERROR(SEARCH("送货车型9.6米",L976)))</formula>
    </cfRule>
  </conditionalFormatting>
  <conditionalFormatting sqref="L981">
    <cfRule type="containsText" dxfId="1" priority="701" operator="between" text="送货车型9.6米">
      <formula>NOT(ISERROR(SEARCH("送货车型9.6米",L981)))</formula>
    </cfRule>
  </conditionalFormatting>
  <conditionalFormatting sqref="L987">
    <cfRule type="containsText" dxfId="1" priority="700" operator="between" text="送货车型9.6米">
      <formula>NOT(ISERROR(SEARCH("送货车型9.6米",L987)))</formula>
    </cfRule>
  </conditionalFormatting>
  <conditionalFormatting sqref="L991">
    <cfRule type="containsText" dxfId="1" priority="699" operator="between" text="送货车型9.6米">
      <formula>NOT(ISERROR(SEARCH("送货车型9.6米",L991)))</formula>
    </cfRule>
  </conditionalFormatting>
  <conditionalFormatting sqref="L998:O998">
    <cfRule type="containsText" dxfId="1" priority="501" operator="between" text="送货车型9.6米">
      <formula>NOT(ISERROR(SEARCH("送货车型9.6米",L998)))</formula>
    </cfRule>
  </conditionalFormatting>
  <conditionalFormatting sqref="L1004">
    <cfRule type="containsText" dxfId="1" priority="482" operator="between" text="送货车型9.6米">
      <formula>NOT(ISERROR(SEARCH("送货车型9.6米",L1004)))</formula>
    </cfRule>
  </conditionalFormatting>
  <conditionalFormatting sqref="L1006">
    <cfRule type="containsText" dxfId="1" priority="486" operator="between" text="送货车型9.6米">
      <formula>NOT(ISERROR(SEARCH("送货车型9.6米",L1006)))</formula>
    </cfRule>
  </conditionalFormatting>
  <conditionalFormatting sqref="L1008">
    <cfRule type="containsText" dxfId="1" priority="485" operator="between" text="送货车型9.6米">
      <formula>NOT(ISERROR(SEARCH("送货车型9.6米",L1008)))</formula>
    </cfRule>
  </conditionalFormatting>
  <conditionalFormatting sqref="L1012">
    <cfRule type="containsText" dxfId="1" priority="484" operator="between" text="送货车型9.6米">
      <formula>NOT(ISERROR(SEARCH("送货车型9.6米",L1012)))</formula>
    </cfRule>
  </conditionalFormatting>
  <conditionalFormatting sqref="L1017">
    <cfRule type="containsText" dxfId="1" priority="483" operator="between" text="送货车型9.6米">
      <formula>NOT(ISERROR(SEARCH("送货车型9.6米",L1017)))</formula>
    </cfRule>
  </conditionalFormatting>
  <conditionalFormatting sqref="L1028">
    <cfRule type="containsText" dxfId="1" priority="461" operator="between" text="送货车型9.6米">
      <formula>NOT(ISERROR(SEARCH("送货车型9.6米",L1028)))</formula>
    </cfRule>
  </conditionalFormatting>
  <conditionalFormatting sqref="L1032">
    <cfRule type="containsText" dxfId="1" priority="460" operator="between" text="送货车型9.6米">
      <formula>NOT(ISERROR(SEARCH("送货车型9.6米",L1032)))</formula>
    </cfRule>
  </conditionalFormatting>
  <conditionalFormatting sqref="L1034">
    <cfRule type="containsText" dxfId="1" priority="459" operator="between" text="送货车型9.6米">
      <formula>NOT(ISERROR(SEARCH("送货车型9.6米",L1034)))</formula>
    </cfRule>
  </conditionalFormatting>
  <conditionalFormatting sqref="L1041">
    <cfRule type="containsText" dxfId="1" priority="458" operator="between" text="送货车型9.6米">
      <formula>NOT(ISERROR(SEARCH("送货车型9.6米",L1041)))</formula>
    </cfRule>
  </conditionalFormatting>
  <conditionalFormatting sqref="L1045">
    <cfRule type="containsText" dxfId="1" priority="457" operator="between" text="送货车型9.6米">
      <formula>NOT(ISERROR(SEARCH("送货车型9.6米",L1045)))</formula>
    </cfRule>
  </conditionalFormatting>
  <conditionalFormatting sqref="L1050">
    <cfRule type="containsText" dxfId="1" priority="456" operator="between" text="送货车型9.6米">
      <formula>NOT(ISERROR(SEARCH("送货车型9.6米",L1050)))</formula>
    </cfRule>
  </conditionalFormatting>
  <conditionalFormatting sqref="L1054">
    <cfRule type="containsText" dxfId="1" priority="455" operator="between" text="送货车型9.6米">
      <formula>NOT(ISERROR(SEARCH("送货车型9.6米",L1054)))</formula>
    </cfRule>
  </conditionalFormatting>
  <conditionalFormatting sqref="L1056">
    <cfRule type="containsText" dxfId="1" priority="454" operator="between" text="送货车型9.6米">
      <formula>NOT(ISERROR(SEARCH("送货车型9.6米",L1056)))</formula>
    </cfRule>
  </conditionalFormatting>
  <conditionalFormatting sqref="L1059">
    <cfRule type="containsText" dxfId="1" priority="453" operator="between" text="送货车型9.6米">
      <formula>NOT(ISERROR(SEARCH("送货车型9.6米",L1059)))</formula>
    </cfRule>
  </conditionalFormatting>
  <conditionalFormatting sqref="L1062">
    <cfRule type="containsText" dxfId="1" priority="452" operator="between" text="送货车型9.6米">
      <formula>NOT(ISERROR(SEARCH("送货车型9.6米",L1062)))</formula>
    </cfRule>
  </conditionalFormatting>
  <conditionalFormatting sqref="L1066">
    <cfRule type="containsText" dxfId="1" priority="451" operator="between" text="送货车型9.6米">
      <formula>NOT(ISERROR(SEARCH("送货车型9.6米",L1066)))</formula>
    </cfRule>
  </conditionalFormatting>
  <conditionalFormatting sqref="D1419:E1419">
    <cfRule type="expression" dxfId="3" priority="6817">
      <formula>AND(NOT(HasFormula(XEZ1419)),XEZ1419&lt;&gt;"")</formula>
    </cfRule>
    <cfRule type="expression" dxfId="4" priority="6816">
      <formula>AND(NOT(HasFormula(#REF!)),#REF!&lt;&gt;"")</formula>
    </cfRule>
  </conditionalFormatting>
  <conditionalFormatting sqref="H1419:L1419">
    <cfRule type="expression" dxfId="4" priority="6818">
      <formula>AND(NOT(HasFormula(#REF!)),#REF!&lt;&gt;"")</formula>
    </cfRule>
    <cfRule type="expression" dxfId="3" priority="6819">
      <formula>AND(NOT(HasFormula(XFD1419)),XFD1419&lt;&gt;"")</formula>
    </cfRule>
  </conditionalFormatting>
  <conditionalFormatting sqref="D1420">
    <cfRule type="expression" dxfId="4" priority="6772">
      <formula>AND(NOT(HasFormula(XFD1422)),XFD1422&lt;&gt;"")</formula>
    </cfRule>
    <cfRule type="expression" dxfId="3" priority="6773">
      <formula>AND(NOT(HasFormula(XEZ1420)),XEZ1420&lt;&gt;"")</formula>
    </cfRule>
  </conditionalFormatting>
  <conditionalFormatting sqref="D1421">
    <cfRule type="expression" dxfId="4" priority="6764">
      <formula>AND(NOT(HasFormula(#REF!)),#REF!&lt;&gt;"")</formula>
    </cfRule>
    <cfRule type="expression" dxfId="3" priority="6765">
      <formula>AND(NOT(HasFormula(XEZ1421)),XEZ1421&lt;&gt;"")</formula>
    </cfRule>
  </conditionalFormatting>
  <conditionalFormatting sqref="H1428:L1428">
    <cfRule type="expression" dxfId="4" priority="6788">
      <formula>AND(NOT(HasFormula(D1432)),D1432&lt;&gt;"")</formula>
    </cfRule>
    <cfRule type="expression" dxfId="3" priority="6789">
      <formula>AND(NOT(HasFormula(XFD1428)),XFD1428&lt;&gt;"")</formula>
    </cfRule>
  </conditionalFormatting>
  <conditionalFormatting sqref="H1431:L1431">
    <cfRule type="expression" dxfId="4" priority="6796">
      <formula>AND(NOT(HasFormula(D1435)),D1435&lt;&gt;"")</formula>
    </cfRule>
    <cfRule type="expression" dxfId="3" priority="6797">
      <formula>AND(NOT(HasFormula(XFD1431)),XFD1431&lt;&gt;"")</formula>
    </cfRule>
  </conditionalFormatting>
  <conditionalFormatting sqref="D1487:E1487">
    <cfRule type="expression" dxfId="4" priority="6840">
      <formula>AND(NOT(HasFormula(#REF!)),#REF!&lt;&gt;"")</formula>
    </cfRule>
    <cfRule type="expression" dxfId="3" priority="6841">
      <formula>AND(NOT(HasFormula(XEZ1487)),XEZ1487&lt;&gt;"")</formula>
    </cfRule>
  </conditionalFormatting>
  <conditionalFormatting sqref="H1487:L1487">
    <cfRule type="expression" dxfId="4" priority="6842">
      <formula>AND(NOT(HasFormula(#REF!)),#REF!&lt;&gt;"")</formula>
    </cfRule>
    <cfRule type="expression" dxfId="3" priority="6843">
      <formula>AND(NOT(HasFormula(XFD1487)),XFD1487&lt;&gt;"")</formula>
    </cfRule>
  </conditionalFormatting>
  <conditionalFormatting sqref="D1497:E1497">
    <cfRule type="expression" dxfId="4" priority="6858">
      <formula>AND(NOT(HasFormula(#REF!)),#REF!&lt;&gt;"")</formula>
    </cfRule>
    <cfRule type="expression" dxfId="3" priority="6859">
      <formula>AND(NOT(HasFormula(XEZ1497)),XEZ1497&lt;&gt;"")</formula>
    </cfRule>
  </conditionalFormatting>
  <conditionalFormatting sqref="H1497:L1497">
    <cfRule type="expression" dxfId="4" priority="6860">
      <formula>AND(NOT(HasFormula(#REF!)),#REF!&lt;&gt;"")</formula>
    </cfRule>
    <cfRule type="expression" dxfId="3" priority="6861">
      <formula>AND(NOT(HasFormula(XFD1497)),XFD1497&lt;&gt;"")</formula>
    </cfRule>
  </conditionalFormatting>
  <conditionalFormatting sqref="D1502:E1502">
    <cfRule type="expression" dxfId="4" priority="6846">
      <formula>AND(NOT(HasFormula(#REF!)),#REF!&lt;&gt;"")</formula>
    </cfRule>
    <cfRule type="expression" dxfId="3" priority="6847">
      <formula>AND(NOT(HasFormula(XEZ1502)),XEZ1502&lt;&gt;"")</formula>
    </cfRule>
  </conditionalFormatting>
  <conditionalFormatting sqref="D1503:E1503">
    <cfRule type="expression" dxfId="4" priority="71">
      <formula>AND(NOT(HasFormula(XFD1506)),XFD1506&lt;&gt;"")</formula>
    </cfRule>
    <cfRule type="expression" dxfId="3" priority="72">
      <formula>AND(NOT(HasFormula(XEZ1503)),XEZ1503&lt;&gt;"")</formula>
    </cfRule>
  </conditionalFormatting>
  <conditionalFormatting sqref="D1504:E1504">
    <cfRule type="expression" dxfId="4" priority="101">
      <formula>AND(NOT(HasFormula(XFD1505)),XFD1505&lt;&gt;"")</formula>
    </cfRule>
  </conditionalFormatting>
  <conditionalFormatting sqref="D1505:E1505">
    <cfRule type="expression" dxfId="4" priority="100">
      <formula>AND(NOT(HasFormula(XFD1514)),XFD1514&lt;&gt;"")</formula>
    </cfRule>
  </conditionalFormatting>
  <conditionalFormatting sqref="D1513:E1513">
    <cfRule type="expression" dxfId="4" priority="102">
      <formula>AND(NOT(HasFormula(XFD1504)),XFD1504&lt;&gt;"")</formula>
    </cfRule>
  </conditionalFormatting>
  <conditionalFormatting sqref="D1563">
    <cfRule type="expression" dxfId="4" priority="6866">
      <formula>AND(NOT(HasFormula(#REF!)),#REF!&lt;&gt;"")</formula>
    </cfRule>
  </conditionalFormatting>
  <conditionalFormatting sqref="H1563">
    <cfRule type="expression" dxfId="4" priority="6876">
      <formula>AND(NOT(HasFormula(#REF!)),#REF!&lt;&gt;"")</formula>
    </cfRule>
    <cfRule type="expression" dxfId="3" priority="6877">
      <formula>AND(NOT(HasFormula(XFD1563)),XFD1563&lt;&gt;"")</formula>
    </cfRule>
  </conditionalFormatting>
  <conditionalFormatting sqref="I1563:L1563">
    <cfRule type="expression" dxfId="4" priority="6862">
      <formula>AND(NOT(HasFormula(#REF!)),#REF!&lt;&gt;"")</formula>
    </cfRule>
    <cfRule type="expression" dxfId="3" priority="6863">
      <formula>AND(NOT(HasFormula(A1563)),A1563&lt;&gt;"")</formula>
    </cfRule>
  </conditionalFormatting>
  <conditionalFormatting sqref="D1565">
    <cfRule type="expression" dxfId="4" priority="6881">
      <formula>AND(NOT(HasFormula(#REF!)),#REF!&lt;&gt;"")</formula>
    </cfRule>
  </conditionalFormatting>
  <conditionalFormatting sqref="E1565">
    <cfRule type="expression" dxfId="4" priority="6878">
      <formula>AND(NOT(HasFormula(#REF!)),#REF!&lt;&gt;"")</formula>
    </cfRule>
  </conditionalFormatting>
  <conditionalFormatting sqref="H1565">
    <cfRule type="expression" dxfId="4" priority="6879">
      <formula>AND(NOT(HasFormula(#REF!)),#REF!&lt;&gt;"")</formula>
    </cfRule>
    <cfRule type="expression" dxfId="3" priority="6880">
      <formula>AND(NOT(HasFormula(XFD1565)),XFD1565&lt;&gt;"")</formula>
    </cfRule>
  </conditionalFormatting>
  <conditionalFormatting sqref="I1565:L1565">
    <cfRule type="expression" dxfId="4" priority="6882">
      <formula>AND(NOT(HasFormula(#REF!)),#REF!&lt;&gt;"")</formula>
    </cfRule>
    <cfRule type="expression" dxfId="3" priority="6883">
      <formula>AND(NOT(HasFormula(A1565)),A1565&lt;&gt;"")</formula>
    </cfRule>
  </conditionalFormatting>
  <conditionalFormatting sqref="D1609">
    <cfRule type="expression" dxfId="4" priority="6889">
      <formula>AND(NOT(HasFormula(#REF!)),#REF!&lt;&gt;"")</formula>
    </cfRule>
  </conditionalFormatting>
  <conditionalFormatting sqref="E1609">
    <cfRule type="expression" dxfId="4" priority="6890">
      <formula>AND(NOT(HasFormula(#REF!)),#REF!&lt;&gt;"")</formula>
    </cfRule>
  </conditionalFormatting>
  <conditionalFormatting sqref="H1609">
    <cfRule type="expression" dxfId="4" priority="6887">
      <formula>AND(NOT(HasFormula(#REF!)),#REF!&lt;&gt;"")</formula>
    </cfRule>
    <cfRule type="expression" dxfId="3" priority="6888">
      <formula>AND(NOT(HasFormula(XFD1609)),XFD1609&lt;&gt;"")</formula>
    </cfRule>
  </conditionalFormatting>
  <conditionalFormatting sqref="I1609:L1609">
    <cfRule type="expression" dxfId="4" priority="6891">
      <formula>AND(NOT(HasFormula(#REF!)),#REF!&lt;&gt;"")</formula>
    </cfRule>
    <cfRule type="expression" dxfId="3" priority="6892">
      <formula>AND(NOT(HasFormula(A1609)),A1609&lt;&gt;"")</formula>
    </cfRule>
  </conditionalFormatting>
  <conditionalFormatting sqref="D1630">
    <cfRule type="expression" dxfId="4" priority="6901">
      <formula>AND(NOT(HasFormula(#REF!)),#REF!&lt;&gt;"")</formula>
    </cfRule>
  </conditionalFormatting>
  <conditionalFormatting sqref="E1630">
    <cfRule type="expression" dxfId="4" priority="6902">
      <formula>AND(NOT(HasFormula(#REF!)),#REF!&lt;&gt;"")</formula>
    </cfRule>
  </conditionalFormatting>
  <conditionalFormatting sqref="H1630">
    <cfRule type="expression" dxfId="4" priority="6899">
      <formula>AND(NOT(HasFormula(#REF!)),#REF!&lt;&gt;"")</formula>
    </cfRule>
    <cfRule type="expression" dxfId="3" priority="6900">
      <formula>AND(NOT(HasFormula(XFD1630)),XFD1630&lt;&gt;"")</formula>
    </cfRule>
  </conditionalFormatting>
  <conditionalFormatting sqref="I1630:L1630">
    <cfRule type="expression" dxfId="4" priority="6903">
      <formula>AND(NOT(HasFormula(#REF!)),#REF!&lt;&gt;"")</formula>
    </cfRule>
    <cfRule type="expression" dxfId="3" priority="6904">
      <formula>AND(NOT(HasFormula(A1630)),A1630&lt;&gt;"")</formula>
    </cfRule>
  </conditionalFormatting>
  <conditionalFormatting sqref="M1630:O1630">
    <cfRule type="containsText" dxfId="1" priority="31" operator="between" text="送货车型9.6米">
      <formula>NOT(ISERROR(SEARCH("送货车型9.6米",M1630)))</formula>
    </cfRule>
  </conditionalFormatting>
  <conditionalFormatting sqref="C1589:C1625">
    <cfRule type="timePeriod" dxfId="5" priority="35" timePeriod="yesterday">
      <formula>FLOOR(C1589,1)=TODAY()-1</formula>
    </cfRule>
  </conditionalFormatting>
  <conditionalFormatting sqref="D1401:D1402">
    <cfRule type="expression" dxfId="3" priority="6823">
      <formula>AND(NOT(HasFormula(XEZ1401)),XEZ1401&lt;&gt;"")</formula>
    </cfRule>
    <cfRule type="expression" dxfId="4" priority="6822">
      <formula>AND(NOT(HasFormula(#REF!)),#REF!&lt;&gt;"")</formula>
    </cfRule>
  </conditionalFormatting>
  <conditionalFormatting sqref="D1589:D1597">
    <cfRule type="expression" dxfId="2" priority="34">
      <formula>AND(NOT(_xlfn.ISFORMULA(D1589)),D1589&lt;&gt;"")</formula>
    </cfRule>
    <cfRule type="expression" dxfId="4" priority="36">
      <formula>AND(NOT(HasFormula(XFD1590)),XFD1590&lt;&gt;"")</formula>
    </cfRule>
  </conditionalFormatting>
  <conditionalFormatting sqref="D1598:D1604">
    <cfRule type="expression" dxfId="2" priority="6884">
      <formula>AND(NOT(_xlfn.ISFORMULA(D1598)),D1598&lt;&gt;"")</formula>
    </cfRule>
    <cfRule type="expression" dxfId="4" priority="6885">
      <formula>AND(NOT(HasFormula(#REF!)),#REF!&lt;&gt;"")</formula>
    </cfRule>
  </conditionalFormatting>
  <conditionalFormatting sqref="E1589:E1597">
    <cfRule type="expression" dxfId="4" priority="44">
      <formula>AND(NOT(HasFormula(A1590)),A1590&lt;&gt;"")</formula>
    </cfRule>
  </conditionalFormatting>
  <conditionalFormatting sqref="E1598:E1604">
    <cfRule type="expression" dxfId="4" priority="6886">
      <formula>AND(NOT(HasFormula(#REF!)),#REF!&lt;&gt;"")</formula>
    </cfRule>
  </conditionalFormatting>
  <conditionalFormatting sqref="F1:F170">
    <cfRule type="containsText" dxfId="6" priority="1083" operator="between" text="12m">
      <formula>NOT(ISERROR(SEARCH("12m",F1)))</formula>
    </cfRule>
    <cfRule type="containsText" dxfId="7" priority="1084" operator="between" text="HRB500E">
      <formula>NOT(ISERROR(SEARCH("HRB500E",F1)))</formula>
    </cfRule>
  </conditionalFormatting>
  <conditionalFormatting sqref="F172:F607">
    <cfRule type="containsText" dxfId="7" priority="985" operator="between" text="HRB500E">
      <formula>NOT(ISERROR(SEARCH("HRB500E",F172)))</formula>
    </cfRule>
    <cfRule type="containsText" dxfId="6" priority="984" operator="between" text="12m">
      <formula>NOT(ISERROR(SEARCH("12m",F172)))</formula>
    </cfRule>
  </conditionalFormatting>
  <conditionalFormatting sqref="F1589:F1591">
    <cfRule type="containsText" dxfId="7" priority="39" operator="between" text="HRB500E">
      <formula>NOT(ISERROR(SEARCH("HRB500E",F1589)))</formula>
    </cfRule>
    <cfRule type="containsText" dxfId="6" priority="38" operator="between" text="12m">
      <formula>NOT(ISERROR(SEARCH("12m",F1589)))</formula>
    </cfRule>
  </conditionalFormatting>
  <conditionalFormatting sqref="H1589:H1604">
    <cfRule type="expression" dxfId="3" priority="41">
      <formula>AND(NOT(HasFormula(XFD1589)),XFD1589&lt;&gt;"")</formula>
    </cfRule>
    <cfRule type="expression" dxfId="4" priority="40">
      <formula>AND(NOT(HasFormula(D1590)),D1590&lt;&gt;"")</formula>
    </cfRule>
  </conditionalFormatting>
  <conditionalFormatting sqref="H1048482:H1048576">
    <cfRule type="expression" dxfId="4" priority="6806">
      <formula>AND(NOT(HasFormula(D1)),D1&lt;&gt;"")</formula>
    </cfRule>
    <cfRule type="expression" dxfId="3" priority="6807">
      <formula>AND(NOT(HasFormula(XFD1048482)),XFD1048482&lt;&gt;"")</formula>
    </cfRule>
  </conditionalFormatting>
  <conditionalFormatting sqref="L880:L881">
    <cfRule type="containsText" dxfId="1" priority="804" operator="between" text="送货车型9.6米">
      <formula>NOT(ISERROR(SEARCH("送货车型9.6米",L880)))</formula>
    </cfRule>
  </conditionalFormatting>
  <conditionalFormatting sqref="L917:L918">
    <cfRule type="containsText" dxfId="1" priority="799" operator="between" text="送货车型9.6米">
      <formula>NOT(ISERROR(SEARCH("送货车型9.6米",L917)))</formula>
    </cfRule>
  </conditionalFormatting>
  <conditionalFormatting sqref="L968:L969">
    <cfRule type="containsText" dxfId="1" priority="704" operator="between" text="送货车型9.6米">
      <formula>NOT(ISERROR(SEARCH("送货车型9.6米",L968)))</formula>
    </cfRule>
  </conditionalFormatting>
  <conditionalFormatting sqref="L1000:L1002">
    <cfRule type="containsText" dxfId="1" priority="481" operator="between" text="送货车型9.6米">
      <formula>NOT(ISERROR(SEARCH("送货车型9.6米",L1000)))</formula>
    </cfRule>
  </conditionalFormatting>
  <conditionalFormatting sqref="L1069:L1137">
    <cfRule type="containsText" dxfId="1" priority="293" operator="between" text="送货车型9.6米">
      <formula>NOT(ISERROR(SEARCH("送货车型9.6米",L1069)))</formula>
    </cfRule>
  </conditionalFormatting>
  <conditionalFormatting sqref="M887:M904">
    <cfRule type="containsText" dxfId="1" priority="814" operator="between" text="送货车型9.6米">
      <formula>NOT(ISERROR(SEARCH("送货车型9.6米",M887)))</formula>
    </cfRule>
  </conditionalFormatting>
  <conditionalFormatting sqref="M1599:M1601">
    <cfRule type="containsText" dxfId="1" priority="32" operator="between" text="送货车型9.6米">
      <formula>NOT(ISERROR(SEARCH("送货车型9.6米",M1599)))</formula>
    </cfRule>
  </conditionalFormatting>
  <conditionalFormatting sqref="N888:N904">
    <cfRule type="containsText" dxfId="1" priority="826" operator="between" text="送货车型9.6米">
      <formula>NOT(ISERROR(SEARCH("送货车型9.6米",N888)))</formula>
    </cfRule>
  </conditionalFormatting>
  <conditionalFormatting sqref="O955:O996">
    <cfRule type="containsText" dxfId="1" priority="491" operator="between" text="送货车型9.6米">
      <formula>NOT(ISERROR(SEARCH("送货车型9.6米",O955)))</formula>
    </cfRule>
  </conditionalFormatting>
  <conditionalFormatting sqref="P598:P692">
    <cfRule type="expression" dxfId="2" priority="977">
      <formula>P598&gt;0</formula>
    </cfRule>
  </conditionalFormatting>
  <conditionalFormatting sqref="P751:P773">
    <cfRule type="expression" dxfId="2" priority="877">
      <formula>P751&gt;0</formula>
    </cfRule>
  </conditionalFormatting>
  <conditionalFormatting sqref="P812:P1315">
    <cfRule type="expression" dxfId="2" priority="180">
      <formula>P812&gt;0</formula>
    </cfRule>
  </conditionalFormatting>
  <conditionalFormatting sqref="P1402:P1524">
    <cfRule type="expression" dxfId="2" priority="178">
      <formula>P1402&gt;0</formula>
    </cfRule>
  </conditionalFormatting>
  <conditionalFormatting sqref="C1:C1588 C1626:C1048576">
    <cfRule type="timePeriod" dxfId="5" priority="54" timePeriod="yesterday">
      <formula>FLOOR(C1,1)=TODAY()-1</formula>
    </cfRule>
  </conditionalFormatting>
  <conditionalFormatting sqref="D2:E1400 D1403:E1404 D1407:E1418 D1422:E1427 D1429:E1430 D1432:E1433 D1436:E1486 D1488:E1496 E1 H1:L1401 E1401">
    <cfRule type="expression" dxfId="4" priority="184">
      <formula>AND(NOT(HasFormula(XFD2)),XFD2&lt;&gt;"")</formula>
    </cfRule>
  </conditionalFormatting>
  <conditionalFormatting sqref="E1 H1:L1401 D2:E1400 E1401 D1403:E1404 D1407:E1418 D1422:E1427 D1429:E1430 D1432:E1433 D1436:E1486 D1488:E1496">
    <cfRule type="expression" dxfId="3" priority="18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54" operator="between" text="送货车型9.6米">
      <formula>NOT(ISERROR(SEARCH("送货车型9.6米",L1)))</formula>
    </cfRule>
  </conditionalFormatting>
  <conditionalFormatting sqref="D2:D1588 D1605:D1048576">
    <cfRule type="expression" dxfId="2" priority="48">
      <formula>AND(NOT(_xlfn.ISFORMULA(D2)),D2&lt;&gt;"")</formula>
    </cfRule>
  </conditionalFormatting>
  <conditionalFormatting sqref="L13:O14">
    <cfRule type="containsText" dxfId="1" priority="1094" operator="between" text="送货车型9.6米">
      <formula>NOT(ISERROR(SEARCH("送货车型9.6米",L13)))</formula>
    </cfRule>
  </conditionalFormatting>
  <conditionalFormatting sqref="L18:O18 L21:O21 L23:O23">
    <cfRule type="containsText" dxfId="1" priority="1093" operator="between" text="送货车型9.6米">
      <formula>NOT(ISERROR(SEARCH("送货车型9.6米",L18)))</formula>
    </cfRule>
  </conditionalFormatting>
  <conditionalFormatting sqref="L27:O28">
    <cfRule type="containsText" dxfId="1" priority="1090" operator="between" text="送货车型9.6米">
      <formula>NOT(ISERROR(SEARCH("送货车型9.6米",L27)))</formula>
    </cfRule>
  </conditionalFormatting>
  <conditionalFormatting sqref="L174:O176">
    <cfRule type="containsText" dxfId="1" priority="1071" operator="between" text="送货车型9.6米">
      <formula>NOT(ISERROR(SEARCH("送货车型9.6米",L174)))</formula>
    </cfRule>
  </conditionalFormatting>
  <conditionalFormatting sqref="L185:O188">
    <cfRule type="containsText" dxfId="1" priority="1068" operator="between" text="送货车型9.6米">
      <formula>NOT(ISERROR(SEARCH("送货车型9.6米",L185)))</formula>
    </cfRule>
  </conditionalFormatting>
  <conditionalFormatting sqref="L200:O201">
    <cfRule type="containsText" dxfId="1" priority="1065" operator="between" text="送货车型9.6米">
      <formula>NOT(ISERROR(SEARCH("送货车型9.6米",L200)))</formula>
    </cfRule>
  </conditionalFormatting>
  <conditionalFormatting sqref="M318:O335">
    <cfRule type="containsText" dxfId="1" priority="1033" operator="between" text="送货车型9.6米">
      <formula>NOT(ISERROR(SEARCH("送货车型9.6米",M318)))</formula>
    </cfRule>
  </conditionalFormatting>
  <conditionalFormatting sqref="M351:O382">
    <cfRule type="containsText" dxfId="1" priority="998" operator="between" text="送货车型9.6米">
      <formula>NOT(ISERROR(SEARCH("送货车型9.6米",M351)))</formula>
    </cfRule>
  </conditionalFormatting>
  <conditionalFormatting sqref="M391:O397">
    <cfRule type="containsText" dxfId="1" priority="992" operator="between" text="送货车型9.6米">
      <formula>NOT(ISERROR(SEARCH("送货车型9.6米",M391)))</formula>
    </cfRule>
  </conditionalFormatting>
  <conditionalFormatting sqref="F613:F1588 F1592:F1048576">
    <cfRule type="containsText" dxfId="6" priority="207" operator="between" text="12m">
      <formula>NOT(ISERROR(SEARCH("12m",F613)))</formula>
    </cfRule>
    <cfRule type="containsText" dxfId="7" priority="208" operator="between" text="HRB500E">
      <formula>NOT(ISERROR(SEARCH("HRB500E",F613)))</formula>
    </cfRule>
  </conditionalFormatting>
  <conditionalFormatting sqref="M689:O696">
    <cfRule type="containsText" dxfId="1" priority="973" operator="between" text="送货车型9.6米">
      <formula>NOT(ISERROR(SEARCH("送货车型9.6米",M689)))</formula>
    </cfRule>
  </conditionalFormatting>
  <conditionalFormatting sqref="M700:O717">
    <cfRule type="containsText" dxfId="1" priority="966" operator="between" text="送货车型9.6米">
      <formula>NOT(ISERROR(SEARCH("送货车型9.6米",M700)))</formula>
    </cfRule>
  </conditionalFormatting>
  <conditionalFormatting sqref="M719:O758">
    <cfRule type="containsText" dxfId="1" priority="898" operator="between" text="送货车型9.6米">
      <formula>NOT(ISERROR(SEARCH("送货车型9.6米",M719)))</formula>
    </cfRule>
  </conditionalFormatting>
  <conditionalFormatting sqref="M787:O800 O801:O803">
    <cfRule type="containsText" dxfId="1" priority="890" operator="between" text="送货车型9.6米">
      <formula>NOT(ISERROR(SEARCH("送货车型9.6米",M787)))</formula>
    </cfRule>
  </conditionalFormatting>
  <conditionalFormatting sqref="M801:N802">
    <cfRule type="containsText" dxfId="1" priority="887" operator="between" text="送货车型9.6米">
      <formula>NOT(ISERROR(SEARCH("送货车型9.6米",M801)))</formula>
    </cfRule>
  </conditionalFormatting>
  <conditionalFormatting sqref="M804:O811">
    <cfRule type="containsText" dxfId="1" priority="885" operator="between" text="送货车型9.6米">
      <formula>NOT(ISERROR(SEARCH("送货车型9.6米",M804)))</formula>
    </cfRule>
  </conditionalFormatting>
  <conditionalFormatting sqref="M819:O833">
    <cfRule type="containsText" dxfId="1" priority="867" operator="between" text="送货车型9.6米">
      <formula>NOT(ISERROR(SEARCH("送货车型9.6米",M819)))</formula>
    </cfRule>
  </conditionalFormatting>
  <conditionalFormatting sqref="M845:O855">
    <cfRule type="containsText" dxfId="1" priority="855" operator="between" text="送货车型9.6米">
      <formula>NOT(ISERROR(SEARCH("送货车型9.6米",M845)))</formula>
    </cfRule>
  </conditionalFormatting>
  <conditionalFormatting sqref="L856:O857">
    <cfRule type="containsText" dxfId="1" priority="859" operator="between" text="送货车型9.6米">
      <formula>NOT(ISERROR(SEARCH("送货车型9.6米",L856)))</formula>
    </cfRule>
  </conditionalFormatting>
  <conditionalFormatting sqref="M955:N994">
    <cfRule type="containsText" dxfId="1" priority="791" operator="between" text="送货车型9.6米">
      <formula>NOT(ISERROR(SEARCH("送货车型9.6米",M955)))</formula>
    </cfRule>
  </conditionalFormatting>
  <conditionalFormatting sqref="L995:N996">
    <cfRule type="containsText" dxfId="1" priority="492" operator="between" text="送货车型9.6米">
      <formula>NOT(ISERROR(SEARCH("送货车型9.6米",L995)))</formula>
    </cfRule>
  </conditionalFormatting>
  <conditionalFormatting sqref="M999:O1019">
    <cfRule type="containsText" dxfId="1" priority="480" operator="between" text="送货车型9.6米">
      <formula>NOT(ISERROR(SEARCH("送货车型9.6米",M999)))</formula>
    </cfRule>
  </conditionalFormatting>
  <conditionalFormatting sqref="M1024:O1137">
    <cfRule type="containsText" dxfId="1" priority="205" operator="between" text="送货车型9.6米">
      <formula>NOT(ISERROR(SEARCH("送货车型9.6米",M1024)))</formula>
    </cfRule>
  </conditionalFormatting>
  <conditionalFormatting sqref="L1138:O1503">
    <cfRule type="containsText" dxfId="1" priority="45" operator="between" text="送货车型9.6米">
      <formula>NOT(ISERROR(SEARCH("送货车型9.6米",L1138)))</formula>
    </cfRule>
  </conditionalFormatting>
  <conditionalFormatting sqref="E1402 H1402:L1402">
    <cfRule type="expression" dxfId="4" priority="6824">
      <formula>AND(NOT(HasFormula(#REF!)),#REF!&lt;&gt;"")</formula>
    </cfRule>
    <cfRule type="expression" dxfId="3" priority="6825">
      <formula>AND(NOT(HasFormula(XFA1402)),XFA1402&lt;&gt;"")</formula>
    </cfRule>
  </conditionalFormatting>
  <conditionalFormatting sqref="H1403:L1404 H1407:L1418 E1420 H1420:L1420">
    <cfRule type="expression" dxfId="4" priority="6802">
      <formula>AND(NOT(HasFormula(A1404)),A1404&lt;&gt;"")</formula>
    </cfRule>
    <cfRule type="expression" dxfId="3" priority="6803">
      <formula>AND(NOT(HasFormula(XFA1403)),XFA1403&lt;&gt;"")</formula>
    </cfRule>
  </conditionalFormatting>
  <conditionalFormatting sqref="D1405:E1406">
    <cfRule type="expression" dxfId="4" priority="6828">
      <formula>AND(NOT(HasFormula(XFD1407)),XFD1407&lt;&gt;"")</formula>
    </cfRule>
    <cfRule type="expression" dxfId="3" priority="6829">
      <formula>AND(NOT(HasFormula(XEZ1405)),XEZ1405&lt;&gt;"")</formula>
    </cfRule>
  </conditionalFormatting>
  <conditionalFormatting sqref="H1405:L1406">
    <cfRule type="expression" dxfId="3" priority="6831">
      <formula>AND(NOT(HasFormula(XFD1405)),XFD1405&lt;&gt;"")</formula>
    </cfRule>
    <cfRule type="expression" dxfId="4" priority="6830">
      <formula>AND(NOT(HasFormula(D1407)),D1407&lt;&gt;"")</formula>
    </cfRule>
  </conditionalFormatting>
  <conditionalFormatting sqref="E1421 H1421:L1421">
    <cfRule type="expression" dxfId="3" priority="6781">
      <formula>AND(NOT(HasFormula(XFA1421)),XFA1421&lt;&gt;"")</formula>
    </cfRule>
    <cfRule type="expression" dxfId="4" priority="6780">
      <formula>AND(NOT(HasFormula(A1429)),A1429&lt;&gt;"")</formula>
    </cfRule>
  </conditionalFormatting>
  <conditionalFormatting sqref="H1422:L1427 H1432:L1433">
    <cfRule type="expression" dxfId="3" priority="6775">
      <formula>AND(NOT(HasFormula(XFD1422)),XFD1422&lt;&gt;"")</formula>
    </cfRule>
    <cfRule type="expression" dxfId="4" priority="6774">
      <formula>AND(NOT(HasFormula(D1423)),D1423&lt;&gt;"")</formula>
    </cfRule>
  </conditionalFormatting>
  <conditionalFormatting sqref="D1428:E1428 D1431:E1431">
    <cfRule type="expression" dxfId="3" priority="6787">
      <formula>AND(NOT(HasFormula(XEZ1428)),XEZ1428&lt;&gt;"")</formula>
    </cfRule>
    <cfRule type="expression" dxfId="4" priority="6786">
      <formula>AND(NOT(HasFormula(XFD1432)),XFD1432&lt;&gt;"")</formula>
    </cfRule>
  </conditionalFormatting>
  <conditionalFormatting sqref="H1429:L1430 H1436:L1486 H1488:L1496 H1525:L1562 H1564 H1566:H1588 H1605:H1608 H1610:H1624 H1626:H1628 H1631:H1048481">
    <cfRule type="expression" dxfId="4" priority="6768">
      <formula>AND(NOT(HasFormula(D1430)),D1430&lt;&gt;"")</formula>
    </cfRule>
    <cfRule type="expression" dxfId="3" priority="6769">
      <formula>AND(NOT(HasFormula(XFD1429)),XFD1429&lt;&gt;"")</formula>
    </cfRule>
  </conditionalFormatting>
  <conditionalFormatting sqref="D1434:E1435">
    <cfRule type="expression" dxfId="3" priority="6777">
      <formula>AND(NOT(HasFormula(XEZ1434)),XEZ1434&lt;&gt;"")</formula>
    </cfRule>
    <cfRule type="expression" dxfId="4" priority="6776">
      <formula>AND(NOT(HasFormula(XFD1421)),XFD1421&lt;&gt;"")</formula>
    </cfRule>
  </conditionalFormatting>
  <conditionalFormatting sqref="H1434:L1435">
    <cfRule type="expression" dxfId="4" priority="6790">
      <formula>AND(NOT(HasFormula(D1429)),D1429&lt;&gt;"")</formula>
    </cfRule>
    <cfRule type="expression" dxfId="3" priority="6791">
      <formula>AND(NOT(HasFormula(XFD1434)),XFD1434&lt;&gt;"")</formula>
    </cfRule>
  </conditionalFormatting>
  <conditionalFormatting sqref="D1498:E1501">
    <cfRule type="expression" dxfId="4" priority="50">
      <formula>AND(NOT(HasFormula(XFD1499)),XFD1499&lt;&gt;"")</formula>
    </cfRule>
    <cfRule type="expression" dxfId="3" priority="52">
      <formula>AND(NOT(HasFormula(XEZ1498)),XEZ1498&lt;&gt;"")</formula>
    </cfRule>
  </conditionalFormatting>
  <conditionalFormatting sqref="H1498:L1501">
    <cfRule type="expression" dxfId="4" priority="62">
      <formula>AND(NOT(HasFormula(D1499)),D1499&lt;&gt;"")</formula>
    </cfRule>
    <cfRule type="expression" dxfId="3" priority="64">
      <formula>AND(NOT(HasFormula(XFD1498)),XFD1498&lt;&gt;"")</formula>
    </cfRule>
  </conditionalFormatting>
  <conditionalFormatting sqref="H1502:L1524">
    <cfRule type="expression" dxfId="3" priority="6849">
      <formula>AND(NOT(HasFormula(XFD1502)),XFD1502&lt;&gt;"")</formula>
    </cfRule>
    <cfRule type="expression" dxfId="4" priority="6848">
      <formula>AND(NOT(HasFormula(#REF!)),#REF!&lt;&gt;"")</formula>
    </cfRule>
  </conditionalFormatting>
  <conditionalFormatting sqref="D1504:E1588 D1605:E1048475">
    <cfRule type="expression" dxfId="3" priority="110">
      <formula>AND(NOT(HasFormula(XEZ1504)),XEZ1504&lt;&gt;"")</formula>
    </cfRule>
  </conditionalFormatting>
  <conditionalFormatting sqref="D1506:E1512">
    <cfRule type="expression" dxfId="4" priority="103">
      <formula>AND(NOT(HasFormula(XFD1507)),XFD1507&lt;&gt;"")</formula>
    </cfRule>
  </conditionalFormatting>
  <conditionalFormatting sqref="D1514:E1562 E1563 D1564 D1566:D1588 D1605:D1608 D1610:D1624 D1626:D1628 D1631:D1048475">
    <cfRule type="expression" dxfId="4" priority="93">
      <formula>AND(NOT(HasFormula(XFD1515)),XFD1515&lt;&gt;"")</formula>
    </cfRule>
  </conditionalFormatting>
  <conditionalFormatting sqref="M1521:O1521 L1522:O1588 N1599:N1601 M1602:N1604 L1605:N1625 L1630 L1626:O1629 L1631:O1048576">
    <cfRule type="containsText" dxfId="1" priority="47" operator="between" text="送货车型9.6米">
      <formula>NOT(ISERROR(SEARCH("送货车型9.6米",L1521)))</formula>
    </cfRule>
  </conditionalFormatting>
  <conditionalFormatting sqref="E1564 E1566:E1588 E1605:E1608 E1610:E1624 E1626:E1628 E1631:E1048475">
    <cfRule type="expression" dxfId="4" priority="6867">
      <formula>AND(NOT(HasFormula(A1565)),A1565&lt;&gt;"")</formula>
    </cfRule>
  </conditionalFormatting>
  <conditionalFormatting sqref="I1564:L1564 I1566:L1588 I1605:L1608 I1610:L1624 I1626:L1628 I1631:L1048481">
    <cfRule type="expression" dxfId="4" priority="6864">
      <formula>AND(NOT(HasFormula(E1565)),E1565&lt;&gt;"")</formula>
    </cfRule>
    <cfRule type="expression" dxfId="3" priority="6865">
      <formula>AND(NOT(HasFormula(A1564)),A1564&lt;&gt;"")</formula>
    </cfRule>
  </conditionalFormatting>
  <conditionalFormatting sqref="D1589:E1604">
    <cfRule type="expression" dxfId="3" priority="37">
      <formula>AND(NOT(HasFormula(XEZ1589)),XEZ1589&lt;&gt;"")</formula>
    </cfRule>
  </conditionalFormatting>
  <conditionalFormatting sqref="I1589:L1604">
    <cfRule type="expression" dxfId="3" priority="43">
      <formula>AND(NOT(HasFormula(A1589)),A1589&lt;&gt;"")</formula>
    </cfRule>
    <cfRule type="expression" dxfId="4" priority="42">
      <formula>AND(NOT(HasFormula(E1590)),E1590&lt;&gt;"")</formula>
    </cfRule>
  </conditionalFormatting>
  <conditionalFormatting sqref="L1589:O1598 L1599:L1604 O1599:O1625">
    <cfRule type="containsText" dxfId="1" priority="33" operator="between" text="送货车型9.6米">
      <formula>NOT(ISERROR(SEARCH("送货车型9.6米",L1589)))</formula>
    </cfRule>
  </conditionalFormatting>
  <conditionalFormatting sqref="D1625 D1629">
    <cfRule type="expression" dxfId="4" priority="6895">
      <formula>AND(NOT(HasFormula(#REF!)),#REF!&lt;&gt;"")</formula>
    </cfRule>
  </conditionalFormatting>
  <conditionalFormatting sqref="E1625 E1629">
    <cfRule type="expression" dxfId="4" priority="6896">
      <formula>AND(NOT(HasFormula(#REF!)),#REF!&lt;&gt;"")</formula>
    </cfRule>
  </conditionalFormatting>
  <conditionalFormatting sqref="H1625 H1629">
    <cfRule type="expression" dxfId="4" priority="6893">
      <formula>AND(NOT(HasFormula(#REF!)),#REF!&lt;&gt;"")</formula>
    </cfRule>
    <cfRule type="expression" dxfId="3" priority="6894">
      <formula>AND(NOT(HasFormula(XFD1625)),XFD1625&lt;&gt;"")</formula>
    </cfRule>
  </conditionalFormatting>
  <conditionalFormatting sqref="I1625:L1625 I1629:L1629">
    <cfRule type="expression" dxfId="4" priority="6897">
      <formula>AND(NOT(HasFormula(#REF!)),#REF!&lt;&gt;"")</formula>
    </cfRule>
    <cfRule type="expression" dxfId="3" priority="6898">
      <formula>AND(NOT(HasFormula(A1625)),A1625&lt;&gt;"")</formula>
    </cfRule>
  </conditionalFormatting>
  <conditionalFormatting sqref="D1048476:E1048576">
    <cfRule type="expression" dxfId="4" priority="6766">
      <formula>AND(NOT(HasFormula(XFD1)),XFD1&lt;&gt;"")</formula>
    </cfRule>
    <cfRule type="expression" dxfId="3" priority="6767">
      <formula>AND(NOT(HasFormula(XEZ1048476)),XEZ1048476&lt;&gt;"")</formula>
    </cfRule>
  </conditionalFormatting>
  <conditionalFormatting sqref="I1048482:L1048576">
    <cfRule type="expression" dxfId="4" priority="6868">
      <formula>AND(NOT(HasFormula(E1)),E1&lt;&gt;"")</formula>
    </cfRule>
    <cfRule type="expression" dxfId="3" priority="6869">
      <formula>AND(NOT(HasFormula(A1048482)),A1048482&lt;&gt;"")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3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1: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3"/>
  <sheetViews>
    <sheetView topLeftCell="A76" workbookViewId="0">
      <pane xSplit="2" topLeftCell="E1" activePane="topRight" state="frozen"/>
      <selection/>
      <selection pane="topRight" activeCell="G93" sqref="G93"/>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156</v>
      </c>
      <c r="F1" s="22" t="s">
        <v>157</v>
      </c>
      <c r="G1" s="22" t="s">
        <v>7</v>
      </c>
      <c r="H1" s="22" t="s">
        <v>8</v>
      </c>
      <c r="I1" s="22" t="s">
        <v>9</v>
      </c>
      <c r="J1" s="22" t="s">
        <v>158</v>
      </c>
      <c r="K1" s="19" t="s">
        <v>2</v>
      </c>
      <c r="L1" s="34" t="s">
        <v>159</v>
      </c>
      <c r="M1" s="19" t="s">
        <v>15</v>
      </c>
    </row>
    <row r="2" spans="1:13">
      <c r="A2" s="23" t="s">
        <v>57</v>
      </c>
      <c r="B2" s="23" t="s">
        <v>160</v>
      </c>
      <c r="C2" s="24"/>
      <c r="D2" s="25" t="s">
        <v>161</v>
      </c>
      <c r="E2" s="26" t="s">
        <v>161</v>
      </c>
      <c r="F2" s="27" t="s">
        <v>162</v>
      </c>
      <c r="G2" s="27" t="s">
        <v>163</v>
      </c>
      <c r="H2" s="27" t="s">
        <v>164</v>
      </c>
      <c r="I2" s="27">
        <v>18980927613</v>
      </c>
      <c r="J2" s="32" t="s">
        <v>165</v>
      </c>
      <c r="K2" s="35"/>
      <c r="L2" s="34"/>
      <c r="M2" s="34"/>
    </row>
    <row r="3" spans="1:13">
      <c r="A3" s="23" t="s">
        <v>53</v>
      </c>
      <c r="B3" s="23" t="s">
        <v>160</v>
      </c>
      <c r="C3" s="24"/>
      <c r="D3" s="25" t="s">
        <v>166</v>
      </c>
      <c r="E3" s="26" t="s">
        <v>166</v>
      </c>
      <c r="F3" s="27" t="s">
        <v>167</v>
      </c>
      <c r="G3" s="27" t="s">
        <v>168</v>
      </c>
      <c r="H3" s="27" t="s">
        <v>169</v>
      </c>
      <c r="I3" s="27">
        <v>18308463588</v>
      </c>
      <c r="J3" s="32" t="s">
        <v>170</v>
      </c>
      <c r="K3" s="35"/>
      <c r="L3" s="34"/>
      <c r="M3" s="34"/>
    </row>
    <row r="4" spans="1:13">
      <c r="A4" s="23" t="s">
        <v>51</v>
      </c>
      <c r="B4" s="23" t="s">
        <v>160</v>
      </c>
      <c r="C4" s="24"/>
      <c r="D4" s="25" t="s">
        <v>171</v>
      </c>
      <c r="E4" s="26" t="s">
        <v>171</v>
      </c>
      <c r="F4" s="27" t="s">
        <v>172</v>
      </c>
      <c r="G4" s="28" t="s">
        <v>173</v>
      </c>
      <c r="H4" s="27" t="s">
        <v>174</v>
      </c>
      <c r="I4" s="27">
        <v>18683358310</v>
      </c>
      <c r="J4" s="32" t="s">
        <v>175</v>
      </c>
      <c r="K4" s="35"/>
      <c r="L4" s="34"/>
      <c r="M4" s="34"/>
    </row>
    <row r="5" spans="1:13">
      <c r="A5" s="23" t="s">
        <v>61</v>
      </c>
      <c r="B5" s="23" t="s">
        <v>160</v>
      </c>
      <c r="C5" s="24"/>
      <c r="D5" s="25" t="s">
        <v>44</v>
      </c>
      <c r="E5" s="26" t="s">
        <v>44</v>
      </c>
      <c r="F5" s="27" t="s">
        <v>176</v>
      </c>
      <c r="G5" s="27" t="s">
        <v>177</v>
      </c>
      <c r="H5" s="27" t="s">
        <v>178</v>
      </c>
      <c r="I5" s="27">
        <v>18384145895</v>
      </c>
      <c r="J5" s="32" t="s">
        <v>179</v>
      </c>
      <c r="K5" s="36" t="s">
        <v>180</v>
      </c>
      <c r="L5" s="34"/>
      <c r="M5" s="26" t="s">
        <v>181</v>
      </c>
    </row>
    <row r="6" spans="1:13">
      <c r="A6" s="27"/>
      <c r="B6" s="27"/>
      <c r="C6" s="24"/>
      <c r="D6" s="25" t="s">
        <v>81</v>
      </c>
      <c r="E6" s="26" t="s">
        <v>81</v>
      </c>
      <c r="F6" s="27" t="s">
        <v>182</v>
      </c>
      <c r="G6" s="27" t="s">
        <v>183</v>
      </c>
      <c r="H6" s="27" t="s">
        <v>184</v>
      </c>
      <c r="I6" s="27">
        <v>15884666220</v>
      </c>
      <c r="J6" s="32" t="s">
        <v>185</v>
      </c>
      <c r="K6" s="36" t="s">
        <v>186</v>
      </c>
      <c r="L6" s="34"/>
      <c r="M6" s="26" t="s">
        <v>187</v>
      </c>
    </row>
    <row r="7" spans="1:13">
      <c r="A7" s="23" t="s">
        <v>49</v>
      </c>
      <c r="B7" s="23" t="s">
        <v>119</v>
      </c>
      <c r="C7" s="24"/>
      <c r="D7" s="25" t="s">
        <v>188</v>
      </c>
      <c r="E7" s="26" t="s">
        <v>188</v>
      </c>
      <c r="F7" s="27" t="s">
        <v>189</v>
      </c>
      <c r="G7" s="27" t="s">
        <v>190</v>
      </c>
      <c r="H7" s="27" t="s">
        <v>191</v>
      </c>
      <c r="I7" s="27">
        <v>18180498749</v>
      </c>
      <c r="J7" s="32" t="s">
        <v>192</v>
      </c>
      <c r="K7" s="37" t="s">
        <v>193</v>
      </c>
      <c r="L7" s="34"/>
      <c r="M7" s="34"/>
    </row>
    <row r="8" spans="1:13">
      <c r="A8" s="23" t="s">
        <v>40</v>
      </c>
      <c r="B8" s="23" t="s">
        <v>119</v>
      </c>
      <c r="C8" s="24"/>
      <c r="D8" s="25" t="s">
        <v>92</v>
      </c>
      <c r="E8" s="26" t="s">
        <v>92</v>
      </c>
      <c r="F8" s="27" t="s">
        <v>194</v>
      </c>
      <c r="G8" s="27" t="s">
        <v>195</v>
      </c>
      <c r="H8" s="27" t="s">
        <v>196</v>
      </c>
      <c r="I8" s="27">
        <v>13458642015</v>
      </c>
      <c r="J8" s="32" t="s">
        <v>197</v>
      </c>
      <c r="K8" s="36" t="s">
        <v>198</v>
      </c>
      <c r="L8" s="34"/>
      <c r="M8" s="26" t="s">
        <v>199</v>
      </c>
    </row>
    <row r="9" spans="1:13">
      <c r="A9" s="23" t="s">
        <v>41</v>
      </c>
      <c r="B9" s="23" t="s">
        <v>119</v>
      </c>
      <c r="C9" s="24"/>
      <c r="D9" s="25" t="s">
        <v>200</v>
      </c>
      <c r="E9" s="29" t="s">
        <v>48</v>
      </c>
      <c r="F9" s="27" t="s">
        <v>194</v>
      </c>
      <c r="G9" s="27" t="str">
        <f>"("&amp;(E9)&amp;")"&amp;"成都市简阳市白金山水库"</f>
        <v>(华西颐海-科创农业生态谷-1号钢筋房)成都市简阳市白金山水库</v>
      </c>
      <c r="H9" s="27" t="s">
        <v>196</v>
      </c>
      <c r="I9" s="27">
        <v>13458642015</v>
      </c>
      <c r="J9" s="32" t="s">
        <v>197</v>
      </c>
      <c r="K9" s="36" t="s">
        <v>201</v>
      </c>
      <c r="L9" s="34"/>
      <c r="M9" s="26" t="s">
        <v>202</v>
      </c>
    </row>
    <row r="10" spans="1:13">
      <c r="A10" s="23" t="s">
        <v>26</v>
      </c>
      <c r="B10" s="23" t="s">
        <v>119</v>
      </c>
      <c r="C10" s="24"/>
      <c r="D10" s="25" t="s">
        <v>200</v>
      </c>
      <c r="E10" s="29" t="s">
        <v>203</v>
      </c>
      <c r="F10" s="27" t="s">
        <v>194</v>
      </c>
      <c r="G10" s="27" t="str">
        <f>"("&amp;(E10)&amp;")"&amp;"成都市简阳市白金山水库"</f>
        <v>(华西颐海-科创农业生态谷-2号钢筋房)成都市简阳市白金山水库</v>
      </c>
      <c r="H10" s="27" t="s">
        <v>196</v>
      </c>
      <c r="I10" s="27">
        <v>13458642015</v>
      </c>
      <c r="J10" s="32" t="s">
        <v>197</v>
      </c>
      <c r="K10" s="36" t="s">
        <v>201</v>
      </c>
      <c r="L10" s="34"/>
      <c r="M10" s="26" t="s">
        <v>202</v>
      </c>
    </row>
    <row r="11" spans="1:13">
      <c r="A11" s="23" t="s">
        <v>204</v>
      </c>
      <c r="B11" s="23" t="s">
        <v>119</v>
      </c>
      <c r="C11" s="24"/>
      <c r="D11" s="25" t="s">
        <v>205</v>
      </c>
      <c r="E11" s="26" t="s">
        <v>205</v>
      </c>
      <c r="F11" s="27" t="s">
        <v>206</v>
      </c>
      <c r="G11" s="27" t="s">
        <v>207</v>
      </c>
      <c r="H11" s="27" t="s">
        <v>208</v>
      </c>
      <c r="I11" s="27">
        <v>18683201292</v>
      </c>
      <c r="J11" s="32" t="s">
        <v>179</v>
      </c>
      <c r="K11" s="36" t="s">
        <v>209</v>
      </c>
      <c r="L11" s="34"/>
      <c r="M11" s="26" t="s">
        <v>210</v>
      </c>
    </row>
    <row r="12" spans="1:13">
      <c r="A12" s="27"/>
      <c r="B12" s="27"/>
      <c r="C12" s="24"/>
      <c r="D12" s="25" t="s">
        <v>211</v>
      </c>
      <c r="E12" s="26" t="s">
        <v>211</v>
      </c>
      <c r="F12" s="27" t="s">
        <v>212</v>
      </c>
      <c r="G12" s="27" t="s">
        <v>213</v>
      </c>
      <c r="H12" s="27" t="s">
        <v>214</v>
      </c>
      <c r="I12" s="27">
        <v>19982812229</v>
      </c>
      <c r="J12" s="32"/>
      <c r="K12" s="36" t="s">
        <v>215</v>
      </c>
      <c r="L12" s="34"/>
      <c r="M12" s="26"/>
    </row>
    <row r="13" spans="1:13">
      <c r="A13" s="23" t="s">
        <v>216</v>
      </c>
      <c r="B13" s="23" t="s">
        <v>116</v>
      </c>
      <c r="C13" s="24"/>
      <c r="D13" s="25" t="s">
        <v>145</v>
      </c>
      <c r="E13" s="26" t="s">
        <v>145</v>
      </c>
      <c r="F13" s="27" t="s">
        <v>217</v>
      </c>
      <c r="G13" s="27" t="s">
        <v>218</v>
      </c>
      <c r="H13" s="27" t="s">
        <v>219</v>
      </c>
      <c r="I13" s="27">
        <v>15528785906</v>
      </c>
      <c r="J13" s="32" t="s">
        <v>220</v>
      </c>
      <c r="K13" s="36" t="s">
        <v>221</v>
      </c>
      <c r="L13" s="34"/>
      <c r="M13" s="26"/>
    </row>
    <row r="14" spans="1:13">
      <c r="A14" s="23" t="s">
        <v>27</v>
      </c>
      <c r="B14" s="23" t="s">
        <v>116</v>
      </c>
      <c r="C14" s="24"/>
      <c r="D14" s="25" t="s">
        <v>222</v>
      </c>
      <c r="E14" s="26" t="s">
        <v>47</v>
      </c>
      <c r="F14" s="27" t="s">
        <v>223</v>
      </c>
      <c r="G14" s="27" t="s">
        <v>224</v>
      </c>
      <c r="H14" s="30" t="s">
        <v>225</v>
      </c>
      <c r="I14" s="27">
        <v>15108211617</v>
      </c>
      <c r="J14" s="32" t="s">
        <v>226</v>
      </c>
      <c r="K14" s="36" t="s">
        <v>227</v>
      </c>
      <c r="L14" s="34"/>
      <c r="M14" s="26" t="s">
        <v>228</v>
      </c>
    </row>
    <row r="15" spans="1:13">
      <c r="A15" s="23" t="s">
        <v>19</v>
      </c>
      <c r="B15" s="23" t="s">
        <v>116</v>
      </c>
      <c r="C15" s="24"/>
      <c r="D15" s="25" t="s">
        <v>222</v>
      </c>
      <c r="E15" s="26" t="s">
        <v>68</v>
      </c>
      <c r="F15" s="27" t="s">
        <v>223</v>
      </c>
      <c r="G15" s="27" t="s">
        <v>229</v>
      </c>
      <c r="H15" s="30" t="s">
        <v>230</v>
      </c>
      <c r="I15" s="27">
        <v>18381899787</v>
      </c>
      <c r="J15" s="32" t="s">
        <v>226</v>
      </c>
      <c r="K15" s="36" t="s">
        <v>227</v>
      </c>
      <c r="L15" s="34"/>
      <c r="M15" s="26" t="s">
        <v>228</v>
      </c>
    </row>
    <row r="16" spans="1:13">
      <c r="A16" s="23" t="s">
        <v>32</v>
      </c>
      <c r="B16" s="23" t="s">
        <v>116</v>
      </c>
      <c r="C16" s="24"/>
      <c r="D16" s="25" t="s">
        <v>222</v>
      </c>
      <c r="E16" s="26" t="s">
        <v>231</v>
      </c>
      <c r="F16" s="27" t="s">
        <v>223</v>
      </c>
      <c r="G16" s="27" t="s">
        <v>232</v>
      </c>
      <c r="H16" s="30" t="s">
        <v>230</v>
      </c>
      <c r="I16" s="27">
        <v>18381899787</v>
      </c>
      <c r="J16" s="32" t="s">
        <v>226</v>
      </c>
      <c r="K16" s="36" t="s">
        <v>227</v>
      </c>
      <c r="L16" s="34"/>
      <c r="M16" s="26" t="s">
        <v>228</v>
      </c>
    </row>
    <row r="17" spans="1:13">
      <c r="A17" s="23" t="s">
        <v>30</v>
      </c>
      <c r="B17" s="23" t="s">
        <v>116</v>
      </c>
      <c r="C17" s="24"/>
      <c r="D17" s="25" t="s">
        <v>222</v>
      </c>
      <c r="E17" s="26" t="s">
        <v>233</v>
      </c>
      <c r="F17" s="27" t="s">
        <v>223</v>
      </c>
      <c r="G17" s="27" t="s">
        <v>234</v>
      </c>
      <c r="H17" s="30" t="s">
        <v>235</v>
      </c>
      <c r="I17" s="27"/>
      <c r="J17" s="32" t="s">
        <v>226</v>
      </c>
      <c r="K17" s="36" t="s">
        <v>227</v>
      </c>
      <c r="L17" s="34"/>
      <c r="M17" s="26" t="s">
        <v>228</v>
      </c>
    </row>
    <row r="18" spans="1:13">
      <c r="A18" s="23" t="s">
        <v>33</v>
      </c>
      <c r="B18" s="23" t="s">
        <v>116</v>
      </c>
      <c r="C18" s="24"/>
      <c r="D18" s="25" t="s">
        <v>222</v>
      </c>
      <c r="E18" s="26" t="s">
        <v>69</v>
      </c>
      <c r="F18" s="27" t="s">
        <v>223</v>
      </c>
      <c r="G18" s="27" t="s">
        <v>236</v>
      </c>
      <c r="H18" s="30" t="s">
        <v>237</v>
      </c>
      <c r="I18" s="27">
        <v>18381904567</v>
      </c>
      <c r="J18" s="32" t="s">
        <v>226</v>
      </c>
      <c r="K18" s="36" t="s">
        <v>227</v>
      </c>
      <c r="L18" s="34"/>
      <c r="M18" s="26" t="s">
        <v>228</v>
      </c>
    </row>
    <row r="19" spans="1:13">
      <c r="A19" s="23" t="s">
        <v>28</v>
      </c>
      <c r="B19" s="23" t="s">
        <v>116</v>
      </c>
      <c r="C19" s="24"/>
      <c r="D19" s="25" t="s">
        <v>222</v>
      </c>
      <c r="E19" s="26" t="s">
        <v>238</v>
      </c>
      <c r="F19" s="27" t="s">
        <v>223</v>
      </c>
      <c r="G19" s="27" t="s">
        <v>239</v>
      </c>
      <c r="H19" s="30" t="s">
        <v>237</v>
      </c>
      <c r="I19" s="27">
        <v>18381904567</v>
      </c>
      <c r="J19" s="32" t="s">
        <v>226</v>
      </c>
      <c r="K19" s="36" t="s">
        <v>227</v>
      </c>
      <c r="L19" s="34"/>
      <c r="M19" s="26" t="s">
        <v>228</v>
      </c>
    </row>
    <row r="20" ht="12.95" customHeight="1" spans="1:13">
      <c r="A20" s="23" t="s">
        <v>18</v>
      </c>
      <c r="B20" s="23" t="s">
        <v>116</v>
      </c>
      <c r="C20" s="24"/>
      <c r="D20" s="25" t="s">
        <v>222</v>
      </c>
      <c r="E20" s="26" t="s">
        <v>56</v>
      </c>
      <c r="F20" s="27" t="s">
        <v>223</v>
      </c>
      <c r="G20" s="27" t="s">
        <v>240</v>
      </c>
      <c r="H20" s="30" t="s">
        <v>237</v>
      </c>
      <c r="I20" s="27">
        <v>18381904567</v>
      </c>
      <c r="J20" s="32" t="s">
        <v>226</v>
      </c>
      <c r="K20" s="36" t="s">
        <v>227</v>
      </c>
      <c r="L20" s="34"/>
      <c r="M20" s="26" t="s">
        <v>228</v>
      </c>
    </row>
    <row r="21" ht="12.95" customHeight="1" spans="1:13">
      <c r="A21" s="23" t="s">
        <v>65</v>
      </c>
      <c r="B21" s="23" t="s">
        <v>116</v>
      </c>
      <c r="C21" s="24"/>
      <c r="D21" s="25" t="s">
        <v>222</v>
      </c>
      <c r="E21" s="26" t="s">
        <v>241</v>
      </c>
      <c r="F21" s="27" t="s">
        <v>223</v>
      </c>
      <c r="G21" s="27" t="s">
        <v>242</v>
      </c>
      <c r="H21" s="30" t="s">
        <v>237</v>
      </c>
      <c r="I21" s="27">
        <v>18381904567</v>
      </c>
      <c r="J21" s="32" t="s">
        <v>226</v>
      </c>
      <c r="K21" s="36" t="s">
        <v>227</v>
      </c>
      <c r="L21" s="34"/>
      <c r="M21" s="26" t="s">
        <v>228</v>
      </c>
    </row>
    <row r="22" ht="12.95" customHeight="1" spans="1:13">
      <c r="A22" s="23" t="s">
        <v>52</v>
      </c>
      <c r="B22" s="23" t="s">
        <v>116</v>
      </c>
      <c r="C22" s="24"/>
      <c r="D22" s="25" t="s">
        <v>222</v>
      </c>
      <c r="E22" s="26" t="s">
        <v>243</v>
      </c>
      <c r="F22" s="27" t="s">
        <v>223</v>
      </c>
      <c r="G22" s="27" t="s">
        <v>244</v>
      </c>
      <c r="H22" s="30" t="s">
        <v>237</v>
      </c>
      <c r="I22" s="27">
        <v>18381904567</v>
      </c>
      <c r="J22" s="32" t="s">
        <v>226</v>
      </c>
      <c r="K22" s="36" t="s">
        <v>227</v>
      </c>
      <c r="L22" s="34"/>
      <c r="M22" s="26" t="s">
        <v>228</v>
      </c>
    </row>
    <row r="23" ht="12.95" customHeight="1" spans="1:13">
      <c r="A23" s="23"/>
      <c r="B23" s="23"/>
      <c r="C23" s="24"/>
      <c r="D23" s="25" t="s">
        <v>222</v>
      </c>
      <c r="E23" s="26" t="s">
        <v>112</v>
      </c>
      <c r="F23" s="27" t="s">
        <v>223</v>
      </c>
      <c r="G23" s="27" t="s">
        <v>245</v>
      </c>
      <c r="H23" s="30" t="s">
        <v>237</v>
      </c>
      <c r="I23" s="27">
        <v>18381904567</v>
      </c>
      <c r="J23" s="32" t="s">
        <v>226</v>
      </c>
      <c r="K23" s="36" t="s">
        <v>227</v>
      </c>
      <c r="L23" s="34"/>
      <c r="M23" s="26" t="s">
        <v>228</v>
      </c>
    </row>
    <row r="24" spans="1:13">
      <c r="A24" s="23" t="s">
        <v>111</v>
      </c>
      <c r="B24" s="23" t="s">
        <v>116</v>
      </c>
      <c r="C24" s="24"/>
      <c r="D24" s="25" t="s">
        <v>222</v>
      </c>
      <c r="E24" s="26" t="s">
        <v>147</v>
      </c>
      <c r="F24" s="27" t="s">
        <v>223</v>
      </c>
      <c r="G24" s="27" t="s">
        <v>246</v>
      </c>
      <c r="H24" s="30" t="s">
        <v>237</v>
      </c>
      <c r="I24" s="27">
        <v>18381904567</v>
      </c>
      <c r="J24" s="32" t="s">
        <v>226</v>
      </c>
      <c r="K24" s="36" t="s">
        <v>227</v>
      </c>
      <c r="L24" s="34"/>
      <c r="M24" s="26" t="s">
        <v>228</v>
      </c>
    </row>
    <row r="25" spans="1:13">
      <c r="A25" s="23" t="s">
        <v>76</v>
      </c>
      <c r="B25" s="23" t="s">
        <v>116</v>
      </c>
      <c r="C25" s="24"/>
      <c r="D25" s="25" t="s">
        <v>247</v>
      </c>
      <c r="E25" s="26" t="s">
        <v>247</v>
      </c>
      <c r="F25" s="27" t="s">
        <v>248</v>
      </c>
      <c r="G25" s="27" t="s">
        <v>249</v>
      </c>
      <c r="H25" s="27" t="s">
        <v>250</v>
      </c>
      <c r="I25" s="27">
        <v>15283947738</v>
      </c>
      <c r="J25" s="32" t="s">
        <v>251</v>
      </c>
      <c r="K25" s="36" t="s">
        <v>252</v>
      </c>
      <c r="L25" s="34"/>
      <c r="M25" s="26" t="s">
        <v>253</v>
      </c>
    </row>
    <row r="26" spans="1:13">
      <c r="A26" s="23" t="s">
        <v>90</v>
      </c>
      <c r="B26" s="23" t="s">
        <v>116</v>
      </c>
      <c r="C26" s="24"/>
      <c r="D26" s="25" t="s">
        <v>254</v>
      </c>
      <c r="E26" s="26" t="s">
        <v>31</v>
      </c>
      <c r="F26" s="27" t="s">
        <v>223</v>
      </c>
      <c r="G26" s="27" t="s">
        <v>255</v>
      </c>
      <c r="H26" s="27" t="s">
        <v>256</v>
      </c>
      <c r="I26" s="27">
        <v>15692885305</v>
      </c>
      <c r="J26" s="32" t="s">
        <v>38</v>
      </c>
      <c r="K26" s="36" t="s">
        <v>257</v>
      </c>
      <c r="L26" s="34"/>
      <c r="M26" s="26" t="s">
        <v>258</v>
      </c>
    </row>
    <row r="27" spans="1:13">
      <c r="A27" s="23" t="s">
        <v>130</v>
      </c>
      <c r="B27" s="23" t="s">
        <v>116</v>
      </c>
      <c r="C27" s="24"/>
      <c r="D27" s="31" t="s">
        <v>259</v>
      </c>
      <c r="E27" s="26" t="s">
        <v>106</v>
      </c>
      <c r="F27" s="27" t="s">
        <v>260</v>
      </c>
      <c r="G27" s="27" t="s">
        <v>122</v>
      </c>
      <c r="H27" s="27" t="s">
        <v>123</v>
      </c>
      <c r="I27" s="27">
        <v>15228205853</v>
      </c>
      <c r="J27" s="32" t="s">
        <v>124</v>
      </c>
      <c r="K27" s="37" t="s">
        <v>121</v>
      </c>
      <c r="L27" s="34"/>
      <c r="M27" s="26" t="s">
        <v>261</v>
      </c>
    </row>
    <row r="28" spans="1:13">
      <c r="A28" s="23" t="s">
        <v>138</v>
      </c>
      <c r="B28" s="23" t="s">
        <v>116</v>
      </c>
      <c r="C28" s="24"/>
      <c r="D28" s="31" t="s">
        <v>259</v>
      </c>
      <c r="E28" s="26" t="s">
        <v>107</v>
      </c>
      <c r="F28" s="27" t="s">
        <v>260</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262</v>
      </c>
      <c r="K28" s="36" t="s">
        <v>121</v>
      </c>
      <c r="L28" s="34"/>
      <c r="M28" s="26" t="s">
        <v>261</v>
      </c>
    </row>
    <row r="29" spans="1:13">
      <c r="A29" s="23" t="s">
        <v>133</v>
      </c>
      <c r="B29" s="23" t="s">
        <v>116</v>
      </c>
      <c r="C29" s="24"/>
      <c r="D29" s="31" t="s">
        <v>259</v>
      </c>
      <c r="E29" s="26" t="s">
        <v>155</v>
      </c>
      <c r="F29" s="27" t="s">
        <v>260</v>
      </c>
      <c r="G29" s="27" t="str">
        <f>"("&amp;E29&amp;")"&amp;"宜宾市高县月江镇三转湾(308亩平场项目)"</f>
        <v>(五冶钢构宜宾高县月江镇建设项目-308亩平场项目)宜宾市高县月江镇三转湾(308亩平场项目)</v>
      </c>
      <c r="H29" s="27" t="s">
        <v>123</v>
      </c>
      <c r="I29" s="27">
        <v>15228205853</v>
      </c>
      <c r="J29" s="32" t="s">
        <v>262</v>
      </c>
      <c r="K29" s="36" t="s">
        <v>121</v>
      </c>
      <c r="L29" s="34"/>
      <c r="M29" s="26" t="s">
        <v>261</v>
      </c>
    </row>
    <row r="30" spans="1:13">
      <c r="A30" s="23" t="s">
        <v>91</v>
      </c>
      <c r="B30" s="23" t="s">
        <v>116</v>
      </c>
      <c r="C30" s="24"/>
      <c r="D30" s="31" t="s">
        <v>259</v>
      </c>
      <c r="E30" s="26" t="s">
        <v>263</v>
      </c>
      <c r="F30" s="27" t="s">
        <v>260</v>
      </c>
      <c r="G30" s="27" t="str">
        <f>"("&amp;E30&amp;")"&amp;"四川省宜宾市南溪区罗龙街道远东电缆对面五冶项目部"</f>
        <v>(五冶钢构宜宾南溪区项目土建3标)四川省宜宾市南溪区罗龙街道远东电缆对面五冶项目部</v>
      </c>
      <c r="H30" s="27" t="s">
        <v>264</v>
      </c>
      <c r="I30" s="27">
        <v>17684338382</v>
      </c>
      <c r="J30" s="32" t="s">
        <v>262</v>
      </c>
      <c r="K30" s="36" t="s">
        <v>121</v>
      </c>
      <c r="L30" s="34"/>
      <c r="M30" s="26" t="s">
        <v>261</v>
      </c>
    </row>
    <row r="31" spans="1:13">
      <c r="A31" s="23" t="s">
        <v>77</v>
      </c>
      <c r="B31" s="23" t="s">
        <v>116</v>
      </c>
      <c r="C31" s="24"/>
      <c r="D31" s="25" t="s">
        <v>265</v>
      </c>
      <c r="E31" s="32" t="s">
        <v>17</v>
      </c>
      <c r="F31" s="27" t="s">
        <v>266</v>
      </c>
      <c r="G31" s="32" t="s">
        <v>267</v>
      </c>
      <c r="H31" s="27" t="s">
        <v>268</v>
      </c>
      <c r="I31" s="27">
        <v>13658059919</v>
      </c>
      <c r="J31" s="32" t="s">
        <v>269</v>
      </c>
      <c r="K31" s="37" t="s">
        <v>270</v>
      </c>
      <c r="L31" s="37" t="s">
        <v>271</v>
      </c>
      <c r="M31" s="26" t="s">
        <v>272</v>
      </c>
    </row>
    <row r="32" spans="1:13">
      <c r="A32" s="23" t="s">
        <v>86</v>
      </c>
      <c r="B32" s="23" t="s">
        <v>116</v>
      </c>
      <c r="C32" s="24"/>
      <c r="D32" s="25" t="s">
        <v>265</v>
      </c>
      <c r="E32" s="32" t="s">
        <v>39</v>
      </c>
      <c r="F32" s="27" t="s">
        <v>266</v>
      </c>
      <c r="G32" s="32" t="s">
        <v>273</v>
      </c>
      <c r="H32" s="27" t="s">
        <v>268</v>
      </c>
      <c r="I32" s="27">
        <v>13658059919</v>
      </c>
      <c r="J32" s="32" t="s">
        <v>269</v>
      </c>
      <c r="K32" s="36" t="s">
        <v>270</v>
      </c>
      <c r="L32" s="37" t="s">
        <v>271</v>
      </c>
      <c r="M32" s="26" t="s">
        <v>272</v>
      </c>
    </row>
    <row r="33" spans="1:13">
      <c r="A33" s="27"/>
      <c r="B33" s="27"/>
      <c r="C33" s="24"/>
      <c r="D33" s="25" t="s">
        <v>265</v>
      </c>
      <c r="E33" s="32" t="s">
        <v>43</v>
      </c>
      <c r="F33" s="27" t="s">
        <v>266</v>
      </c>
      <c r="G33" s="32" t="s">
        <v>274</v>
      </c>
      <c r="H33" s="27" t="s">
        <v>275</v>
      </c>
      <c r="I33" s="27">
        <v>15982487227</v>
      </c>
      <c r="J33" s="32" t="s">
        <v>269</v>
      </c>
      <c r="K33" s="36" t="s">
        <v>270</v>
      </c>
      <c r="L33" s="37" t="s">
        <v>271</v>
      </c>
      <c r="M33" s="26" t="s">
        <v>272</v>
      </c>
    </row>
    <row r="34" spans="1:13">
      <c r="A34" s="23" t="s">
        <v>66</v>
      </c>
      <c r="B34" s="23" t="s">
        <v>116</v>
      </c>
      <c r="C34" s="24"/>
      <c r="D34" s="25" t="s">
        <v>265</v>
      </c>
      <c r="E34" s="32" t="s">
        <v>104</v>
      </c>
      <c r="F34" s="27" t="s">
        <v>266</v>
      </c>
      <c r="G34" s="32" t="s">
        <v>276</v>
      </c>
      <c r="H34" s="27" t="s">
        <v>275</v>
      </c>
      <c r="I34" s="27">
        <v>15982487227</v>
      </c>
      <c r="J34" s="32" t="s">
        <v>269</v>
      </c>
      <c r="K34" s="36" t="s">
        <v>270</v>
      </c>
      <c r="L34" s="37" t="s">
        <v>271</v>
      </c>
      <c r="M34" s="26" t="s">
        <v>272</v>
      </c>
    </row>
    <row r="35" spans="1:13">
      <c r="A35" s="23" t="s">
        <v>82</v>
      </c>
      <c r="B35" s="23" t="s">
        <v>116</v>
      </c>
      <c r="C35" s="24"/>
      <c r="D35" s="25" t="s">
        <v>277</v>
      </c>
      <c r="E35" s="32" t="s">
        <v>278</v>
      </c>
      <c r="F35" s="27" t="s">
        <v>279</v>
      </c>
      <c r="G35" s="32" t="s">
        <v>280</v>
      </c>
      <c r="H35" s="27" t="s">
        <v>281</v>
      </c>
      <c r="I35" s="27">
        <v>17602827856</v>
      </c>
      <c r="J35" s="32" t="s">
        <v>282</v>
      </c>
      <c r="K35" s="37" t="s">
        <v>146</v>
      </c>
      <c r="L35" s="34"/>
      <c r="M35" s="26" t="s">
        <v>283</v>
      </c>
    </row>
    <row r="36" spans="1:13">
      <c r="A36" s="23" t="s">
        <v>45</v>
      </c>
      <c r="B36" s="23" t="s">
        <v>116</v>
      </c>
      <c r="C36" s="24"/>
      <c r="D36" s="25" t="s">
        <v>277</v>
      </c>
      <c r="E36" s="32" t="s">
        <v>284</v>
      </c>
      <c r="F36" s="27" t="s">
        <v>285</v>
      </c>
      <c r="G36" s="32" t="s">
        <v>286</v>
      </c>
      <c r="H36" s="27" t="s">
        <v>287</v>
      </c>
      <c r="I36" s="27">
        <v>15828538619</v>
      </c>
      <c r="J36" s="32" t="s">
        <v>288</v>
      </c>
      <c r="K36" s="37" t="s">
        <v>146</v>
      </c>
      <c r="L36" s="34"/>
      <c r="M36" s="26" t="s">
        <v>283</v>
      </c>
    </row>
    <row r="37" spans="1:13">
      <c r="A37" s="23" t="s">
        <v>21</v>
      </c>
      <c r="B37" s="23" t="s">
        <v>116</v>
      </c>
      <c r="C37" s="24"/>
      <c r="D37" s="25" t="s">
        <v>277</v>
      </c>
      <c r="E37" s="32" t="s">
        <v>78</v>
      </c>
      <c r="F37" s="27" t="s">
        <v>285</v>
      </c>
      <c r="G37" s="32" t="s">
        <v>289</v>
      </c>
      <c r="H37" s="27" t="s">
        <v>287</v>
      </c>
      <c r="I37" s="27">
        <v>15828538619</v>
      </c>
      <c r="J37" s="32" t="s">
        <v>290</v>
      </c>
      <c r="K37" s="37" t="s">
        <v>146</v>
      </c>
      <c r="L37" s="34"/>
      <c r="M37" s="26" t="s">
        <v>283</v>
      </c>
    </row>
    <row r="38" spans="1:13">
      <c r="A38" s="23" t="s">
        <v>58</v>
      </c>
      <c r="B38" s="23" t="s">
        <v>116</v>
      </c>
      <c r="C38" s="24"/>
      <c r="D38" s="25" t="s">
        <v>277</v>
      </c>
      <c r="E38" s="32" t="s">
        <v>54</v>
      </c>
      <c r="F38" s="27" t="s">
        <v>285</v>
      </c>
      <c r="G38" s="32" t="s">
        <v>291</v>
      </c>
      <c r="H38" s="27" t="s">
        <v>287</v>
      </c>
      <c r="I38" s="27">
        <v>15828538619</v>
      </c>
      <c r="J38" s="32" t="s">
        <v>288</v>
      </c>
      <c r="K38" s="37" t="s">
        <v>146</v>
      </c>
      <c r="L38" s="34"/>
      <c r="M38" s="26" t="s">
        <v>283</v>
      </c>
    </row>
    <row r="39" spans="1:13">
      <c r="A39" s="23" t="s">
        <v>46</v>
      </c>
      <c r="B39" s="23" t="s">
        <v>116</v>
      </c>
      <c r="C39" s="24"/>
      <c r="D39" s="25" t="s">
        <v>277</v>
      </c>
      <c r="E39" s="32" t="s">
        <v>29</v>
      </c>
      <c r="F39" s="27" t="s">
        <v>279</v>
      </c>
      <c r="G39" s="32" t="s">
        <v>292</v>
      </c>
      <c r="H39" s="27" t="s">
        <v>293</v>
      </c>
      <c r="I39" s="27">
        <v>13551450899</v>
      </c>
      <c r="J39" s="32" t="s">
        <v>290</v>
      </c>
      <c r="K39" s="37" t="s">
        <v>146</v>
      </c>
      <c r="L39" s="34"/>
      <c r="M39" s="26" t="s">
        <v>283</v>
      </c>
    </row>
    <row r="40" spans="1:13">
      <c r="A40" s="23" t="s">
        <v>22</v>
      </c>
      <c r="B40" s="23" t="s">
        <v>116</v>
      </c>
      <c r="C40" s="24"/>
      <c r="D40" s="25" t="s">
        <v>277</v>
      </c>
      <c r="E40" s="32" t="s">
        <v>25</v>
      </c>
      <c r="F40" s="27" t="s">
        <v>279</v>
      </c>
      <c r="G40" s="32" t="s">
        <v>294</v>
      </c>
      <c r="H40" s="27" t="s">
        <v>295</v>
      </c>
      <c r="I40" s="27">
        <v>18281865966</v>
      </c>
      <c r="J40" s="32" t="s">
        <v>296</v>
      </c>
      <c r="K40" s="37" t="s">
        <v>146</v>
      </c>
      <c r="L40" s="34"/>
      <c r="M40" s="26" t="s">
        <v>283</v>
      </c>
    </row>
    <row r="41" spans="1:13">
      <c r="A41" s="23" t="s">
        <v>297</v>
      </c>
      <c r="B41" s="23" t="s">
        <v>116</v>
      </c>
      <c r="C41" s="24"/>
      <c r="D41" s="25" t="s">
        <v>277</v>
      </c>
      <c r="E41" s="33" t="s">
        <v>63</v>
      </c>
      <c r="F41" s="27" t="s">
        <v>279</v>
      </c>
      <c r="G41" s="32" t="s">
        <v>298</v>
      </c>
      <c r="H41" s="27" t="s">
        <v>299</v>
      </c>
      <c r="I41" s="27">
        <v>18280895666</v>
      </c>
      <c r="J41" s="32" t="s">
        <v>300</v>
      </c>
      <c r="K41" s="37" t="s">
        <v>146</v>
      </c>
      <c r="L41" s="34"/>
      <c r="M41" s="26" t="s">
        <v>283</v>
      </c>
    </row>
    <row r="42" spans="1:13">
      <c r="A42" s="23" t="s">
        <v>301</v>
      </c>
      <c r="B42" s="23" t="s">
        <v>116</v>
      </c>
      <c r="C42" s="24"/>
      <c r="D42" s="25" t="s">
        <v>277</v>
      </c>
      <c r="E42" s="32" t="s">
        <v>302</v>
      </c>
      <c r="F42" s="27" t="s">
        <v>279</v>
      </c>
      <c r="G42" s="32" t="s">
        <v>303</v>
      </c>
      <c r="H42" s="27" t="s">
        <v>299</v>
      </c>
      <c r="I42" s="27">
        <v>18280895667</v>
      </c>
      <c r="J42" s="32" t="s">
        <v>300</v>
      </c>
      <c r="K42" s="37" t="s">
        <v>146</v>
      </c>
      <c r="L42" s="34"/>
      <c r="M42" s="26" t="s">
        <v>283</v>
      </c>
    </row>
    <row r="43" spans="1:13">
      <c r="A43" s="27"/>
      <c r="B43" s="27"/>
      <c r="C43" s="24"/>
      <c r="D43" s="25" t="s">
        <v>277</v>
      </c>
      <c r="E43" s="32" t="s">
        <v>304</v>
      </c>
      <c r="F43" s="27" t="s">
        <v>279</v>
      </c>
      <c r="G43" s="32" t="s">
        <v>305</v>
      </c>
      <c r="H43" s="27" t="s">
        <v>306</v>
      </c>
      <c r="I43" s="27">
        <v>18302894198</v>
      </c>
      <c r="J43" s="32" t="s">
        <v>300</v>
      </c>
      <c r="K43" s="37" t="s">
        <v>146</v>
      </c>
      <c r="L43" s="34"/>
      <c r="M43" s="26" t="s">
        <v>283</v>
      </c>
    </row>
    <row r="44" spans="1:13">
      <c r="A44" s="23" t="s">
        <v>307</v>
      </c>
      <c r="B44" s="23" t="s">
        <v>116</v>
      </c>
      <c r="C44" s="24"/>
      <c r="D44" s="25" t="s">
        <v>277</v>
      </c>
      <c r="E44" s="32" t="s">
        <v>308</v>
      </c>
      <c r="F44" s="27" t="s">
        <v>279</v>
      </c>
      <c r="G44" s="32" t="s">
        <v>309</v>
      </c>
      <c r="H44" s="27" t="s">
        <v>299</v>
      </c>
      <c r="I44" s="27">
        <v>18280895666</v>
      </c>
      <c r="J44" s="32" t="s">
        <v>300</v>
      </c>
      <c r="K44" s="37" t="s">
        <v>146</v>
      </c>
      <c r="L44" s="34"/>
      <c r="M44" s="26" t="s">
        <v>283</v>
      </c>
    </row>
    <row r="45" spans="1:13">
      <c r="A45" s="23" t="s">
        <v>140</v>
      </c>
      <c r="B45" s="23" t="s">
        <v>116</v>
      </c>
      <c r="D45" s="25" t="s">
        <v>277</v>
      </c>
      <c r="E45" s="32" t="s">
        <v>108</v>
      </c>
      <c r="F45" s="27" t="s">
        <v>279</v>
      </c>
      <c r="G45" s="32" t="s">
        <v>310</v>
      </c>
      <c r="H45" s="27" t="s">
        <v>299</v>
      </c>
      <c r="I45" s="27">
        <v>18280895666</v>
      </c>
      <c r="J45" s="32" t="s">
        <v>300</v>
      </c>
      <c r="K45" s="37" t="s">
        <v>146</v>
      </c>
      <c r="L45" s="37" t="s">
        <v>311</v>
      </c>
      <c r="M45" s="26" t="s">
        <v>283</v>
      </c>
    </row>
    <row r="46" spans="1:13">
      <c r="A46" s="23" t="s">
        <v>312</v>
      </c>
      <c r="B46" s="23" t="s">
        <v>116</v>
      </c>
      <c r="D46" s="25" t="s">
        <v>277</v>
      </c>
      <c r="E46" s="32" t="s">
        <v>313</v>
      </c>
      <c r="F46" s="27" t="s">
        <v>279</v>
      </c>
      <c r="G46" s="32" t="s">
        <v>314</v>
      </c>
      <c r="H46" s="27" t="s">
        <v>299</v>
      </c>
      <c r="I46" s="27">
        <v>18280895666</v>
      </c>
      <c r="J46" s="32" t="s">
        <v>300</v>
      </c>
      <c r="K46" s="37" t="s">
        <v>146</v>
      </c>
      <c r="L46" s="37" t="s">
        <v>315</v>
      </c>
      <c r="M46" s="26" t="s">
        <v>283</v>
      </c>
    </row>
    <row r="47" spans="1:13">
      <c r="A47" s="23" t="s">
        <v>316</v>
      </c>
      <c r="B47" s="23" t="s">
        <v>116</v>
      </c>
      <c r="D47" s="25" t="s">
        <v>277</v>
      </c>
      <c r="E47" s="32" t="s">
        <v>64</v>
      </c>
      <c r="F47" s="27" t="s">
        <v>279</v>
      </c>
      <c r="G47" s="32" t="s">
        <v>317</v>
      </c>
      <c r="H47" s="27" t="s">
        <v>318</v>
      </c>
      <c r="I47" s="27">
        <v>18302833536</v>
      </c>
      <c r="J47" s="32" t="s">
        <v>300</v>
      </c>
      <c r="K47" s="37" t="s">
        <v>146</v>
      </c>
      <c r="L47" s="34"/>
      <c r="M47" s="26" t="s">
        <v>283</v>
      </c>
    </row>
    <row r="48" spans="1:13">
      <c r="A48" s="23" t="s">
        <v>319</v>
      </c>
      <c r="B48" s="23" t="s">
        <v>116</v>
      </c>
      <c r="D48" s="25" t="s">
        <v>277</v>
      </c>
      <c r="E48" s="32" t="s">
        <v>74</v>
      </c>
      <c r="F48" s="27" t="s">
        <v>279</v>
      </c>
      <c r="G48" s="32" t="s">
        <v>320</v>
      </c>
      <c r="H48" s="27" t="s">
        <v>321</v>
      </c>
      <c r="I48" s="27">
        <v>18820030907</v>
      </c>
      <c r="J48" s="32" t="s">
        <v>322</v>
      </c>
      <c r="K48" s="37" t="s">
        <v>146</v>
      </c>
      <c r="L48" s="34"/>
      <c r="M48" s="26" t="s">
        <v>283</v>
      </c>
    </row>
    <row r="49" spans="1:13">
      <c r="A49" s="23" t="s">
        <v>141</v>
      </c>
      <c r="B49" s="23" t="s">
        <v>116</v>
      </c>
      <c r="D49" s="25" t="s">
        <v>277</v>
      </c>
      <c r="E49" s="32" t="s">
        <v>323</v>
      </c>
      <c r="F49" s="27" t="s">
        <v>279</v>
      </c>
      <c r="G49" s="32" t="s">
        <v>324</v>
      </c>
      <c r="H49" s="27" t="s">
        <v>321</v>
      </c>
      <c r="I49" s="27">
        <v>18820030907</v>
      </c>
      <c r="J49" s="32" t="s">
        <v>300</v>
      </c>
      <c r="K49" s="37" t="s">
        <v>146</v>
      </c>
      <c r="L49" s="34"/>
      <c r="M49" s="26" t="s">
        <v>283</v>
      </c>
    </row>
    <row r="50" spans="1:13">
      <c r="A50" s="23" t="s">
        <v>142</v>
      </c>
      <c r="B50" s="23" t="s">
        <v>116</v>
      </c>
      <c r="D50" s="25" t="s">
        <v>277</v>
      </c>
      <c r="E50" s="32" t="s">
        <v>79</v>
      </c>
      <c r="F50" s="27" t="s">
        <v>279</v>
      </c>
      <c r="G50" s="32" t="s">
        <v>325</v>
      </c>
      <c r="H50" s="27" t="s">
        <v>326</v>
      </c>
      <c r="I50" s="27">
        <v>13281725223</v>
      </c>
      <c r="J50" s="32" t="s">
        <v>300</v>
      </c>
      <c r="K50" s="37" t="s">
        <v>146</v>
      </c>
      <c r="L50" s="34"/>
      <c r="M50" s="26" t="s">
        <v>283</v>
      </c>
    </row>
    <row r="51" spans="1:13">
      <c r="A51" s="23" t="s">
        <v>327</v>
      </c>
      <c r="B51" s="23" t="s">
        <v>116</v>
      </c>
      <c r="D51" s="25" t="s">
        <v>277</v>
      </c>
      <c r="E51" s="32" t="s">
        <v>84</v>
      </c>
      <c r="F51" s="27" t="s">
        <v>285</v>
      </c>
      <c r="G51" s="32" t="s">
        <v>328</v>
      </c>
      <c r="H51" s="27" t="s">
        <v>329</v>
      </c>
      <c r="I51" s="27">
        <v>13527304849</v>
      </c>
      <c r="J51" s="32" t="s">
        <v>322</v>
      </c>
      <c r="K51" s="37" t="s">
        <v>146</v>
      </c>
      <c r="L51" s="34"/>
      <c r="M51" s="26" t="s">
        <v>283</v>
      </c>
    </row>
    <row r="52" spans="1:13">
      <c r="A52" s="23" t="s">
        <v>330</v>
      </c>
      <c r="B52" s="23" t="s">
        <v>116</v>
      </c>
      <c r="D52" s="25" t="s">
        <v>277</v>
      </c>
      <c r="E52" s="32" t="s">
        <v>70</v>
      </c>
      <c r="F52" s="27" t="s">
        <v>285</v>
      </c>
      <c r="G52" s="32" t="s">
        <v>331</v>
      </c>
      <c r="H52" s="27" t="s">
        <v>332</v>
      </c>
      <c r="I52" s="27">
        <v>13518257339</v>
      </c>
      <c r="J52" s="32" t="s">
        <v>333</v>
      </c>
      <c r="K52" s="37" t="s">
        <v>146</v>
      </c>
      <c r="L52" s="34"/>
      <c r="M52" s="26" t="s">
        <v>283</v>
      </c>
    </row>
    <row r="53" spans="4:13">
      <c r="D53" s="25" t="s">
        <v>277</v>
      </c>
      <c r="E53" s="32" t="s">
        <v>334</v>
      </c>
      <c r="F53" s="27" t="s">
        <v>285</v>
      </c>
      <c r="G53" s="32" t="s">
        <v>335</v>
      </c>
      <c r="H53" s="27" t="s">
        <v>336</v>
      </c>
      <c r="I53" s="27">
        <v>18398563998</v>
      </c>
      <c r="J53" s="32" t="s">
        <v>322</v>
      </c>
      <c r="K53" s="37" t="s">
        <v>146</v>
      </c>
      <c r="L53" s="34"/>
      <c r="M53" s="26" t="s">
        <v>283</v>
      </c>
    </row>
    <row r="54" spans="4:13">
      <c r="D54" s="25" t="s">
        <v>277</v>
      </c>
      <c r="E54" s="32" t="s">
        <v>337</v>
      </c>
      <c r="F54" s="27" t="s">
        <v>285</v>
      </c>
      <c r="G54" s="32" t="s">
        <v>338</v>
      </c>
      <c r="H54" s="27" t="s">
        <v>336</v>
      </c>
      <c r="I54" s="27">
        <v>18398563998</v>
      </c>
      <c r="J54" s="32" t="s">
        <v>322</v>
      </c>
      <c r="K54" s="37" t="s">
        <v>146</v>
      </c>
      <c r="L54" s="34"/>
      <c r="M54" s="26" t="s">
        <v>283</v>
      </c>
    </row>
    <row r="55" spans="4:13">
      <c r="D55" s="25" t="s">
        <v>277</v>
      </c>
      <c r="E55" s="32" t="s">
        <v>50</v>
      </c>
      <c r="F55" s="27" t="s">
        <v>285</v>
      </c>
      <c r="G55" s="32" t="s">
        <v>339</v>
      </c>
      <c r="H55" s="27" t="s">
        <v>336</v>
      </c>
      <c r="I55" s="27">
        <v>18398563998</v>
      </c>
      <c r="J55" s="32" t="s">
        <v>322</v>
      </c>
      <c r="K55" s="37" t="s">
        <v>146</v>
      </c>
      <c r="L55" s="34"/>
      <c r="M55" s="26" t="s">
        <v>283</v>
      </c>
    </row>
    <row r="56" spans="4:13">
      <c r="D56" s="25" t="s">
        <v>277</v>
      </c>
      <c r="E56" s="32" t="s">
        <v>120</v>
      </c>
      <c r="F56" s="27" t="s">
        <v>285</v>
      </c>
      <c r="G56" s="32" t="s">
        <v>340</v>
      </c>
      <c r="H56" s="27" t="s">
        <v>336</v>
      </c>
      <c r="I56" s="27">
        <v>18398563998</v>
      </c>
      <c r="J56" s="32" t="s">
        <v>300</v>
      </c>
      <c r="K56" s="37" t="s">
        <v>146</v>
      </c>
      <c r="L56" s="34"/>
      <c r="M56" s="26" t="s">
        <v>283</v>
      </c>
    </row>
    <row r="57" spans="4:13">
      <c r="D57" s="25" t="s">
        <v>277</v>
      </c>
      <c r="E57" s="32" t="s">
        <v>87</v>
      </c>
      <c r="F57" s="27" t="s">
        <v>285</v>
      </c>
      <c r="G57" s="32" t="s">
        <v>341</v>
      </c>
      <c r="H57" s="27" t="s">
        <v>342</v>
      </c>
      <c r="I57" s="27">
        <v>13518183653</v>
      </c>
      <c r="J57" s="32" t="s">
        <v>300</v>
      </c>
      <c r="K57" s="37" t="s">
        <v>146</v>
      </c>
      <c r="L57" s="34"/>
      <c r="M57" s="26" t="s">
        <v>283</v>
      </c>
    </row>
    <row r="58" spans="4:13">
      <c r="D58" s="25" t="s">
        <v>277</v>
      </c>
      <c r="E58" s="32" t="s">
        <v>343</v>
      </c>
      <c r="F58" s="27" t="s">
        <v>285</v>
      </c>
      <c r="G58" s="32" t="s">
        <v>344</v>
      </c>
      <c r="H58" s="27" t="s">
        <v>336</v>
      </c>
      <c r="I58" s="27">
        <v>18398563998</v>
      </c>
      <c r="J58" s="32" t="s">
        <v>322</v>
      </c>
      <c r="K58" s="37" t="s">
        <v>146</v>
      </c>
      <c r="L58" s="34"/>
      <c r="M58" s="26" t="s">
        <v>283</v>
      </c>
    </row>
    <row r="59" spans="4:13">
      <c r="D59" s="25" t="s">
        <v>277</v>
      </c>
      <c r="E59" s="32" t="s">
        <v>345</v>
      </c>
      <c r="F59" s="27" t="s">
        <v>285</v>
      </c>
      <c r="G59" s="32" t="s">
        <v>346</v>
      </c>
      <c r="H59" s="27" t="s">
        <v>336</v>
      </c>
      <c r="I59" s="27">
        <v>18398563998</v>
      </c>
      <c r="J59" s="32" t="s">
        <v>322</v>
      </c>
      <c r="K59" s="37" t="s">
        <v>146</v>
      </c>
      <c r="L59" s="34"/>
      <c r="M59" s="26" t="s">
        <v>283</v>
      </c>
    </row>
    <row r="60" spans="4:13">
      <c r="D60" s="25" t="s">
        <v>277</v>
      </c>
      <c r="E60" s="32" t="s">
        <v>75</v>
      </c>
      <c r="F60" s="27" t="s">
        <v>285</v>
      </c>
      <c r="G60" s="32" t="s">
        <v>347</v>
      </c>
      <c r="H60" s="27" t="s">
        <v>336</v>
      </c>
      <c r="I60" s="27">
        <v>18398563998</v>
      </c>
      <c r="J60" s="32" t="s">
        <v>322</v>
      </c>
      <c r="K60" s="37" t="s">
        <v>146</v>
      </c>
      <c r="L60" s="34"/>
      <c r="M60" s="26" t="s">
        <v>283</v>
      </c>
    </row>
    <row r="61" spans="4:13">
      <c r="D61" s="31" t="s">
        <v>348</v>
      </c>
      <c r="E61" s="32" t="s">
        <v>349</v>
      </c>
      <c r="F61" s="27" t="s">
        <v>350</v>
      </c>
      <c r="G61" s="32" t="str">
        <f t="shared" ref="G61:G105" si="0">"("&amp;E61&amp;")"&amp;"四川省南充市顺庆区搬罾街道学府大道二段"</f>
        <v>(五冶钢构医学科学产业园建设项目房建一部-一标)四川省南充市顺庆区搬罾街道学府大道二段</v>
      </c>
      <c r="H61" s="27" t="s">
        <v>351</v>
      </c>
      <c r="I61" s="27">
        <v>18141337338</v>
      </c>
      <c r="J61" s="32" t="s">
        <v>352</v>
      </c>
      <c r="K61" s="37" t="s">
        <v>353</v>
      </c>
      <c r="L61" s="34"/>
      <c r="M61" s="26" t="s">
        <v>354</v>
      </c>
    </row>
    <row r="62" spans="4:13">
      <c r="D62" s="31" t="s">
        <v>348</v>
      </c>
      <c r="E62" s="32" t="s">
        <v>355</v>
      </c>
      <c r="F62" s="27" t="s">
        <v>350</v>
      </c>
      <c r="G62" s="32" t="str">
        <f t="shared" si="0"/>
        <v>(五冶钢构医学科学产业园建设项目房建一部-一标（2-4）)四川省南充市顺庆区搬罾街道学府大道二段</v>
      </c>
      <c r="H62" s="27" t="s">
        <v>351</v>
      </c>
      <c r="I62" s="27">
        <v>18141337338</v>
      </c>
      <c r="J62" s="32" t="s">
        <v>352</v>
      </c>
      <c r="K62" s="37" t="s">
        <v>353</v>
      </c>
      <c r="L62" s="34"/>
      <c r="M62" s="26" t="s">
        <v>354</v>
      </c>
    </row>
    <row r="63" spans="4:13">
      <c r="D63" s="31" t="s">
        <v>348</v>
      </c>
      <c r="E63" s="32" t="s">
        <v>356</v>
      </c>
      <c r="F63" s="27" t="s">
        <v>350</v>
      </c>
      <c r="G63" s="32" t="str">
        <f t="shared" si="0"/>
        <v>(五冶钢构医学科学产业园建设项目房建一部-一标（2-5）)四川省南充市顺庆区搬罾街道学府大道二段</v>
      </c>
      <c r="H63" s="27" t="s">
        <v>351</v>
      </c>
      <c r="I63" s="27">
        <v>18141337338</v>
      </c>
      <c r="J63" s="32" t="s">
        <v>352</v>
      </c>
      <c r="K63" s="37" t="s">
        <v>353</v>
      </c>
      <c r="L63" s="34"/>
      <c r="M63" s="26" t="s">
        <v>354</v>
      </c>
    </row>
    <row r="64" spans="4:13">
      <c r="D64" s="31" t="s">
        <v>348</v>
      </c>
      <c r="E64" s="32" t="s">
        <v>98</v>
      </c>
      <c r="F64" s="27" t="s">
        <v>350</v>
      </c>
      <c r="G64" s="32" t="str">
        <f t="shared" si="0"/>
        <v>(五冶钢构医学科学产业园建设项目房建一部-一标（2-6）)四川省南充市顺庆区搬罾街道学府大道二段</v>
      </c>
      <c r="H64" s="27" t="s">
        <v>351</v>
      </c>
      <c r="I64" s="27">
        <v>18141337338</v>
      </c>
      <c r="J64" s="32" t="s">
        <v>352</v>
      </c>
      <c r="K64" s="37" t="s">
        <v>353</v>
      </c>
      <c r="L64" s="34"/>
      <c r="M64" s="26" t="s">
        <v>354</v>
      </c>
    </row>
    <row r="65" spans="4:13">
      <c r="D65" s="31" t="s">
        <v>348</v>
      </c>
      <c r="E65" s="32" t="s">
        <v>357</v>
      </c>
      <c r="F65" s="27" t="s">
        <v>350</v>
      </c>
      <c r="G65" s="32" t="str">
        <f t="shared" si="0"/>
        <v>(五冶钢构医学科学产业园建设项目房建一部-一标（2-7）)四川省南充市顺庆区搬罾街道学府大道二段</v>
      </c>
      <c r="H65" s="27" t="s">
        <v>351</v>
      </c>
      <c r="I65" s="27">
        <v>18141337338</v>
      </c>
      <c r="J65" s="32" t="s">
        <v>352</v>
      </c>
      <c r="K65" s="37" t="s">
        <v>353</v>
      </c>
      <c r="L65" s="34"/>
      <c r="M65" s="26" t="s">
        <v>354</v>
      </c>
    </row>
    <row r="66" spans="4:13">
      <c r="D66" s="31" t="s">
        <v>348</v>
      </c>
      <c r="E66" s="32" t="s">
        <v>358</v>
      </c>
      <c r="F66" s="27" t="s">
        <v>350</v>
      </c>
      <c r="G66" s="32" t="str">
        <f t="shared" si="0"/>
        <v>(五冶钢构医学科学产业园建设项目房建一部-二标（3-2）)四川省南充市顺庆区搬罾街道学府大道二段</v>
      </c>
      <c r="H66" s="27" t="s">
        <v>351</v>
      </c>
      <c r="I66" s="27">
        <v>18141337338</v>
      </c>
      <c r="J66" s="32" t="s">
        <v>352</v>
      </c>
      <c r="K66" s="37" t="s">
        <v>353</v>
      </c>
      <c r="L66" s="34"/>
      <c r="M66" s="26" t="s">
        <v>354</v>
      </c>
    </row>
    <row r="67" spans="4:13">
      <c r="D67" s="31" t="s">
        <v>348</v>
      </c>
      <c r="E67" s="32" t="s">
        <v>359</v>
      </c>
      <c r="F67" s="27" t="s">
        <v>350</v>
      </c>
      <c r="G67" s="32" t="str">
        <f t="shared" si="0"/>
        <v>(五冶钢构医学科学产业园建设项目房建一部-二标（3-3）)四川省南充市顺庆区搬罾街道学府大道二段</v>
      </c>
      <c r="H67" s="27" t="s">
        <v>351</v>
      </c>
      <c r="I67" s="27">
        <v>18141337338</v>
      </c>
      <c r="J67" s="32" t="s">
        <v>352</v>
      </c>
      <c r="K67" s="37" t="s">
        <v>353</v>
      </c>
      <c r="L67" s="34"/>
      <c r="M67" s="26" t="s">
        <v>354</v>
      </c>
    </row>
    <row r="68" spans="4:13">
      <c r="D68" s="31" t="s">
        <v>348</v>
      </c>
      <c r="E68" s="32" t="s">
        <v>360</v>
      </c>
      <c r="F68" s="27" t="s">
        <v>350</v>
      </c>
      <c r="G68" s="32" t="str">
        <f t="shared" si="0"/>
        <v>(五冶钢构医学科学产业园建设项目房建一部-三标（2-1）)四川省南充市顺庆区搬罾街道学府大道二段</v>
      </c>
      <c r="H68" s="27" t="s">
        <v>351</v>
      </c>
      <c r="I68" s="27">
        <v>18141337338</v>
      </c>
      <c r="J68" s="32" t="s">
        <v>352</v>
      </c>
      <c r="K68" s="37" t="s">
        <v>353</v>
      </c>
      <c r="L68" s="34"/>
      <c r="M68" s="26" t="s">
        <v>354</v>
      </c>
    </row>
    <row r="69" spans="4:13">
      <c r="D69" s="31" t="s">
        <v>348</v>
      </c>
      <c r="E69" s="32" t="s">
        <v>361</v>
      </c>
      <c r="F69" s="27" t="s">
        <v>350</v>
      </c>
      <c r="G69" s="32" t="str">
        <f t="shared" si="0"/>
        <v>(五冶钢构医学科学产业园建设项目房建一部-三标（2-2）)四川省南充市顺庆区搬罾街道学府大道二段</v>
      </c>
      <c r="H69" s="27" t="s">
        <v>351</v>
      </c>
      <c r="I69" s="27">
        <v>18141337338</v>
      </c>
      <c r="J69" s="32" t="s">
        <v>352</v>
      </c>
      <c r="K69" s="37" t="s">
        <v>353</v>
      </c>
      <c r="L69" s="34"/>
      <c r="M69" s="26" t="s">
        <v>354</v>
      </c>
    </row>
    <row r="70" spans="4:13">
      <c r="D70" s="31" t="s">
        <v>348</v>
      </c>
      <c r="E70" s="32" t="s">
        <v>362</v>
      </c>
      <c r="F70" s="27" t="s">
        <v>350</v>
      </c>
      <c r="G70" s="32" t="str">
        <f t="shared" si="0"/>
        <v>(五冶钢构医学科学产业园建设项目房建一部-三标（2-3）)四川省南充市顺庆区搬罾街道学府大道二段</v>
      </c>
      <c r="H70" s="27" t="s">
        <v>351</v>
      </c>
      <c r="I70" s="27">
        <v>18141337338</v>
      </c>
      <c r="J70" s="32" t="s">
        <v>352</v>
      </c>
      <c r="K70" s="37" t="s">
        <v>353</v>
      </c>
      <c r="L70" s="34"/>
      <c r="M70" s="26" t="s">
        <v>354</v>
      </c>
    </row>
    <row r="71" spans="4:13">
      <c r="D71" s="31" t="s">
        <v>348</v>
      </c>
      <c r="E71" s="32" t="s">
        <v>363</v>
      </c>
      <c r="F71" s="27" t="s">
        <v>350</v>
      </c>
      <c r="G71" s="32" t="str">
        <f t="shared" si="0"/>
        <v>(五冶钢构医学科学产业园建设项目房建一部-四标（3-4）)四川省南充市顺庆区搬罾街道学府大道二段</v>
      </c>
      <c r="H71" s="27" t="s">
        <v>351</v>
      </c>
      <c r="I71" s="27">
        <v>18141337338</v>
      </c>
      <c r="J71" s="32" t="s">
        <v>352</v>
      </c>
      <c r="K71" s="37" t="s">
        <v>353</v>
      </c>
      <c r="L71" s="34"/>
      <c r="M71" s="26" t="s">
        <v>354</v>
      </c>
    </row>
    <row r="72" spans="4:13">
      <c r="D72" s="31" t="s">
        <v>348</v>
      </c>
      <c r="E72" s="32" t="s">
        <v>364</v>
      </c>
      <c r="F72" s="27" t="s">
        <v>350</v>
      </c>
      <c r="G72" s="32" t="str">
        <f t="shared" si="0"/>
        <v>(五冶钢构医学科学产业园建设项目房建一部-四标（3-5）)四川省南充市顺庆区搬罾街道学府大道二段</v>
      </c>
      <c r="H72" s="27" t="s">
        <v>351</v>
      </c>
      <c r="I72" s="27">
        <v>18141337338</v>
      </c>
      <c r="J72" s="32" t="s">
        <v>352</v>
      </c>
      <c r="K72" s="37" t="s">
        <v>353</v>
      </c>
      <c r="L72" s="34"/>
      <c r="M72" s="26" t="s">
        <v>354</v>
      </c>
    </row>
    <row r="73" spans="4:13">
      <c r="D73" s="31" t="s">
        <v>348</v>
      </c>
      <c r="E73" s="32" t="s">
        <v>365</v>
      </c>
      <c r="F73" s="27" t="s">
        <v>350</v>
      </c>
      <c r="G73" s="32" t="str">
        <f t="shared" si="0"/>
        <v>(五冶钢构医学科学产业园建设项目房建一部-四标（3-6）)四川省南充市顺庆区搬罾街道学府大道二段</v>
      </c>
      <c r="H73" s="27" t="s">
        <v>351</v>
      </c>
      <c r="I73" s="27">
        <v>18141337338</v>
      </c>
      <c r="J73" s="32" t="s">
        <v>352</v>
      </c>
      <c r="K73" s="37" t="s">
        <v>353</v>
      </c>
      <c r="L73" s="34"/>
      <c r="M73" s="26" t="s">
        <v>354</v>
      </c>
    </row>
    <row r="74" spans="4:13">
      <c r="D74" s="31" t="s">
        <v>348</v>
      </c>
      <c r="E74" s="32" t="s">
        <v>151</v>
      </c>
      <c r="F74" s="27" t="s">
        <v>350</v>
      </c>
      <c r="G74" s="32" t="str">
        <f t="shared" si="0"/>
        <v>(五冶钢构医学科学产业园建设项目房建一部-四标（3-7）)四川省南充市顺庆区搬罾街道学府大道二段</v>
      </c>
      <c r="H74" s="27" t="s">
        <v>351</v>
      </c>
      <c r="I74" s="27">
        <v>18141337338</v>
      </c>
      <c r="J74" s="32" t="s">
        <v>352</v>
      </c>
      <c r="K74" s="37" t="s">
        <v>353</v>
      </c>
      <c r="L74" s="34"/>
      <c r="M74" s="26" t="s">
        <v>354</v>
      </c>
    </row>
    <row r="75" spans="4:13">
      <c r="D75" s="31" t="s">
        <v>348</v>
      </c>
      <c r="E75" s="32" t="s">
        <v>366</v>
      </c>
      <c r="F75" s="27" t="s">
        <v>350</v>
      </c>
      <c r="G75" s="32" t="str">
        <f t="shared" si="0"/>
        <v>(五冶钢构医学科学产业园建设项目房建一部-五标（校医院6-1）)四川省南充市顺庆区搬罾街道学府大道二段</v>
      </c>
      <c r="H75" s="27" t="s">
        <v>351</v>
      </c>
      <c r="I75" s="27">
        <v>18141337338</v>
      </c>
      <c r="J75" s="32" t="s">
        <v>352</v>
      </c>
      <c r="K75" s="37" t="s">
        <v>353</v>
      </c>
      <c r="L75" s="34"/>
      <c r="M75" s="26" t="s">
        <v>354</v>
      </c>
    </row>
    <row r="76" spans="4:13">
      <c r="D76" s="31" t="s">
        <v>348</v>
      </c>
      <c r="E76" s="32" t="s">
        <v>367</v>
      </c>
      <c r="F76" s="27" t="s">
        <v>350</v>
      </c>
      <c r="G76" s="32" t="str">
        <f t="shared" si="0"/>
        <v>(五冶钢构医学科学产业园建设项目房建一部-六标（3-1）)四川省南充市顺庆区搬罾街道学府大道二段</v>
      </c>
      <c r="H76" s="27" t="s">
        <v>351</v>
      </c>
      <c r="I76" s="27">
        <v>18141337338</v>
      </c>
      <c r="J76" s="32" t="s">
        <v>352</v>
      </c>
      <c r="K76" s="37" t="s">
        <v>353</v>
      </c>
      <c r="L76" s="34"/>
      <c r="M76" s="26" t="s">
        <v>354</v>
      </c>
    </row>
    <row r="77" spans="4:13">
      <c r="D77" s="31" t="s">
        <v>348</v>
      </c>
      <c r="E77" s="32" t="s">
        <v>368</v>
      </c>
      <c r="F77" s="27" t="s">
        <v>350</v>
      </c>
      <c r="G77" s="32" t="str">
        <f t="shared" si="0"/>
        <v>(五冶钢构医学科学产业园建设项目房建二部-一标（1-3）)四川省南充市顺庆区搬罾街道学府大道二段</v>
      </c>
      <c r="H77" s="27" t="s">
        <v>369</v>
      </c>
      <c r="I77" s="27">
        <v>19950525030</v>
      </c>
      <c r="J77" s="32" t="s">
        <v>352</v>
      </c>
      <c r="K77" s="37" t="s">
        <v>353</v>
      </c>
      <c r="L77" s="34"/>
      <c r="M77" s="26" t="s">
        <v>354</v>
      </c>
    </row>
    <row r="78" spans="4:13">
      <c r="D78" s="31" t="s">
        <v>348</v>
      </c>
      <c r="E78" s="32" t="s">
        <v>370</v>
      </c>
      <c r="F78" s="27" t="s">
        <v>350</v>
      </c>
      <c r="G78" s="32" t="str">
        <f t="shared" si="0"/>
        <v>(五冶钢构医学科学产业园建设项目房建二部-一标（1-4）)四川省南充市顺庆区搬罾街道学府大道二段</v>
      </c>
      <c r="H78" s="27" t="s">
        <v>369</v>
      </c>
      <c r="I78" s="27">
        <v>19950525030</v>
      </c>
      <c r="J78" s="32" t="s">
        <v>352</v>
      </c>
      <c r="K78" s="37" t="s">
        <v>353</v>
      </c>
      <c r="L78" s="34"/>
      <c r="M78" s="26" t="s">
        <v>354</v>
      </c>
    </row>
    <row r="79" spans="4:13">
      <c r="D79" s="31" t="s">
        <v>348</v>
      </c>
      <c r="E79" s="32" t="s">
        <v>371</v>
      </c>
      <c r="F79" s="27" t="s">
        <v>350</v>
      </c>
      <c r="G79" s="32" t="str">
        <f t="shared" si="0"/>
        <v>(五冶钢构医学科学产业园建设项目房建二部-一标（1-6）)四川省南充市顺庆区搬罾街道学府大道二段</v>
      </c>
      <c r="H79" s="27" t="s">
        <v>369</v>
      </c>
      <c r="I79" s="27">
        <v>19950525030</v>
      </c>
      <c r="J79" s="32" t="s">
        <v>352</v>
      </c>
      <c r="K79" s="37" t="s">
        <v>353</v>
      </c>
      <c r="L79" s="34"/>
      <c r="M79" s="26" t="s">
        <v>354</v>
      </c>
    </row>
    <row r="80" spans="4:13">
      <c r="D80" s="31" t="s">
        <v>348</v>
      </c>
      <c r="E80" s="32" t="s">
        <v>372</v>
      </c>
      <c r="F80" s="27" t="s">
        <v>350</v>
      </c>
      <c r="G80" s="32" t="str">
        <f t="shared" si="0"/>
        <v>(五冶钢构医学科学产业园建设项目房建二部-一标（1-7）)四川省南充市顺庆区搬罾街道学府大道二段</v>
      </c>
      <c r="H80" s="27" t="s">
        <v>369</v>
      </c>
      <c r="I80" s="27">
        <v>19950525030</v>
      </c>
      <c r="J80" s="32" t="s">
        <v>352</v>
      </c>
      <c r="K80" s="37" t="s">
        <v>353</v>
      </c>
      <c r="L80" s="34"/>
      <c r="M80" s="26" t="s">
        <v>354</v>
      </c>
    </row>
    <row r="81" spans="4:13">
      <c r="D81" s="31" t="s">
        <v>348</v>
      </c>
      <c r="E81" s="32" t="s">
        <v>373</v>
      </c>
      <c r="F81" s="27" t="s">
        <v>350</v>
      </c>
      <c r="G81" s="32" t="str">
        <f t="shared" si="0"/>
        <v>(五冶钢构医学科学产业园建设项目房建二部-二标（图情信息中心1-1）)四川省南充市顺庆区搬罾街道学府大道二段</v>
      </c>
      <c r="H81" s="27" t="s">
        <v>369</v>
      </c>
      <c r="I81" s="27">
        <v>19950525030</v>
      </c>
      <c r="J81" s="32" t="s">
        <v>352</v>
      </c>
      <c r="K81" s="37" t="s">
        <v>353</v>
      </c>
      <c r="L81" s="34"/>
      <c r="M81" s="26" t="s">
        <v>354</v>
      </c>
    </row>
    <row r="82" spans="4:13">
      <c r="D82" s="31" t="s">
        <v>348</v>
      </c>
      <c r="E82" s="32" t="s">
        <v>59</v>
      </c>
      <c r="F82" s="27" t="s">
        <v>350</v>
      </c>
      <c r="G82" s="32" t="str">
        <f t="shared" si="0"/>
        <v>(五冶钢构医学科学产业园建设项目房建二部-三标（1-2）)四川省南充市顺庆区搬罾街道学府大道二段</v>
      </c>
      <c r="H82" s="27" t="s">
        <v>369</v>
      </c>
      <c r="I82" s="27">
        <v>19950525030</v>
      </c>
      <c r="J82" s="32" t="s">
        <v>352</v>
      </c>
      <c r="K82" s="37" t="s">
        <v>353</v>
      </c>
      <c r="L82" s="34"/>
      <c r="M82" s="26" t="s">
        <v>354</v>
      </c>
    </row>
    <row r="83" spans="4:13">
      <c r="D83" s="31" t="s">
        <v>348</v>
      </c>
      <c r="E83" s="32" t="s">
        <v>71</v>
      </c>
      <c r="F83" s="27" t="s">
        <v>350</v>
      </c>
      <c r="G83" s="32" t="str">
        <f t="shared" si="0"/>
        <v>(五冶钢构医学科学产业园建设项目房建二部-三标（1-5）)四川省南充市顺庆区搬罾街道学府大道二段</v>
      </c>
      <c r="H83" s="27" t="s">
        <v>369</v>
      </c>
      <c r="I83" s="27">
        <v>19950525030</v>
      </c>
      <c r="J83" s="32" t="s">
        <v>352</v>
      </c>
      <c r="K83" s="37" t="s">
        <v>353</v>
      </c>
      <c r="L83" s="34"/>
      <c r="M83" s="26" t="s">
        <v>354</v>
      </c>
    </row>
    <row r="84" spans="4:13">
      <c r="D84" s="31" t="s">
        <v>348</v>
      </c>
      <c r="E84" s="32" t="s">
        <v>374</v>
      </c>
      <c r="F84" s="27" t="s">
        <v>350</v>
      </c>
      <c r="G84" s="32" t="str">
        <f t="shared" si="0"/>
        <v>(五冶钢构医学科学产业园建设项目房建二部-三标（5-1）)四川省南充市顺庆区搬罾街道学府大道二段</v>
      </c>
      <c r="H84" s="27" t="s">
        <v>369</v>
      </c>
      <c r="I84" s="27">
        <v>19950525030</v>
      </c>
      <c r="J84" s="32" t="s">
        <v>352</v>
      </c>
      <c r="K84" s="37" t="s">
        <v>353</v>
      </c>
      <c r="L84" s="34"/>
      <c r="M84" s="26" t="s">
        <v>354</v>
      </c>
    </row>
    <row r="85" spans="4:13">
      <c r="D85" s="31" t="s">
        <v>348</v>
      </c>
      <c r="E85" s="32" t="s">
        <v>375</v>
      </c>
      <c r="F85" s="27" t="s">
        <v>350</v>
      </c>
      <c r="G85" s="32" t="str">
        <f t="shared" si="0"/>
        <v>(五冶钢构医学科学产业园建设项目房建二部-三标（5-2）)四川省南充市顺庆区搬罾街道学府大道二段</v>
      </c>
      <c r="H85" s="27" t="s">
        <v>369</v>
      </c>
      <c r="I85" s="27">
        <v>19950525030</v>
      </c>
      <c r="J85" s="32" t="s">
        <v>352</v>
      </c>
      <c r="K85" s="37" t="s">
        <v>353</v>
      </c>
      <c r="L85" s="34"/>
      <c r="M85" s="26" t="s">
        <v>354</v>
      </c>
    </row>
    <row r="86" spans="4:13">
      <c r="D86" s="31" t="s">
        <v>348</v>
      </c>
      <c r="E86" s="32" t="s">
        <v>376</v>
      </c>
      <c r="F86" s="27" t="s">
        <v>350</v>
      </c>
      <c r="G86" s="32" t="str">
        <f t="shared" si="0"/>
        <v>(五冶钢构医学科学产业园建设项目房建二部-三标（5-3）)四川省南充市顺庆区搬罾街道学府大道二段</v>
      </c>
      <c r="H86" s="27" t="s">
        <v>369</v>
      </c>
      <c r="I86" s="27">
        <v>19950525030</v>
      </c>
      <c r="J86" s="32" t="s">
        <v>352</v>
      </c>
      <c r="K86" s="37" t="s">
        <v>353</v>
      </c>
      <c r="L86" s="34"/>
      <c r="M86" s="26" t="s">
        <v>354</v>
      </c>
    </row>
    <row r="87" spans="4:13">
      <c r="D87" s="31" t="s">
        <v>348</v>
      </c>
      <c r="E87" s="32" t="s">
        <v>88</v>
      </c>
      <c r="F87" s="27" t="s">
        <v>350</v>
      </c>
      <c r="G87" s="32" t="str">
        <f t="shared" si="0"/>
        <v>(五冶钢构医学科学产业园建设项目房建二部-四标（5-4）)四川省南充市顺庆区搬罾街道学府大道二段</v>
      </c>
      <c r="H87" s="27" t="s">
        <v>369</v>
      </c>
      <c r="I87" s="27">
        <v>19950525030</v>
      </c>
      <c r="J87" s="32" t="s">
        <v>352</v>
      </c>
      <c r="K87" s="37" t="s">
        <v>353</v>
      </c>
      <c r="L87" s="34"/>
      <c r="M87" s="26" t="s">
        <v>354</v>
      </c>
    </row>
    <row r="88" spans="4:13">
      <c r="D88" s="31" t="s">
        <v>348</v>
      </c>
      <c r="E88" s="32" t="s">
        <v>377</v>
      </c>
      <c r="F88" s="27" t="s">
        <v>350</v>
      </c>
      <c r="G88" s="32" t="str">
        <f t="shared" si="0"/>
        <v>(五冶钢构医学科学产业园建设项目房建二部-四标（5-5）)四川省南充市顺庆区搬罾街道学府大道二段</v>
      </c>
      <c r="H88" s="27" t="s">
        <v>369</v>
      </c>
      <c r="I88" s="27">
        <v>19950525030</v>
      </c>
      <c r="J88" s="32" t="s">
        <v>352</v>
      </c>
      <c r="K88" s="37" t="s">
        <v>353</v>
      </c>
      <c r="L88" s="34"/>
      <c r="M88" s="26" t="s">
        <v>354</v>
      </c>
    </row>
    <row r="89" spans="4:13">
      <c r="D89" s="31" t="s">
        <v>348</v>
      </c>
      <c r="E89" s="32" t="s">
        <v>113</v>
      </c>
      <c r="F89" s="27" t="s">
        <v>350</v>
      </c>
      <c r="G89" s="32" t="str">
        <f t="shared" si="0"/>
        <v>(五冶钢构医学科学产业园建设项目房建二部-排洪渠（五标）)四川省南充市顺庆区搬罾街道学府大道二段</v>
      </c>
      <c r="H89" s="27" t="s">
        <v>369</v>
      </c>
      <c r="I89" s="27">
        <v>19950525030</v>
      </c>
      <c r="J89" s="32" t="s">
        <v>352</v>
      </c>
      <c r="K89" s="37" t="s">
        <v>353</v>
      </c>
      <c r="L89" s="34"/>
      <c r="M89" s="26" t="s">
        <v>354</v>
      </c>
    </row>
    <row r="90" spans="4:13">
      <c r="D90" s="31" t="s">
        <v>348</v>
      </c>
      <c r="E90" s="32" t="s">
        <v>60</v>
      </c>
      <c r="F90" s="27" t="s">
        <v>350</v>
      </c>
      <c r="G90" s="32" t="str">
        <f t="shared" si="0"/>
        <v>(五冶钢构医学科学产业园建设项目房建二部-六标)四川省南充市顺庆区搬罾街道学府大道二段</v>
      </c>
      <c r="H90" s="27" t="s">
        <v>369</v>
      </c>
      <c r="I90" s="27">
        <v>19950525030</v>
      </c>
      <c r="J90" s="32" t="s">
        <v>352</v>
      </c>
      <c r="K90" s="37" t="s">
        <v>353</v>
      </c>
      <c r="L90" s="34"/>
      <c r="M90" s="26" t="s">
        <v>354</v>
      </c>
    </row>
    <row r="91" spans="4:13">
      <c r="D91" s="31" t="s">
        <v>348</v>
      </c>
      <c r="E91" s="32" t="s">
        <v>72</v>
      </c>
      <c r="F91" s="27" t="s">
        <v>350</v>
      </c>
      <c r="G91" s="32" t="str">
        <f t="shared" si="0"/>
        <v>(五冶钢构医学科学产业园建设项目房建二部-网羽馆（6-5）)四川省南充市顺庆区搬罾街道学府大道二段</v>
      </c>
      <c r="H91" s="27" t="s">
        <v>369</v>
      </c>
      <c r="I91" s="27">
        <v>19950525030</v>
      </c>
      <c r="J91" s="32" t="s">
        <v>352</v>
      </c>
      <c r="K91" s="37" t="s">
        <v>353</v>
      </c>
      <c r="L91" s="34"/>
      <c r="M91" s="26" t="s">
        <v>354</v>
      </c>
    </row>
    <row r="92" spans="4:13">
      <c r="D92" s="31" t="s">
        <v>348</v>
      </c>
      <c r="E92" s="32" t="s">
        <v>378</v>
      </c>
      <c r="F92" s="27" t="s">
        <v>350</v>
      </c>
      <c r="G92" s="32" t="str">
        <f t="shared" si="0"/>
        <v>(五冶钢构医学科学产业园建设项目房建三部-一标（4-1）)四川省南充市顺庆区搬罾街道学府大道二段</v>
      </c>
      <c r="H92" s="27" t="s">
        <v>379</v>
      </c>
      <c r="I92" s="27">
        <v>18349955455</v>
      </c>
      <c r="J92" s="32" t="s">
        <v>352</v>
      </c>
      <c r="K92" s="37" t="s">
        <v>353</v>
      </c>
      <c r="L92" s="34"/>
      <c r="M92" s="26" t="s">
        <v>354</v>
      </c>
    </row>
    <row r="93" spans="4:13">
      <c r="D93" s="31" t="s">
        <v>348</v>
      </c>
      <c r="E93" s="32" t="s">
        <v>380</v>
      </c>
      <c r="F93" s="27" t="s">
        <v>350</v>
      </c>
      <c r="G93" s="32" t="str">
        <f t="shared" si="0"/>
        <v>(五冶钢构医学科学产业园建设项目房建三部-一标（4-2）)四川省南充市顺庆区搬罾街道学府大道二段</v>
      </c>
      <c r="H93" s="27" t="s">
        <v>379</v>
      </c>
      <c r="I93" s="27">
        <v>18349955455</v>
      </c>
      <c r="J93" s="32" t="s">
        <v>352</v>
      </c>
      <c r="K93" s="37" t="s">
        <v>353</v>
      </c>
      <c r="L93" s="34"/>
      <c r="M93" s="26" t="s">
        <v>354</v>
      </c>
    </row>
    <row r="94" spans="4:13">
      <c r="D94" s="31" t="s">
        <v>348</v>
      </c>
      <c r="E94" s="32" t="s">
        <v>381</v>
      </c>
      <c r="F94" s="27" t="s">
        <v>350</v>
      </c>
      <c r="G94" s="32" t="str">
        <f t="shared" si="0"/>
        <v>(五冶钢构医学科学产业园建设项目房建三部-一标（4-3）)四川省南充市顺庆区搬罾街道学府大道二段</v>
      </c>
      <c r="H94" s="27" t="s">
        <v>379</v>
      </c>
      <c r="I94" s="27">
        <v>18349955455</v>
      </c>
      <c r="J94" s="32" t="s">
        <v>352</v>
      </c>
      <c r="K94" s="37" t="s">
        <v>353</v>
      </c>
      <c r="L94" s="34"/>
      <c r="M94" s="26" t="s">
        <v>354</v>
      </c>
    </row>
    <row r="95" spans="4:13">
      <c r="D95" s="31" t="s">
        <v>348</v>
      </c>
      <c r="E95" s="32" t="s">
        <v>382</v>
      </c>
      <c r="F95" s="27" t="s">
        <v>350</v>
      </c>
      <c r="G95" s="32" t="str">
        <f t="shared" si="0"/>
        <v>(五冶钢构医学科学产业园建设项目房建三部-一标（4-4）)四川省南充市顺庆区搬罾街道学府大道二段</v>
      </c>
      <c r="H95" s="27" t="s">
        <v>379</v>
      </c>
      <c r="I95" s="27">
        <v>18349955455</v>
      </c>
      <c r="J95" s="32" t="s">
        <v>352</v>
      </c>
      <c r="K95" s="37" t="s">
        <v>353</v>
      </c>
      <c r="L95" s="34"/>
      <c r="M95" s="26" t="s">
        <v>354</v>
      </c>
    </row>
    <row r="96" spans="4:13">
      <c r="D96" s="31" t="s">
        <v>348</v>
      </c>
      <c r="E96" s="32" t="s">
        <v>383</v>
      </c>
      <c r="F96" s="27" t="s">
        <v>350</v>
      </c>
      <c r="G96" s="32" t="str">
        <f t="shared" si="0"/>
        <v>(五冶钢构医学科学产业园建设项目房建三部-一标（4-5）)四川省南充市顺庆区搬罾街道学府大道二段</v>
      </c>
      <c r="H96" s="27" t="s">
        <v>379</v>
      </c>
      <c r="I96" s="27">
        <v>18349955455</v>
      </c>
      <c r="J96" s="32" t="s">
        <v>352</v>
      </c>
      <c r="K96" s="37" t="s">
        <v>353</v>
      </c>
      <c r="L96" s="34"/>
      <c r="M96" s="26" t="s">
        <v>354</v>
      </c>
    </row>
    <row r="97" spans="4:13">
      <c r="D97" s="31" t="s">
        <v>348</v>
      </c>
      <c r="E97" s="32" t="s">
        <v>384</v>
      </c>
      <c r="F97" s="27" t="s">
        <v>350</v>
      </c>
      <c r="G97" s="32" t="str">
        <f t="shared" si="0"/>
        <v>(五冶钢构医学科学产业园建设项目房建三部-一标（4-6）)四川省南充市顺庆区搬罾街道学府大道二段</v>
      </c>
      <c r="H97" s="27" t="s">
        <v>379</v>
      </c>
      <c r="I97" s="27">
        <v>18349955455</v>
      </c>
      <c r="J97" s="32" t="s">
        <v>352</v>
      </c>
      <c r="K97" s="37" t="s">
        <v>353</v>
      </c>
      <c r="L97" s="34"/>
      <c r="M97" s="26" t="s">
        <v>354</v>
      </c>
    </row>
    <row r="98" spans="4:13">
      <c r="D98" s="31" t="s">
        <v>348</v>
      </c>
      <c r="E98" s="32" t="s">
        <v>73</v>
      </c>
      <c r="F98" s="27" t="s">
        <v>350</v>
      </c>
      <c r="G98" s="32" t="str">
        <f t="shared" si="0"/>
        <v>(五冶钢构医学科学产业园建设项目房建三部-一标（7-1）)四川省南充市顺庆区搬罾街道学府大道二段</v>
      </c>
      <c r="H98" s="27" t="s">
        <v>379</v>
      </c>
      <c r="I98" s="27">
        <v>18349955455</v>
      </c>
      <c r="J98" s="32" t="s">
        <v>352</v>
      </c>
      <c r="K98" s="37" t="s">
        <v>353</v>
      </c>
      <c r="L98" s="34"/>
      <c r="M98" s="26" t="s">
        <v>354</v>
      </c>
    </row>
    <row r="99" spans="4:13">
      <c r="D99" s="31" t="s">
        <v>348</v>
      </c>
      <c r="E99" s="32" t="s">
        <v>20</v>
      </c>
      <c r="F99" s="27" t="s">
        <v>350</v>
      </c>
      <c r="G99" s="32" t="str">
        <f t="shared" si="0"/>
        <v>(五冶钢构医学科学产业园建设项目房建三部-一标（7-2）)四川省南充市顺庆区搬罾街道学府大道二段</v>
      </c>
      <c r="H99" s="27" t="s">
        <v>379</v>
      </c>
      <c r="I99" s="27">
        <v>18349955455</v>
      </c>
      <c r="J99" s="32" t="s">
        <v>352</v>
      </c>
      <c r="K99" s="37" t="s">
        <v>353</v>
      </c>
      <c r="L99" s="34"/>
      <c r="M99" s="26" t="s">
        <v>354</v>
      </c>
    </row>
    <row r="100" spans="4:13">
      <c r="D100" s="31" t="s">
        <v>348</v>
      </c>
      <c r="E100" s="32" t="s">
        <v>23</v>
      </c>
      <c r="F100" s="27" t="s">
        <v>350</v>
      </c>
      <c r="G100" s="32" t="str">
        <f t="shared" si="0"/>
        <v>(五冶钢构医学科学产业园建设项目房建三部-一标（7-3）)四川省南充市顺庆区搬罾街道学府大道二段</v>
      </c>
      <c r="H100" s="27" t="s">
        <v>379</v>
      </c>
      <c r="I100" s="27">
        <v>18349955455</v>
      </c>
      <c r="J100" s="32" t="s">
        <v>352</v>
      </c>
      <c r="K100" s="37" t="s">
        <v>353</v>
      </c>
      <c r="L100" s="34"/>
      <c r="M100" s="26" t="s">
        <v>354</v>
      </c>
    </row>
    <row r="101" spans="4:13">
      <c r="D101" s="31" t="s">
        <v>348</v>
      </c>
      <c r="E101" s="32" t="s">
        <v>24</v>
      </c>
      <c r="F101" s="27" t="s">
        <v>350</v>
      </c>
      <c r="G101" s="32" t="str">
        <f t="shared" si="0"/>
        <v>(五冶钢构医学科学产业园建设项目房建三部-一标（7-4）)四川省南充市顺庆区搬罾街道学府大道二段</v>
      </c>
      <c r="H101" s="27" t="s">
        <v>379</v>
      </c>
      <c r="I101" s="27">
        <v>18349955455</v>
      </c>
      <c r="J101" s="32" t="s">
        <v>352</v>
      </c>
      <c r="K101" s="37" t="s">
        <v>353</v>
      </c>
      <c r="L101" s="34"/>
      <c r="M101" s="26" t="s">
        <v>354</v>
      </c>
    </row>
    <row r="102" spans="4:13">
      <c r="D102" s="31" t="s">
        <v>348</v>
      </c>
      <c r="E102" s="26" t="s">
        <v>89</v>
      </c>
      <c r="F102" s="27" t="s">
        <v>350</v>
      </c>
      <c r="G102" s="32" t="str">
        <f t="shared" si="0"/>
        <v>(五冶钢构医学科学产业园建设项目房建三部-排洪渠)四川省南充市顺庆区搬罾街道学府大道二段</v>
      </c>
      <c r="H102" s="27" t="s">
        <v>379</v>
      </c>
      <c r="I102" s="27">
        <v>18349955455</v>
      </c>
      <c r="J102" s="32" t="s">
        <v>352</v>
      </c>
      <c r="K102" s="37" t="s">
        <v>353</v>
      </c>
      <c r="L102" s="34"/>
      <c r="M102" s="26" t="s">
        <v>354</v>
      </c>
    </row>
    <row r="103" spans="4:13">
      <c r="D103" s="31" t="s">
        <v>348</v>
      </c>
      <c r="E103" s="26" t="s">
        <v>127</v>
      </c>
      <c r="F103" s="27" t="s">
        <v>350</v>
      </c>
      <c r="G103" s="32" t="str">
        <f t="shared" si="0"/>
        <v>(五冶钢构医学科学产业园建设项目房建三部-管网总坪)四川省南充市顺庆区搬罾街道学府大道二段</v>
      </c>
      <c r="H103" s="27" t="s">
        <v>379</v>
      </c>
      <c r="I103" s="27">
        <v>18349955455</v>
      </c>
      <c r="J103" s="32" t="s">
        <v>352</v>
      </c>
      <c r="K103" s="37" t="s">
        <v>353</v>
      </c>
      <c r="L103" s="34"/>
      <c r="M103" s="26" t="s">
        <v>354</v>
      </c>
    </row>
    <row r="104" spans="4:13">
      <c r="D104" s="31" t="s">
        <v>348</v>
      </c>
      <c r="E104" s="26" t="s">
        <v>117</v>
      </c>
      <c r="F104" s="27" t="s">
        <v>350</v>
      </c>
      <c r="G104" s="32" t="str">
        <f t="shared" si="0"/>
        <v>(五冶钢构医学科学产业园建设项目房建三部-配套用房及围墙)四川省南充市顺庆区搬罾街道学府大道二段</v>
      </c>
      <c r="H104" s="27" t="s">
        <v>379</v>
      </c>
      <c r="I104" s="27">
        <v>18349955455</v>
      </c>
      <c r="J104" s="32" t="s">
        <v>352</v>
      </c>
      <c r="K104" s="37" t="s">
        <v>353</v>
      </c>
      <c r="L104" s="34"/>
      <c r="M104" s="26" t="s">
        <v>354</v>
      </c>
    </row>
    <row r="105" spans="4:13">
      <c r="D105" s="31" t="s">
        <v>348</v>
      </c>
      <c r="E105" s="26" t="s">
        <v>99</v>
      </c>
      <c r="F105" s="27" t="s">
        <v>350</v>
      </c>
      <c r="G105" s="32" t="str">
        <f t="shared" si="0"/>
        <v>(五冶钢构医学科学产业园建设项目房建连接线道路工程)四川省南充市顺庆区搬罾街道学府大道二段</v>
      </c>
      <c r="H105" s="27" t="s">
        <v>385</v>
      </c>
      <c r="I105" s="27">
        <v>13908143055</v>
      </c>
      <c r="J105" s="32" t="s">
        <v>352</v>
      </c>
      <c r="K105" s="37" t="s">
        <v>353</v>
      </c>
      <c r="L105" s="34"/>
      <c r="M105" s="26" t="s">
        <v>354</v>
      </c>
    </row>
    <row r="106" spans="4:13">
      <c r="D106" s="31" t="s">
        <v>386</v>
      </c>
      <c r="E106" s="26" t="s">
        <v>387</v>
      </c>
      <c r="F106" s="27" t="str">
        <f>F61</f>
        <v>攀成钢,威钢,昆钢,龙钢,德胜,成实,达钢,鞍钢,宝钢,酒钢,冷钢</v>
      </c>
      <c r="G106" s="32" t="str">
        <f>"("&amp;E106&amp;")"&amp;"广汉市汉州街道邓家院子"</f>
        <v>(德阳新欧鹏文教城牛津公馆一标)广汉市汉州街道邓家院子</v>
      </c>
      <c r="H106" s="27" t="s">
        <v>388</v>
      </c>
      <c r="I106" s="27">
        <v>17726331991</v>
      </c>
      <c r="J106" s="32" t="s">
        <v>389</v>
      </c>
      <c r="K106" s="37" t="s">
        <v>390</v>
      </c>
      <c r="L106" s="34"/>
      <c r="M106" s="26" t="s">
        <v>354</v>
      </c>
    </row>
    <row r="107" spans="4:13">
      <c r="D107" s="31" t="s">
        <v>386</v>
      </c>
      <c r="E107" s="26" t="s">
        <v>391</v>
      </c>
      <c r="F107" s="27" t="str">
        <f>F62</f>
        <v>攀成钢,威钢,昆钢,龙钢,德胜,成实,达钢,鞍钢,宝钢,酒钢,冷钢</v>
      </c>
      <c r="G107" s="32" t="str">
        <f>"("&amp;E107&amp;")"&amp;"广汉市汉州街道邓家院子"</f>
        <v>(德阳新鸥鹏文教城牛津公馆二标)广汉市汉州街道邓家院子</v>
      </c>
      <c r="H107" s="27" t="s">
        <v>388</v>
      </c>
      <c r="I107" s="27">
        <v>17726331991</v>
      </c>
      <c r="J107" s="32" t="s">
        <v>389</v>
      </c>
      <c r="K107" s="37" t="s">
        <v>390</v>
      </c>
      <c r="L107" s="34"/>
      <c r="M107" s="26" t="s">
        <v>354</v>
      </c>
    </row>
    <row r="108" spans="4:13">
      <c r="D108" s="31" t="s">
        <v>386</v>
      </c>
      <c r="E108" s="26" t="s">
        <v>392</v>
      </c>
      <c r="F108" s="27" t="str">
        <f>F63</f>
        <v>攀成钢,威钢,昆钢,龙钢,德胜,成实,达钢,鞍钢,宝钢,酒钢,冷钢</v>
      </c>
      <c r="G108" s="32" t="str">
        <f>"("&amp;E108&amp;")"&amp;"广汉市汉州街道张家大院子"</f>
        <v>(德阳新鸥鹏文教城巴川府)广汉市汉州街道张家大院子</v>
      </c>
      <c r="H108" s="27" t="s">
        <v>388</v>
      </c>
      <c r="I108" s="27">
        <v>17726331991</v>
      </c>
      <c r="J108" s="32" t="s">
        <v>389</v>
      </c>
      <c r="K108" s="37" t="s">
        <v>390</v>
      </c>
      <c r="L108" s="34"/>
      <c r="M108" s="26" t="s">
        <v>354</v>
      </c>
    </row>
    <row r="109" spans="4:13">
      <c r="D109" s="31" t="s">
        <v>386</v>
      </c>
      <c r="E109" s="26" t="s">
        <v>393</v>
      </c>
      <c r="F109" s="27" t="str">
        <f>F64</f>
        <v>攀成钢,威钢,昆钢,龙钢,德胜,成实,达钢,鞍钢,宝钢,酒钢,冷钢</v>
      </c>
      <c r="G109" s="32" t="str">
        <f>"("&amp;E109&amp;")"&amp;"广汉市汉州街道邓家院子"</f>
        <v>(德阳新鸥鹏文教城巴川印)广汉市汉州街道邓家院子</v>
      </c>
      <c r="H109" s="27" t="s">
        <v>388</v>
      </c>
      <c r="I109" s="27">
        <v>17726331991</v>
      </c>
      <c r="J109" s="32" t="s">
        <v>389</v>
      </c>
      <c r="K109" s="37" t="s">
        <v>390</v>
      </c>
      <c r="L109" s="34"/>
      <c r="M109" s="26" t="s">
        <v>354</v>
      </c>
    </row>
    <row r="110" spans="4:13">
      <c r="D110" s="31" t="s">
        <v>150</v>
      </c>
      <c r="E110" s="26" t="s">
        <v>150</v>
      </c>
      <c r="F110" s="27" t="s">
        <v>394</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395</v>
      </c>
      <c r="I110" s="30">
        <v>19130850820</v>
      </c>
      <c r="J110" s="32" t="s">
        <v>396</v>
      </c>
      <c r="K110" s="37" t="s">
        <v>397</v>
      </c>
      <c r="L110" s="34"/>
      <c r="M110" s="26" t="s">
        <v>398</v>
      </c>
    </row>
    <row r="111" spans="4:13">
      <c r="D111" s="31" t="s">
        <v>150</v>
      </c>
      <c r="E111" s="26" t="s">
        <v>150</v>
      </c>
      <c r="F111" s="27" t="s">
        <v>394</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399</v>
      </c>
      <c r="I111" s="30">
        <v>18208257412</v>
      </c>
      <c r="J111" s="32" t="s">
        <v>396</v>
      </c>
      <c r="K111" s="37" t="s">
        <v>397</v>
      </c>
      <c r="L111" s="34"/>
      <c r="M111" s="26" t="s">
        <v>398</v>
      </c>
    </row>
    <row r="112" spans="4:13">
      <c r="D112" s="39" t="s">
        <v>128</v>
      </c>
      <c r="E112" s="26" t="s">
        <v>132</v>
      </c>
      <c r="F112" s="27" t="s">
        <v>400</v>
      </c>
      <c r="G112" s="40" t="str">
        <f t="shared" ref="G112:G117" si="1">"("&amp;E112&amp;")"&amp;"宜宾市翠屏区宜宾汽车零部件配套产业基地(纬五路南)"</f>
        <v>(宜宾兴港三江新区长江工业园建设项目-9#厂房)宜宾市翠屏区宜宾汽车零部件配套产业基地(纬五路南)</v>
      </c>
      <c r="H112" s="27" t="s">
        <v>401</v>
      </c>
      <c r="I112" s="30">
        <v>15924731822</v>
      </c>
      <c r="J112" s="32" t="s">
        <v>396</v>
      </c>
      <c r="K112" s="37" t="s">
        <v>402</v>
      </c>
      <c r="L112" s="34"/>
      <c r="M112" s="26" t="s">
        <v>403</v>
      </c>
    </row>
    <row r="113" spans="4:13">
      <c r="D113" s="31" t="s">
        <v>128</v>
      </c>
      <c r="E113" s="26" t="s">
        <v>135</v>
      </c>
      <c r="F113" s="27" t="s">
        <v>400</v>
      </c>
      <c r="G113" s="40" t="str">
        <f t="shared" si="1"/>
        <v>(宜宾兴港三江新区长江工业园建设项目-M2-2#厂房)宜宾市翠屏区宜宾汽车零部件配套产业基地(纬五路南)</v>
      </c>
      <c r="H113" s="27" t="s">
        <v>404</v>
      </c>
      <c r="I113" s="30">
        <v>17713876279</v>
      </c>
      <c r="J113" s="32" t="s">
        <v>396</v>
      </c>
      <c r="K113" s="37" t="s">
        <v>402</v>
      </c>
      <c r="L113" s="34"/>
      <c r="M113" s="26" t="s">
        <v>403</v>
      </c>
    </row>
    <row r="114" spans="4:13">
      <c r="D114" s="31" t="s">
        <v>128</v>
      </c>
      <c r="E114" s="26" t="s">
        <v>136</v>
      </c>
      <c r="F114" s="27" t="s">
        <v>400</v>
      </c>
      <c r="G114" s="40" t="str">
        <f t="shared" si="1"/>
        <v>(宜宾兴港三江新区长江工业园建设项目-M2-00-04桩)宜宾市翠屏区宜宾汽车零部件配套产业基地(纬五路南)</v>
      </c>
      <c r="H114" s="27" t="s">
        <v>404</v>
      </c>
      <c r="I114" s="30">
        <v>17713876279</v>
      </c>
      <c r="J114" s="32" t="s">
        <v>396</v>
      </c>
      <c r="K114" s="37" t="s">
        <v>402</v>
      </c>
      <c r="L114" s="34"/>
      <c r="M114" s="26" t="s">
        <v>403</v>
      </c>
    </row>
    <row r="115" spans="4:13">
      <c r="D115" s="31" t="s">
        <v>128</v>
      </c>
      <c r="E115" s="26" t="s">
        <v>405</v>
      </c>
      <c r="F115" s="27" t="s">
        <v>400</v>
      </c>
      <c r="G115" s="40" t="str">
        <f t="shared" si="1"/>
        <v>(宜宾兴港三江新区长江工业园建设项目-M2-3#厂房)宜宾市翠屏区宜宾汽车零部件配套产业基地(纬五路南)</v>
      </c>
      <c r="H115" s="27" t="s">
        <v>404</v>
      </c>
      <c r="I115" s="30">
        <v>17713876279</v>
      </c>
      <c r="J115" s="32" t="s">
        <v>396</v>
      </c>
      <c r="K115" s="37" t="s">
        <v>402</v>
      </c>
      <c r="L115" s="34"/>
      <c r="M115" s="26" t="s">
        <v>403</v>
      </c>
    </row>
    <row r="116" spans="4:13">
      <c r="D116" s="31" t="s">
        <v>128</v>
      </c>
      <c r="E116" s="26" t="s">
        <v>153</v>
      </c>
      <c r="F116" s="27" t="s">
        <v>400</v>
      </c>
      <c r="G116" s="40" t="str">
        <f t="shared" si="1"/>
        <v>(宜宾兴港三江新区长江工业园建设项目-M2-4#厂房)宜宾市翠屏区宜宾汽车零部件配套产业基地(纬五路南)</v>
      </c>
      <c r="H116" s="27" t="s">
        <v>404</v>
      </c>
      <c r="I116" s="30">
        <v>17713876279</v>
      </c>
      <c r="J116" s="32" t="s">
        <v>396</v>
      </c>
      <c r="K116" s="37" t="s">
        <v>402</v>
      </c>
      <c r="L116" s="34"/>
      <c r="M116" s="26" t="s">
        <v>403</v>
      </c>
    </row>
    <row r="117" spans="4:13">
      <c r="D117" s="31" t="s">
        <v>128</v>
      </c>
      <c r="E117" s="26" t="s">
        <v>154</v>
      </c>
      <c r="F117" s="27" t="s">
        <v>400</v>
      </c>
      <c r="G117" s="40" t="str">
        <f t="shared" si="1"/>
        <v>(宜宾兴港三江新区长江工业园建设项目-M2-5#厂房)宜宾市翠屏区宜宾汽车零部件配套产业基地(纬五路南)</v>
      </c>
      <c r="H117" s="27" t="s">
        <v>404</v>
      </c>
      <c r="I117" s="30">
        <v>17713876279</v>
      </c>
      <c r="J117" s="32" t="s">
        <v>396</v>
      </c>
      <c r="K117" s="37" t="s">
        <v>402</v>
      </c>
      <c r="L117" s="34"/>
      <c r="M117" s="26" t="s">
        <v>403</v>
      </c>
    </row>
    <row r="118" spans="4:13">
      <c r="D118" s="31" t="s">
        <v>128</v>
      </c>
      <c r="E118" s="26" t="s">
        <v>137</v>
      </c>
      <c r="F118" s="27" t="s">
        <v>400</v>
      </c>
      <c r="G118" s="40" t="str">
        <f t="shared" ref="G118:G123" si="2">"("&amp;E118&amp;")"&amp;"宜宾市翠屏区宜宾汽车零部件配套产业基地(纬五路南)"</f>
        <v>(宜宾兴港三江新区长江工业园建设项目-M2-6#厂房)宜宾市翠屏区宜宾汽车零部件配套产业基地(纬五路南)</v>
      </c>
      <c r="H118" s="27" t="s">
        <v>404</v>
      </c>
      <c r="I118" s="30">
        <v>17713876279</v>
      </c>
      <c r="J118" s="32" t="s">
        <v>396</v>
      </c>
      <c r="K118" s="37" t="s">
        <v>402</v>
      </c>
      <c r="L118" s="34"/>
      <c r="M118" s="26" t="s">
        <v>403</v>
      </c>
    </row>
    <row r="119" spans="4:13">
      <c r="D119" s="31" t="s">
        <v>128</v>
      </c>
      <c r="E119" s="26" t="s">
        <v>139</v>
      </c>
      <c r="F119" s="27" t="s">
        <v>400</v>
      </c>
      <c r="G119" s="40" t="str">
        <f t="shared" si="2"/>
        <v>(宜宾兴港三江新区长江工业园建设项目-M2-7#厂房)宜宾市翠屏区宜宾汽车零部件配套产业基地(纬五路南)</v>
      </c>
      <c r="H119" s="27" t="s">
        <v>404</v>
      </c>
      <c r="I119" s="30">
        <v>17713876279</v>
      </c>
      <c r="J119" s="32" t="s">
        <v>396</v>
      </c>
      <c r="K119" s="37" t="s">
        <v>402</v>
      </c>
      <c r="L119" s="34"/>
      <c r="M119" s="26" t="s">
        <v>403</v>
      </c>
    </row>
    <row r="120" spans="4:13">
      <c r="D120" s="31" t="s">
        <v>128</v>
      </c>
      <c r="E120" s="26" t="s">
        <v>131</v>
      </c>
      <c r="F120" s="27" t="s">
        <v>400</v>
      </c>
      <c r="G120" s="40" t="str">
        <f t="shared" si="2"/>
        <v>(宜宾兴港三江新区长江工业园建设项目-11#厂房)宜宾市翠屏区宜宾汽车零部件配套产业基地(纬五路南)</v>
      </c>
      <c r="H120" s="27" t="s">
        <v>401</v>
      </c>
      <c r="I120" s="30">
        <v>15924731822</v>
      </c>
      <c r="J120" s="32" t="s">
        <v>396</v>
      </c>
      <c r="K120" s="37" t="s">
        <v>402</v>
      </c>
      <c r="L120" s="34"/>
      <c r="M120" s="26" t="s">
        <v>403</v>
      </c>
    </row>
    <row r="121" spans="4:13">
      <c r="D121" s="31" t="s">
        <v>128</v>
      </c>
      <c r="E121" s="26" t="s">
        <v>406</v>
      </c>
      <c r="F121" s="27" t="s">
        <v>400</v>
      </c>
      <c r="G121" s="40" t="str">
        <f t="shared" si="2"/>
        <v>(宜宾兴港三江新区长江工业园建设项目-3#8#9#承台)宜宾市翠屏区宜宾汽车零部件配套产业基地(纬五路南)</v>
      </c>
      <c r="H121" s="27" t="s">
        <v>401</v>
      </c>
      <c r="I121" s="30">
        <v>15924731822</v>
      </c>
      <c r="J121" s="32" t="s">
        <v>396</v>
      </c>
      <c r="K121" s="37" t="s">
        <v>402</v>
      </c>
      <c r="L121" s="41"/>
      <c r="M121" s="26" t="s">
        <v>403</v>
      </c>
    </row>
    <row r="122" spans="4:13">
      <c r="D122" s="31" t="s">
        <v>128</v>
      </c>
      <c r="E122" s="26" t="s">
        <v>148</v>
      </c>
      <c r="F122" s="27" t="s">
        <v>400</v>
      </c>
      <c r="G122" s="40" t="str">
        <f t="shared" si="2"/>
        <v>(宜宾兴港三江新区长江工业园建设项目-3#8#土建)宜宾市翠屏区宜宾汽车零部件配套产业基地(纬五路南)</v>
      </c>
      <c r="H122" s="27" t="s">
        <v>401</v>
      </c>
      <c r="I122" s="30">
        <v>15924731822</v>
      </c>
      <c r="J122" s="32" t="s">
        <v>396</v>
      </c>
      <c r="K122" s="37" t="s">
        <v>402</v>
      </c>
      <c r="L122" s="41"/>
      <c r="M122" s="26" t="s">
        <v>403</v>
      </c>
    </row>
    <row r="123" spans="4:13">
      <c r="D123" s="26" t="s">
        <v>407</v>
      </c>
      <c r="E123" s="26" t="s">
        <v>152</v>
      </c>
      <c r="F123" s="27"/>
      <c r="G123" s="40" t="str">
        <f>"("&amp;E123&amp;")"&amp;"龙泉驿区北川路双堰塘钓鱼东100米(北川路)"</f>
        <v>(五冶建设龙泉芙蓉花语项目-1、3地块)龙泉驿区北川路双堰塘钓鱼东100米(北川路)</v>
      </c>
      <c r="H123" s="27" t="s">
        <v>408</v>
      </c>
      <c r="I123" s="27">
        <v>15828110575</v>
      </c>
      <c r="J123" s="32" t="s">
        <v>409</v>
      </c>
      <c r="K123" s="42" t="s">
        <v>410</v>
      </c>
      <c r="L123" s="41"/>
      <c r="M123" s="26"/>
    </row>
    <row r="124" spans="4:4">
      <c r="D124" s="14"/>
    </row>
    <row r="125" spans="4:4">
      <c r="D125" s="14"/>
    </row>
    <row r="126" spans="4:4">
      <c r="D126" s="14"/>
    </row>
    <row r="127" spans="4:4">
      <c r="D127" s="14"/>
    </row>
    <row r="128" spans="4:4">
      <c r="D128" s="14"/>
    </row>
    <row r="129" spans="4:4">
      <c r="D129" s="14"/>
    </row>
    <row r="130" spans="4:4">
      <c r="D130" s="14"/>
    </row>
    <row r="131" spans="4:4">
      <c r="D131" s="14"/>
    </row>
    <row r="132" spans="4:4">
      <c r="D132" s="14"/>
    </row>
    <row r="133" spans="4:4">
      <c r="D133" s="14"/>
    </row>
  </sheetData>
  <conditionalFormatting sqref="K1">
    <cfRule type="containsText" dxfId="7" priority="53" operator="between" text="送货车型9.6米">
      <formula>NOT(ISERROR(SEARCH("送货车型9.6米",K1)))</formula>
    </cfRule>
  </conditionalFormatting>
  <conditionalFormatting sqref="M1">
    <cfRule type="containsText" dxfId="7" priority="13" operator="between" text="送货车型9.6米">
      <formula>NOT(ISERROR(SEARCH("送货车型9.6米",M1)))</formula>
    </cfRule>
  </conditionalFormatting>
  <conditionalFormatting sqref="J111">
    <cfRule type="containsText" dxfId="7" priority="1" operator="between" text="送货车型9.6米">
      <formula>NOT(ISERROR(SEARCH("送货车型9.6米",J111)))</formula>
    </cfRule>
  </conditionalFormatting>
  <conditionalFormatting sqref="A115">
    <cfRule type="containsText" dxfId="7" priority="7" operator="between" text="HRB500E">
      <formula>NOT(ISERROR(SEARCH("HRB500E",A115)))</formula>
    </cfRule>
  </conditionalFormatting>
  <conditionalFormatting sqref="J115">
    <cfRule type="containsText" dxfId="7" priority="4" operator="between" text="送货车型9.6米">
      <formula>NOT(ISERROR(SEARCH("送货车型9.6米",J115)))</formula>
    </cfRule>
  </conditionalFormatting>
  <conditionalFormatting sqref="A116">
    <cfRule type="containsText" dxfId="7" priority="6" operator="between" text="HRB500E">
      <formula>NOT(ISERROR(SEARCH("HRB500E",A116)))</formula>
    </cfRule>
  </conditionalFormatting>
  <conditionalFormatting sqref="J116">
    <cfRule type="containsText" dxfId="7" priority="3" operator="between" text="送货车型9.6米">
      <formula>NOT(ISERROR(SEARCH("送货车型9.6米",J116)))</formula>
    </cfRule>
  </conditionalFormatting>
  <conditionalFormatting sqref="A117">
    <cfRule type="containsText" dxfId="7" priority="5" operator="between" text="HRB500E">
      <formula>NOT(ISERROR(SEARCH("HRB500E",A117)))</formula>
    </cfRule>
  </conditionalFormatting>
  <conditionalFormatting sqref="J117">
    <cfRule type="containsText" dxfId="7" priority="2" operator="between" text="送货车型9.6米">
      <formula>NOT(ISERROR(SEARCH("送货车型9.6米",J117)))</formula>
    </cfRule>
  </conditionalFormatting>
  <conditionalFormatting sqref="J123">
    <cfRule type="containsText" dxfId="7" priority="8" operator="between" text="送货车型9.6米">
      <formula>NOT(ISERROR(SEARCH("送货车型9.6米",J123)))</formula>
    </cfRule>
  </conditionalFormatting>
  <conditionalFormatting sqref="J1:J26">
    <cfRule type="containsText" dxfId="7" priority="50" operator="between" text="送货车型9.6米">
      <formula>NOT(ISERROR(SEARCH("送货车型9.6米",J1)))</formula>
    </cfRule>
  </conditionalFormatting>
  <conditionalFormatting sqref="J124:J1048576">
    <cfRule type="containsText" dxfId="7" priority="56" operator="between" text="送货车型9.6米">
      <formula>NOT(ISERROR(SEARCH("送货车型9.6米",J124)))</formula>
    </cfRule>
  </conditionalFormatting>
  <conditionalFormatting sqref="A1:A5 A7:A11 A13:A32 A34:A42">
    <cfRule type="containsText" dxfId="7" priority="57" operator="between" text="HRB500E">
      <formula>NOT(ISERROR(SEARCH("HRB500E",A1)))</formula>
    </cfRule>
  </conditionalFormatting>
  <conditionalFormatting sqref="J35:J110 J112:J114 J118:J122">
    <cfRule type="containsText" dxfId="7" priority="9" operator="between" text="送货车型9.6米">
      <formula>NOT(ISERROR(SEARCH("送货车型9.6米",J35)))</formula>
    </cfRule>
  </conditionalFormatting>
  <conditionalFormatting sqref="A44:A114 A118:A1048576">
    <cfRule type="containsText" dxfId="7"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411</v>
      </c>
      <c r="B1" s="11" t="s">
        <v>412</v>
      </c>
      <c r="C1" s="11" t="s">
        <v>3</v>
      </c>
      <c r="D1" s="11" t="s">
        <v>4</v>
      </c>
    </row>
    <row r="2" spans="1:4">
      <c r="A2" s="12">
        <f ca="1" t="shared" ref="A2:A12" si="0">TODAY()</f>
        <v>45799</v>
      </c>
      <c r="B2" s="9" t="s">
        <v>413</v>
      </c>
      <c r="C2" s="9" t="str">
        <f>VLOOKUP(D2,辅助信息!A:B,2,FALSE)</f>
        <v>盘螺</v>
      </c>
      <c r="D2" s="9" t="s">
        <v>41</v>
      </c>
    </row>
    <row r="3" spans="1:4">
      <c r="A3" s="12">
        <f ca="1" t="shared" si="0"/>
        <v>45799</v>
      </c>
      <c r="B3" s="9" t="s">
        <v>413</v>
      </c>
      <c r="C3" s="9" t="str">
        <f>VLOOKUP(D3,辅助信息!A:B,2,FALSE)</f>
        <v>螺纹钢</v>
      </c>
      <c r="D3" s="9" t="s">
        <v>27</v>
      </c>
    </row>
    <row r="4" spans="1:4">
      <c r="A4" s="12">
        <f ca="1" t="shared" si="0"/>
        <v>45799</v>
      </c>
      <c r="B4" s="9" t="s">
        <v>413</v>
      </c>
      <c r="C4" s="9" t="str">
        <f>VLOOKUP(D4,辅助信息!A:B,2,FALSE)</f>
        <v>螺纹钢</v>
      </c>
      <c r="D4" s="9" t="s">
        <v>19</v>
      </c>
    </row>
    <row r="5" spans="1:4">
      <c r="A5" s="12">
        <f ca="1" t="shared" si="0"/>
        <v>45799</v>
      </c>
      <c r="B5" s="9" t="s">
        <v>413</v>
      </c>
      <c r="C5" s="9" t="str">
        <f>VLOOKUP(D5,辅助信息!A:B,2,FALSE)</f>
        <v>螺纹钢</v>
      </c>
      <c r="D5" s="9" t="s">
        <v>28</v>
      </c>
    </row>
    <row r="6" spans="1:4">
      <c r="A6" s="12">
        <f ca="1" t="shared" si="0"/>
        <v>45799</v>
      </c>
      <c r="B6" s="9" t="s">
        <v>413</v>
      </c>
      <c r="C6" s="9" t="str">
        <f>VLOOKUP(D6,辅助信息!A:B,2,FALSE)</f>
        <v>螺纹钢</v>
      </c>
      <c r="D6" s="9" t="s">
        <v>52</v>
      </c>
    </row>
    <row r="7" spans="1:4">
      <c r="A7" s="12">
        <f ca="1" t="shared" si="0"/>
        <v>45799</v>
      </c>
      <c r="B7" s="9" t="s">
        <v>413</v>
      </c>
      <c r="C7" s="9" t="str">
        <f>VLOOKUP(D7,辅助信息!A:B,2,FALSE)</f>
        <v>螺纹钢</v>
      </c>
      <c r="D7" s="9" t="s">
        <v>76</v>
      </c>
    </row>
    <row r="8" spans="1:4">
      <c r="A8" s="12">
        <f ca="1" t="shared" si="0"/>
        <v>45799</v>
      </c>
      <c r="B8" s="9" t="s">
        <v>413</v>
      </c>
      <c r="C8" s="9" t="str">
        <f>VLOOKUP(D8,辅助信息!A:B,2,FALSE)</f>
        <v>螺纹钢</v>
      </c>
      <c r="D8" s="9" t="s">
        <v>86</v>
      </c>
    </row>
    <row r="9" spans="1:4">
      <c r="A9" s="12">
        <f ca="1" t="shared" si="0"/>
        <v>45799</v>
      </c>
      <c r="B9" s="9" t="s">
        <v>413</v>
      </c>
      <c r="C9" s="9" t="str">
        <f>VLOOKUP(D9,辅助信息!A:B,2,FALSE)</f>
        <v>螺纹钢</v>
      </c>
      <c r="D9" s="9" t="s">
        <v>82</v>
      </c>
    </row>
    <row r="10" spans="1:4">
      <c r="A10" s="12">
        <f ca="1" t="shared" si="0"/>
        <v>45799</v>
      </c>
      <c r="B10" s="9" t="s">
        <v>413</v>
      </c>
      <c r="C10" s="9" t="str">
        <f>VLOOKUP(D10,辅助信息!A:B,2,FALSE)</f>
        <v>螺纹钢</v>
      </c>
      <c r="D10" s="9" t="s">
        <v>45</v>
      </c>
    </row>
    <row r="11" spans="1:4">
      <c r="A11" s="12">
        <f ca="1" t="shared" si="0"/>
        <v>45799</v>
      </c>
      <c r="B11" s="9" t="s">
        <v>413</v>
      </c>
      <c r="C11" s="9" t="str">
        <f>VLOOKUP(D11,辅助信息!A:B,2,FALSE)</f>
        <v>螺纹钢</v>
      </c>
      <c r="D11" s="9" t="s">
        <v>21</v>
      </c>
    </row>
    <row r="12" ht="18.95" customHeight="1" spans="1:1">
      <c r="A12" s="12">
        <f ca="1" t="shared" si="0"/>
        <v>45799</v>
      </c>
    </row>
    <row r="13" spans="1:4">
      <c r="A13" s="12">
        <f ca="1" t="shared" ref="A13:A26" si="1">TODAY()</f>
        <v>45799</v>
      </c>
      <c r="B13" s="13" t="s">
        <v>414</v>
      </c>
      <c r="C13" s="9" t="str">
        <f>VLOOKUP(D13,辅助信息!A:B,2,FALSE)</f>
        <v>螺纹钢</v>
      </c>
      <c r="D13" s="9" t="s">
        <v>133</v>
      </c>
    </row>
    <row r="14" spans="1:4">
      <c r="A14" s="12">
        <f ca="1" t="shared" si="1"/>
        <v>45799</v>
      </c>
      <c r="B14" s="13" t="s">
        <v>414</v>
      </c>
      <c r="C14" s="9" t="str">
        <f>VLOOKUP(D14,辅助信息!A:B,2,FALSE)</f>
        <v>螺纹钢</v>
      </c>
      <c r="D14" s="9" t="s">
        <v>91</v>
      </c>
    </row>
    <row r="15" spans="1:4">
      <c r="A15" s="12">
        <f ca="1" t="shared" si="1"/>
        <v>45799</v>
      </c>
      <c r="B15" s="13" t="s">
        <v>414</v>
      </c>
      <c r="C15" s="9" t="str">
        <f>VLOOKUP(D15,辅助信息!A:B,2,FALSE)</f>
        <v>螺纹钢</v>
      </c>
      <c r="D15" s="9" t="s">
        <v>77</v>
      </c>
    </row>
    <row r="16" spans="1:4">
      <c r="A16" s="12">
        <f ca="1" t="shared" si="1"/>
        <v>45799</v>
      </c>
      <c r="B16" s="13" t="s">
        <v>414</v>
      </c>
      <c r="C16" s="9" t="str">
        <f>VLOOKUP(D16,辅助信息!A:B,2,FALSE)</f>
        <v>螺纹钢</v>
      </c>
      <c r="D16" s="9" t="s">
        <v>86</v>
      </c>
    </row>
    <row r="17" spans="1:4">
      <c r="A17" s="12">
        <f ca="1" t="shared" si="1"/>
        <v>45799</v>
      </c>
      <c r="B17" s="13" t="s">
        <v>414</v>
      </c>
      <c r="C17" s="9" t="str">
        <f>VLOOKUP(D17,辅助信息!A:B,2,FALSE)</f>
        <v>螺纹钢</v>
      </c>
      <c r="D17" s="9" t="s">
        <v>66</v>
      </c>
    </row>
    <row r="18" spans="1:4">
      <c r="A18" s="12">
        <f ca="1" t="shared" si="1"/>
        <v>45799</v>
      </c>
      <c r="B18" s="13" t="s">
        <v>414</v>
      </c>
      <c r="C18" s="9" t="str">
        <f>VLOOKUP(D18,辅助信息!A:B,2,FALSE)</f>
        <v>螺纹钢</v>
      </c>
      <c r="D18" s="9" t="s">
        <v>82</v>
      </c>
    </row>
    <row r="19" spans="1:4">
      <c r="A19" s="12">
        <f ca="1" t="shared" si="1"/>
        <v>45799</v>
      </c>
      <c r="B19" s="13" t="s">
        <v>414</v>
      </c>
      <c r="C19" s="9" t="str">
        <f>VLOOKUP(D19,辅助信息!A:B,2,FALSE)</f>
        <v>螺纹钢</v>
      </c>
      <c r="D19" s="9" t="s">
        <v>45</v>
      </c>
    </row>
    <row r="20" spans="1:4">
      <c r="A20" s="12">
        <f ca="1" t="shared" si="1"/>
        <v>45799</v>
      </c>
      <c r="B20" s="13" t="s">
        <v>414</v>
      </c>
      <c r="C20" s="9" t="str">
        <f>VLOOKUP(D20,辅助信息!A:B,2,FALSE)</f>
        <v>螺纹钢</v>
      </c>
      <c r="D20" s="9" t="s">
        <v>21</v>
      </c>
    </row>
    <row r="21" spans="1:4">
      <c r="A21" s="12">
        <f ca="1" t="shared" si="1"/>
        <v>45799</v>
      </c>
      <c r="B21" s="13" t="s">
        <v>414</v>
      </c>
      <c r="C21" s="9" t="str">
        <f>VLOOKUP(D21,辅助信息!A:B,2,FALSE)</f>
        <v>螺纹钢</v>
      </c>
      <c r="D21" s="9" t="s">
        <v>58</v>
      </c>
    </row>
    <row r="22" spans="1:4">
      <c r="A22" s="12">
        <f ca="1" t="shared" si="1"/>
        <v>45799</v>
      </c>
      <c r="B22" s="13" t="s">
        <v>414</v>
      </c>
      <c r="C22" s="9" t="str">
        <f>VLOOKUP(D22,辅助信息!A:B,2,FALSE)</f>
        <v>螺纹钢</v>
      </c>
      <c r="D22" s="9" t="s">
        <v>46</v>
      </c>
    </row>
    <row r="23" spans="1:4">
      <c r="A23" s="12">
        <f ca="1" t="shared" si="1"/>
        <v>45799</v>
      </c>
      <c r="B23" s="13" t="s">
        <v>414</v>
      </c>
      <c r="C23" s="9" t="str">
        <f>VLOOKUP(D23,辅助信息!A:B,2,FALSE)</f>
        <v>螺纹钢</v>
      </c>
      <c r="D23" s="9" t="s">
        <v>22</v>
      </c>
    </row>
    <row r="24" spans="1:4">
      <c r="A24" s="12">
        <f ca="1" t="shared" si="1"/>
        <v>45799</v>
      </c>
      <c r="B24" s="13" t="s">
        <v>414</v>
      </c>
      <c r="C24" s="9" t="str">
        <f>VLOOKUP(D24,辅助信息!A:B,2,FALSE)</f>
        <v>螺纹钢</v>
      </c>
      <c r="D24" s="9" t="s">
        <v>297</v>
      </c>
    </row>
    <row r="25" spans="1:4">
      <c r="A25" s="12">
        <f ca="1" t="shared" si="1"/>
        <v>45799</v>
      </c>
      <c r="B25" s="13" t="s">
        <v>414</v>
      </c>
      <c r="C25" s="9" t="str">
        <f>VLOOKUP(D25,辅助信息!A:B,2,FALSE)</f>
        <v>螺纹钢</v>
      </c>
      <c r="D25" s="9" t="s">
        <v>301</v>
      </c>
    </row>
    <row r="26" spans="1:4">
      <c r="A26" s="12">
        <f ca="1" t="shared" si="1"/>
        <v>45799</v>
      </c>
      <c r="B26" s="9" t="s">
        <v>415</v>
      </c>
      <c r="C26" s="9" t="str">
        <f>VLOOKUP(D26,辅助信息!A:B,2,FALSE)</f>
        <v>盘螺</v>
      </c>
      <c r="D26" s="9" t="s">
        <v>49</v>
      </c>
    </row>
    <row r="27" spans="1:4">
      <c r="A27" s="12">
        <f ca="1" t="shared" ref="A27:A36" si="2">TODAY()</f>
        <v>45799</v>
      </c>
      <c r="B27" s="9" t="s">
        <v>415</v>
      </c>
      <c r="C27" s="9" t="str">
        <f>VLOOKUP(D27,辅助信息!A:B,2,FALSE)</f>
        <v>盘螺</v>
      </c>
      <c r="D27" s="9" t="s">
        <v>40</v>
      </c>
    </row>
    <row r="28" spans="1:4">
      <c r="A28" s="12">
        <f ca="1" t="shared" si="2"/>
        <v>45799</v>
      </c>
      <c r="B28" s="9" t="s">
        <v>415</v>
      </c>
      <c r="C28" s="9" t="str">
        <f>VLOOKUP(D28,辅助信息!A:B,2,FALSE)</f>
        <v>盘螺</v>
      </c>
      <c r="D28" s="9" t="s">
        <v>41</v>
      </c>
    </row>
    <row r="29" spans="1:4">
      <c r="A29" s="12">
        <f ca="1" t="shared" si="2"/>
        <v>45799</v>
      </c>
      <c r="B29" s="9" t="s">
        <v>415</v>
      </c>
      <c r="C29" s="9" t="str">
        <f>VLOOKUP(D29,辅助信息!A:B,2,FALSE)</f>
        <v>盘螺</v>
      </c>
      <c r="D29" s="9" t="s">
        <v>26</v>
      </c>
    </row>
    <row r="30" spans="1:4">
      <c r="A30" s="12">
        <f ca="1" t="shared" si="2"/>
        <v>45799</v>
      </c>
      <c r="B30" s="9" t="s">
        <v>415</v>
      </c>
      <c r="C30" s="9" t="str">
        <f>VLOOKUP(D30,辅助信息!A:B,2,FALSE)</f>
        <v>盘螺</v>
      </c>
      <c r="D30" s="9" t="s">
        <v>204</v>
      </c>
    </row>
    <row r="31" spans="1:4">
      <c r="A31" s="12">
        <f ca="1" t="shared" si="2"/>
        <v>45799</v>
      </c>
      <c r="B31" s="9" t="s">
        <v>415</v>
      </c>
      <c r="C31" s="9" t="str">
        <f>VLOOKUP(D31,辅助信息!A:B,2,FALSE)</f>
        <v>螺纹钢</v>
      </c>
      <c r="D31" s="9" t="s">
        <v>27</v>
      </c>
    </row>
    <row r="32" spans="1:4">
      <c r="A32" s="12">
        <f ca="1" t="shared" si="2"/>
        <v>45799</v>
      </c>
      <c r="B32" s="9" t="s">
        <v>415</v>
      </c>
      <c r="C32" s="9" t="str">
        <f>VLOOKUP(D32,辅助信息!A:B,2,FALSE)</f>
        <v>螺纹钢</v>
      </c>
      <c r="D32" s="9" t="s">
        <v>19</v>
      </c>
    </row>
    <row r="33" spans="1:4">
      <c r="A33" s="12">
        <f ca="1" t="shared" si="2"/>
        <v>45799</v>
      </c>
      <c r="B33" s="9" t="s">
        <v>415</v>
      </c>
      <c r="C33" s="9" t="str">
        <f>VLOOKUP(D33,辅助信息!A:B,2,FALSE)</f>
        <v>螺纹钢</v>
      </c>
      <c r="D33" s="9" t="s">
        <v>32</v>
      </c>
    </row>
    <row r="34" spans="1:4">
      <c r="A34" s="12">
        <f ca="1" t="shared" si="2"/>
        <v>45799</v>
      </c>
      <c r="B34" s="9" t="s">
        <v>415</v>
      </c>
      <c r="C34" s="9" t="str">
        <f>VLOOKUP(D34,辅助信息!A:B,2,FALSE)</f>
        <v>螺纹钢</v>
      </c>
      <c r="D34" s="9" t="s">
        <v>33</v>
      </c>
    </row>
    <row r="35" spans="1:4">
      <c r="A35" s="12">
        <f ca="1" t="shared" si="2"/>
        <v>45799</v>
      </c>
      <c r="B35" s="9" t="s">
        <v>415</v>
      </c>
      <c r="C35" s="9" t="str">
        <f>VLOOKUP(D35,辅助信息!A:B,2,FALSE)</f>
        <v>螺纹钢</v>
      </c>
      <c r="D35" s="9" t="s">
        <v>28</v>
      </c>
    </row>
    <row r="36" spans="1:4">
      <c r="A36" s="12">
        <f ca="1" t="shared" si="2"/>
        <v>45799</v>
      </c>
      <c r="B36" s="9" t="s">
        <v>415</v>
      </c>
      <c r="C36" s="9" t="str">
        <f>VLOOKUP(D36,辅助信息!A:B,2,FALSE)</f>
        <v>螺纹钢</v>
      </c>
      <c r="D36" s="9" t="s">
        <v>18</v>
      </c>
    </row>
    <row r="37" spans="1:4">
      <c r="A37" s="12">
        <f ca="1" t="shared" ref="A37:A46" si="3">TODAY()</f>
        <v>45799</v>
      </c>
      <c r="B37" s="9" t="s">
        <v>415</v>
      </c>
      <c r="C37" s="9" t="str">
        <f>VLOOKUP(D37,辅助信息!A:B,2,FALSE)</f>
        <v>螺纹钢</v>
      </c>
      <c r="D37" s="9" t="s">
        <v>65</v>
      </c>
    </row>
    <row r="38" spans="1:4">
      <c r="A38" s="12">
        <f ca="1" t="shared" si="3"/>
        <v>45799</v>
      </c>
      <c r="B38" s="9" t="s">
        <v>415</v>
      </c>
      <c r="C38" s="9" t="str">
        <f>VLOOKUP(D38,辅助信息!A:B,2,FALSE)</f>
        <v>螺纹钢</v>
      </c>
      <c r="D38" s="9" t="s">
        <v>52</v>
      </c>
    </row>
    <row r="39" spans="1:4">
      <c r="A39" s="12">
        <f ca="1" t="shared" si="3"/>
        <v>45799</v>
      </c>
      <c r="B39" s="9" t="s">
        <v>415</v>
      </c>
      <c r="C39" s="9" t="str">
        <f>VLOOKUP(D39,辅助信息!A:B,2,FALSE)</f>
        <v>螺纹钢</v>
      </c>
      <c r="D39" s="9" t="s">
        <v>111</v>
      </c>
    </row>
    <row r="40" spans="1:4">
      <c r="A40" s="12">
        <f ca="1" t="shared" si="3"/>
        <v>45799</v>
      </c>
      <c r="B40" s="9" t="s">
        <v>415</v>
      </c>
      <c r="C40" s="9" t="str">
        <f>VLOOKUP(D40,辅助信息!A:B,2,FALSE)</f>
        <v>螺纹钢</v>
      </c>
      <c r="D40" s="9" t="s">
        <v>76</v>
      </c>
    </row>
    <row r="41" spans="1:4">
      <c r="A41" s="12">
        <f ca="1" t="shared" si="3"/>
        <v>45799</v>
      </c>
      <c r="B41" s="9" t="s">
        <v>415</v>
      </c>
      <c r="C41" s="9" t="str">
        <f>VLOOKUP(D41,辅助信息!A:B,2,FALSE)</f>
        <v>螺纹钢</v>
      </c>
      <c r="D41" s="9" t="s">
        <v>90</v>
      </c>
    </row>
    <row r="42" spans="1:4">
      <c r="A42" s="12">
        <f ca="1" t="shared" si="3"/>
        <v>45799</v>
      </c>
      <c r="B42" s="9" t="s">
        <v>415</v>
      </c>
      <c r="C42" s="9" t="str">
        <f>VLOOKUP(D42,辅助信息!A:B,2,FALSE)</f>
        <v>螺纹钢</v>
      </c>
      <c r="D42" s="9" t="s">
        <v>130</v>
      </c>
    </row>
    <row r="43" spans="1:4">
      <c r="A43" s="12">
        <f ca="1" t="shared" si="3"/>
        <v>45799</v>
      </c>
      <c r="B43" s="9" t="s">
        <v>415</v>
      </c>
      <c r="C43" s="9" t="str">
        <f>VLOOKUP(D43,辅助信息!A:B,2,FALSE)</f>
        <v>螺纹钢</v>
      </c>
      <c r="D43" s="9" t="s">
        <v>133</v>
      </c>
    </row>
    <row r="44" spans="1:4">
      <c r="A44" s="12">
        <f ca="1" t="shared" si="3"/>
        <v>45799</v>
      </c>
      <c r="B44" s="9" t="s">
        <v>415</v>
      </c>
      <c r="C44" s="9" t="str">
        <f>VLOOKUP(D44,辅助信息!A:B,2,FALSE)</f>
        <v>螺纹钢</v>
      </c>
      <c r="D44" s="9" t="s">
        <v>91</v>
      </c>
    </row>
    <row r="45" spans="1:4">
      <c r="A45" s="12">
        <f ca="1" t="shared" si="3"/>
        <v>45799</v>
      </c>
      <c r="B45" s="9" t="s">
        <v>415</v>
      </c>
      <c r="C45" s="9" t="str">
        <f>VLOOKUP(D45,辅助信息!A:B,2,FALSE)</f>
        <v>螺纹钢</v>
      </c>
      <c r="D45" s="9" t="s">
        <v>77</v>
      </c>
    </row>
    <row r="46" spans="1:4">
      <c r="A46" s="12">
        <f ca="1" t="shared" si="3"/>
        <v>45799</v>
      </c>
      <c r="B46" s="9" t="s">
        <v>415</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2788" activePane="bottomLeft" state="frozen"/>
      <selection/>
      <selection pane="bottomLeft" activeCell="G2922" sqref="G2922"/>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416</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417</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417</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417</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417</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417</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417</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417</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417</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417</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417</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417</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417</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417</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417</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417</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417</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417</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417</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417</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417</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417</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417</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417</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417</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teTimeGrouping="month"/>
      </filters>
    </filterColumn>
    <filterColumn colId="9">
      <customFilters>
        <customFilter operator="equal" val="五冶钢构-宜宾市南溪区高县月江镇建设项目"/>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2025-05-22T09:38:17Z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