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汇总计划!$A$1:$Q$5267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<sst xmlns="http://schemas.openxmlformats.org/spreadsheetml/2006/main" count="11998" uniqueCount="581">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</sst>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9</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67"/>
  <sheetViews>
    <sheetView tabSelected="1" workbookViewId="0">
      <pane ySplit="1" topLeftCell="A5191" activePane="bottomLeft" state="frozen"/>
      <selection/>
      <selection pane="bottomLeft" activeCell="G5241" sqref="G5241"/>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262</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262</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262</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262</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262</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262</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262</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262</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262</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262</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262</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262</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262</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262</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263</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263</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263</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263</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262</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262</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262</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262</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262</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262</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263</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263</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263</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263</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264</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263</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263</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263</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262</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262</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262</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261</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261</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261</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261</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260</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260</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260</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260</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260</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260</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260</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260</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260</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260</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260</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261</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261</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261</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261</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261</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261</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261</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261</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261</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261</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261</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261</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261</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261</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261</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262</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262</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262</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261</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261</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261</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261</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260</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260</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260</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260</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260</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260</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260</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260</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260</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261</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261</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261</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261</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260</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260</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260</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256</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256</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256</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256</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259</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259</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254</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254</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254</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254</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262</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262</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262</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261</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261</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260</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260</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260</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260</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260</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261</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261</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261</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261</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260</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260</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260</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256</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259</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259</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254</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254</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254</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254</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259</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259</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259</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259</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262</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262</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262</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260</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260</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260</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260</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260</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261</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261</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261</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261</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260</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260</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260</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256</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259</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259</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254</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254</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254</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254</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259</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259</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259</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259</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259</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259</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259</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259</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259</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259</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259</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259</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258</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258</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258</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258</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257</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257</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257</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257</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257</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257</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257</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257</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257</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257</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257</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257</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257</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257</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257</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262</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262</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262</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262</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260</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260</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260</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260</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261</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260</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260</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256</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259</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259</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254</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254</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254</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254</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259</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259</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259</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259</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257</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257</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257</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257</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257</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257</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257</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257</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257</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257</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257</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257</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257</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257</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257</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257</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257</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257</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260</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260</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260</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260</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261</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260</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260</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256</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259</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259</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254</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254</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254</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254</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259</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259</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259</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257</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257</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257</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257</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257</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256</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256</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256</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256</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256</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256</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257</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257</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257</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257</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257</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257</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257</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257</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257</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257</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257</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257</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257</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255</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261</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260</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260</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260</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260</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256</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259</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259</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254</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254</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254</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254</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259</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259</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259</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257</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257</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257</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257</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256</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256</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256</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256</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256</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256</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257</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257</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255</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254</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261</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255</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255</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260</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260</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260</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260</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254</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254</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254</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254</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256</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256</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256</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256</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256</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256</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257</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257</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254</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261</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260</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260</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260</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260</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254</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254</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254</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254</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256</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256</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256</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256</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256</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256</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257</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257</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253</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253</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253</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253</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253</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253</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247</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247</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247</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247</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247</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251</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251</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249</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249</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249</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249</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249</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253</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253</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253</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253</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251</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251</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249</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249</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249</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251</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251</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251</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251</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251</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251</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256</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256</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256</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256</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256</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249</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249</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249</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249</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249</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249</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249</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249</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249</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249</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249</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249</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249</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249</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249</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248</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248</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248</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248</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248</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249</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249</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249</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249</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249</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249</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249</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249</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249</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249</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249</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249</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249</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249</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249</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249</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249</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249</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249</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249</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249</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249</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248</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248</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248</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248</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248</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249</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249</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249</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249</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249</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249</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249</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249</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249</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248</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248</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248</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248</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248</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249</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249</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249</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249</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249</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249</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248</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247</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247</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247</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247</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247</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247</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245</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245</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247</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247</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247</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246</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246</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241</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241</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247</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247</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246</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246</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246</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246</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246</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246</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246</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248</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248</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248</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249</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249</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245</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247</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247</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243</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243</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243</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243</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243</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242</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242</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243</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243</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243</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243</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243</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243</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243</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249</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249</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245</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247</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247</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243</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243</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243</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243</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243</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243</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243</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243</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241</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241</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241</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241</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242</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242</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242</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242</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242</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242</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249</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249</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245</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239</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239</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243</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243</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243</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243</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243</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243</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243</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243</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241</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241</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241</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241</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239</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237</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237</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239</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239</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239</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239</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238</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238</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238</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238</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238</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238</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238</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238</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238</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238</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238</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238</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238</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238</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237</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237</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237</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237</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234</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234</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234</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237</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237</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237</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237</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237</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237</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237</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237</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237</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237</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237</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237</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237</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237</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237</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237</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237</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237</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237</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237</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239</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239</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239</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239</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239</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239</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239</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237</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237</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238</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238</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238</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238</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238</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237</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237</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237</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237</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237</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237</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239</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239</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239</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234</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234</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234</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234</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237</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237</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237</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237</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237</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237</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239</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239</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239</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234</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234</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234</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234</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232</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232</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232</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232</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227</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227</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227</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227</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232</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232</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232</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232</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232</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232</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232</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232</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232</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232</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232</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232</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232</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232</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232</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232</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232</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232</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232</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231</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234</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232</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232</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229</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227</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227</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227</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227</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227</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227</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227</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227</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227</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227</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227</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227</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227</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227</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227</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227</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227</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224</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224</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224</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227</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227</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227</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227</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227</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213</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213</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213</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213</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219</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219</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218</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218</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218</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218</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218</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218</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218</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215</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215</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215</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215</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215</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215</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215</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215</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215</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216</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216</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216</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216</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215</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215</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218</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218</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218</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218</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218</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218</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218</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218</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218</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218</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218</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218</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218</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197</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197</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197</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197</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197</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197</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197</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197</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197</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197</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197</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196</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196</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196</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196</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196</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196</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196</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196</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196</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196</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196</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196</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196</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196</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196</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196</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197</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196</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196</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196</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196</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196</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196</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193</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193</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193</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193</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193</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196</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196</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196</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196</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196</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196</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196</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196</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196</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196</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196</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196</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196</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196</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196</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196</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196</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196</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196</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196</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202</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202</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202</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202</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193</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193</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193</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193</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193</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193</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196</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196</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197</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193</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193</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193</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193</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193</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199</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199</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199</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199</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196</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196</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196</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196</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202</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202</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202</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202</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197</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197</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193</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193</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193</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193</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193</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193</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193</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193</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193</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193</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192</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192</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192</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192</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192</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192</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192</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192</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192</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192</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192</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192</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192</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192</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192</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192</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192</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192</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192</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192</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192</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192</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192</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192</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192</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192</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192</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192</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192</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192</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192</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192</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192</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192</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196</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196</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202</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202</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202</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202</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197</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197</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193</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193</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193</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193</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193</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192</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192</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192</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192</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192</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192</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186</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186</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186</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186</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186</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186</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186</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186</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186</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192</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192</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192</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192</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192</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192</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192</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192</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192</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192</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192</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192</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192</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192</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192</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192</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192</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192</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192</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192</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190</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190</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190</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190</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190</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190</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190</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190</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190</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190</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196</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196</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190</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190</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190</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186</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186</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186</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186</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186</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186</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190</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188</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188</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188</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188</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188</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188</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188</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188</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188</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188</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188</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188</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188</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188</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188</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188</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188</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188</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188</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188</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188</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188</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188</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186</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186</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186</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186</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186</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187</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187</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187</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187</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187</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187</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187</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187</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185</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185</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185</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186</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186</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186</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186</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186</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186</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190</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188</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188</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188</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188</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188</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188</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187</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187</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187</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187</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185</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185</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185</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183</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183</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183</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183</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183</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183</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183</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183</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183</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183</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183</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185</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185</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186</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186</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188</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188</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188</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188</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185</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185</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185</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185</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185</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185</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183</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183</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183</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183</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183</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183</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183</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183</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183</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183</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185</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185</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181</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181</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181</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181</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181</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181</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181</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181</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181</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181</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181</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181</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181</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181</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181</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181</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181</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181</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181</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181</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181</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181</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181</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181</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181</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181</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181</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181</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181</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180</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180</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180</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180</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180</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180</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180</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180</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180</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180</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180</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180</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180</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178</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178</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178</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178</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178</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178</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178</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178</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178</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178</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178</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178</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178</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178</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178</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181</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181</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181</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181</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180</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180</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180</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180</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180</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180</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180</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180</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180</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180</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180</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180</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178</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178</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178</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178</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178</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178</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178</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178</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178</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178</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178</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178</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178</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178</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178</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178</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178</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178</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178</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178</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178</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178</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178</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178</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178</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178</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178</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178</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178</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178</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178</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178</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178</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178</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178</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178</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181</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181</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180</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180</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180</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180</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180</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180</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180</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180</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180</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180</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178</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178</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178</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178</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177</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177</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178</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178</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178</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178</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178</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178</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178</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178</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177</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177</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177</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177</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177</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177</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177</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177</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173</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173</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173</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181</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181</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180</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180</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180</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180</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180</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178</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177</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177</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178</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178</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178</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178</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178</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177</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177</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177</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173</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173</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173</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181</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181</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180</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180</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180</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178</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177</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177</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178</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178</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178</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178</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178</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177</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177</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173</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173</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173</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171</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171</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172</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172</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172</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172</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172</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168</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168</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168</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168</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168</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168</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168</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168</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168</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168</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168</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168</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168</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168</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168</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168</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168</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168</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165</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165</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165</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165</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165</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165</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165</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165</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165</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165</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168</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168</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168</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165</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165</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165</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165</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165</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165</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165</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165</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166</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166</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166</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166</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166</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166</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166</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166</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166</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166</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166</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166</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166</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166</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166</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166</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166</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166</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166</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166</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162</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162</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162</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162</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162</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162</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160</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160</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161</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161</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161</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161</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161</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161</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162</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162</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161</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161</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161</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161</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166</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158</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161</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161</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161</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161</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161</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161</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159</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159</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159</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159</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159</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159</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159</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158</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158</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158</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158</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158</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158</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158</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158</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158</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158</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158</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158</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158</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158</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158</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158</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158</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158</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158</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158</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158</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152</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152</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152</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152</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154</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154</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154</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154</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154</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154</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154</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154</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154</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154</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154</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153</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153</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153</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153</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153</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153</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152</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152</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152</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152</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152</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152</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152</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152</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152</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152</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152</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152</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152</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152</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152</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152</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152</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152</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152</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152</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152</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152</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152</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152</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152</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152</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152</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152</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152</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152</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152</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152</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152</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152</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152</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152</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152</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152</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152</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152</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152</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152</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152</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152</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152</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152</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145</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145</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145</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145</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145</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145</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146</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146</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146</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146</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146</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146</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146</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146</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146</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146</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146</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146</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146</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146</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146</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146</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146</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146</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146</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146</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146</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146</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143</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143</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143</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143</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143</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143</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143</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143</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143</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143</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143</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143</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143</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143</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143</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143</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143</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143</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143</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143</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143</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143</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143</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143</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143</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143</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143</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143</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143</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143</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146</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146</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146</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146</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146</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146</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146</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146</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143</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143</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143</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143</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143</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143</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143</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143</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143</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143</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143</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146</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146</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143</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143</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137</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137</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137</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137</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137</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137</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137</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137</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137</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137</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137</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146</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146</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137</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137</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137</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137</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137</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137</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137</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137</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137</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137</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137</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137</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137</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137</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137</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137</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137</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137</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137</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137</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137</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137</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137</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137</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138</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138</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138</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138</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138</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138</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138</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138</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138</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138</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137</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137</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137</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137</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137</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137</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137</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137</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137</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137</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137</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137</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137</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137</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137</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137</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137</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137</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137</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137</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137</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137</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137</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137</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137</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137</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137</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136</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136</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136</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136</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136</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136</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136</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136</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136</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136</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136</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136</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136</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136</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136</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136</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136</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136</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134</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134</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134</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134</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134</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134</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134</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134</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134</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134</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135</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135</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135</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135</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134</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134</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134</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134</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134</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134</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134</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134</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134</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134</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134</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134</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134</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134</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134</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134</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134</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134</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134</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134</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134</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134</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134</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134</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134</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134</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134</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130</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130</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130</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130</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130</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130</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130</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130</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130</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130</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130</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130</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130</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130</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130</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130</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130</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130</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130</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130</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134</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134</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134</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134</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134</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134</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134</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134</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134</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134</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134</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134</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134</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134</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134</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134</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134</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134</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134</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134</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134</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134</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134</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130</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130</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130</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130</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130</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130</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130</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130</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130</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130</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130</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130</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130</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130</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130</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130</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130</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130</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130</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130</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130</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130</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130</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130</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130</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130</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130</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130</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130</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130</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130</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130</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130</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127</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127</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127</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127</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127</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127</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127</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127</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127</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127</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127</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127</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127</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127</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127</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127</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127</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127</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127</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127</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127</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127</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127</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127</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127</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127</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127</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127</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127</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127</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127</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127</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127</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127</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127</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127</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127</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127</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127</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127</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127</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127</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127</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124</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124</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124</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124</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123</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123</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123</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123</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120</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120</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120</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120</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120</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120</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120</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120</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122</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122</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122</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122</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122</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122</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120</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120</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120</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120</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120</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120</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120</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120</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120</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120</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120</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120</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120</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120</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120</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120</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120</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120</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120</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120</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120</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120</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120</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120</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120</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120</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120</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120</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120</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120</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120</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120</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120</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120</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120</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120</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120</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120</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120</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120</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120</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120</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120</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120</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120</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120</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120</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120</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120</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120</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120</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120</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120</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118</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118</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118</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118</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118</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118</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118</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118</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120</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120</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120</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120</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120</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120</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120</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120</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118</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118</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116</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116</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116</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116</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116</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116</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116</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116</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120</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120</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120</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120</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120</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120</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120</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120</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118</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114</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114</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114</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114</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114</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114</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114</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114</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114</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114</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114</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114</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114</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114</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114</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114</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114</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114</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114</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112</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112</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112</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112</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112</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112</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112</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112</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112</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110</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110</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110</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110</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110</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110</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110</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110</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110</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110</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110</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110</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110</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110</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110</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110</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112</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112</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110</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110</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110</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110</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110</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110</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110</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110</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110</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110</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110</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110</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110</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110</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110</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110</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110</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110</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110</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110</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110</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110</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112</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112</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110</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110</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110</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110</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110</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110</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110</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110</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105</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105</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105</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105</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105</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105</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105</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105</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105</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105</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105</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105</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105</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105</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105</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105</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105</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105</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105</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105</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105</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105</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105</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105</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105</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105</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105</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105</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105</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105</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105</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105</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105</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105</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105</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105</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105</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105</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105</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105</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105</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105</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105</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105</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105</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105</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105</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105</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105</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105</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105</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105</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105</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105</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105</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105</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105</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104</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104</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104</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104</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104</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104</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104</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104</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104</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102</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102</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102</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102</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102</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102</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102</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102</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102</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102</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102</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102</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102</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102</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102</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102</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102</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102</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102</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102</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102</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102</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102</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102</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102</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102</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102</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102</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102</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102</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102</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102</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102</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102</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102</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102</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102</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102</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102</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102</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102</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102</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102</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102</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102</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102</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102</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102</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102</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102</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102</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102</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102</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102</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102</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102</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102</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102</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102</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102</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102</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102</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102</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102</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102</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102</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102</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102</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102</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102</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102</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99</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99</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99</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99</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99</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99</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99</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99</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99</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99</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99</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99</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99</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99</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99</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99</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99</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99</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99</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96</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96</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96</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96</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96</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96</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96</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96</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96</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96</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99</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99</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99</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99</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99</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99</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99</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99</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99</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97</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97</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97</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97</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97</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97</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97</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97</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97</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97</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97</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97</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97</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97</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97</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97</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97</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97</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97</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97</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97</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97</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97</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97</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97</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97</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97</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95</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95</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95</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95</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95</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95</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95</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95</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95</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95</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95</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95</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95</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95</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95</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95</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95</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95</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95</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95</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95</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95</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95</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95</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95</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95</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95</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95</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91</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91</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91</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91</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91</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91</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91</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91</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91</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91</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91</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91</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91</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91</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91</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91</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91</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91</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91</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91</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91</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91</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91</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91</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90</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90</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90</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90</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90</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90</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90</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90</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90</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90</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90</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90</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90</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90</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90</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90</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90</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90</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90</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90</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90</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90</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90</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90</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90</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90</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90</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90</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90</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90</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90</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90</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90</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90</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90</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90</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90</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86</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86</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86</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86</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86</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86</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86</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86</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86</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86</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86</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86</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86</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86</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86</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86</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86</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86</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86</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86</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86</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86</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86</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86</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86</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86</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86</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86</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86</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86</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86</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86</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86</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86</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86</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86</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95</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95</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95</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95</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95</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95</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95</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95</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95</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95</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95</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95</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95</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95</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95</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95</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95</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95</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68</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68</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68</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68</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68</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68</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68</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68</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68</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68</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68</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68</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68</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68</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68</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68</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68</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68</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65</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64</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63</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63</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63</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62</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62</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62</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62</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62</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62</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62</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62</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62</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62</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62</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62</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62</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62</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62</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61</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61</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61</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61</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61</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61</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61</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61</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61</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61</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61</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61</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61</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61</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61</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63</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63</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63</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63</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63</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63</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63</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63</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64</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64</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64</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64</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64</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64</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61</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61</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61</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61</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61</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61</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61</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61</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61</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61</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63</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63</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63</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62</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62</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62</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62</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62</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62</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62</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62</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62</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62</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62</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62</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62</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62</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62</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61</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61</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61</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61</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61</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61</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61</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61</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61</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61</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61</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61</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61</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61</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61</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62</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62</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62</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62</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59</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59</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59</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59</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59</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59</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59</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59</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59</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59</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59</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62</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62</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62</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62</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62</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62</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62</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62</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62</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62</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62</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62</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62</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62</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61</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61</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61</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61</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61</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61</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61</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61</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62</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62</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62</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62</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62</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62</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61</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61</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61</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61</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61</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61</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61</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61</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62</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62</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62</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62</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59</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59</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59</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59</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59</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59</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59</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59</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59</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59</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59</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62</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62</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62</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60</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60</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60</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60</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60</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60</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60</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60</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60</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60</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60</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60</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60</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60</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60</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60</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60</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60</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60</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60</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60</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60</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60</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60</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60</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60</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60</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60</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60</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60</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60</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60</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60</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60</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61</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61</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61</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61</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61</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61</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61</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61</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62</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59</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59</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59</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59</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59</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59</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62</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62</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62</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60</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60</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60</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60</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60</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55</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55</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55</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55</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55</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55</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55</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55</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55</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55</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55</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55</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55</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55</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55</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55</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55</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55</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55</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55</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55</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55</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55</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55</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55</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55</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55</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57</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57</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57</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57</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57</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55</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55</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55</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55</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55</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55</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55</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55</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53</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53</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53</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53</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53</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53</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54</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54</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54</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54</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54</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54</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54</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54</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54</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47</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47</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47</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47</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47</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47</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47</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47</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47</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47</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47</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47</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47</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47</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48</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48</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48</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47</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47</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47</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47</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47</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47</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46</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46</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47</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47</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47</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47</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47</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47</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46</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44</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44</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44</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44</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44</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44</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44</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44</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44</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44</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44</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44</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44</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44</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44</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47</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47</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47</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47</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47</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47</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47</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47</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47</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47</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46</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46</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46</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44</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44</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44</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44</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44</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44</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44</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44</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44</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45</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45</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45</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45</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45</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45</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45</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45</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45</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45</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45</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45</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45</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45</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45</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45</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45</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45</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45</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45</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45</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45</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45</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45</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47</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47</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47</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47</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46</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44</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44</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44</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44</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44</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44</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44</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45</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45</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43</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43</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43</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43</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43</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43</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43</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43</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43</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43</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43</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43</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43</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43</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43</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43</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43</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43</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43</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43</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43</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43</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43</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43</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43</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43</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43</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43</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43</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43</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43</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43</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43</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43</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40</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40</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40</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40</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40</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40</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42</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42</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42</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42</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42</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42</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42</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42</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40</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40</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40</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40</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40</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40</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44</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44</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43</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43</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43</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43</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43</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40</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40</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40</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40</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40</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40</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40</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40</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40</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40</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40</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40</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41</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41</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41</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41</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41</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41</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41</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41</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41</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41</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41</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41</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41</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43</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43</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40</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40</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40</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40</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40</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40</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40</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40</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40</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43</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43</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40</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40</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40</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40</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40</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40</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40</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40</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40</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40</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40</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40</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40</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36</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36</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36</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36</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36</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36</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36</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36</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36</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36</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36</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36</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36</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36</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36</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36</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36</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36</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36</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36</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36</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36</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36</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36</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36</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36</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36</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36</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36</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36</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36</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36</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36</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37</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37</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36</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36</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36</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36</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36</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36</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36</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36</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36</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36</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36</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36</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36</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36</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36</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36</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36</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36</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36</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36</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36</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36</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36</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36</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36</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36</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36</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36</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36</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36</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36</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36</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36</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36</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36</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36</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36</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36</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36</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36</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36</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36</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36</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36</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36</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36</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36</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36</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36</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36</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36</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36</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36</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36</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36</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36</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36</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36</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36</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36</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36</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36</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36</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36</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36</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36</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36</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36</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36</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36</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36</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36</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36</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36</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36</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36</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36</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36</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36</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37</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37</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36</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36</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36</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36</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36</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36</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36</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36</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36</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36</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36</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36</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36</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36</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36</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36</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36</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36</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36</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36</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36</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36</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36</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36</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36</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37</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37</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36</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36</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36</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36</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36</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36</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36</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36</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36</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36</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36</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36</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36</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36</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36</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36</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25</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25</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25</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25</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25</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25</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25</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23</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23</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23</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23</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23</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23</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23</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23</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23</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24</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24</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24</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24</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24</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24</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24</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24</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24</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24</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24</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24</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24</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24</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24</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24</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24</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24</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24</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24</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24</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24</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24</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24</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24</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24</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24</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24</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24</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24</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24</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24</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24</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24</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24</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24</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24</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24</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24</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24</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24</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24</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24</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24</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24</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24</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24</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24</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24</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24</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24</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24</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24</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25</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25</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25</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25</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25</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25</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25</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23</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23</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23</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23</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23</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23</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23</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23</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23</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24</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24</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24</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24</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24</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24</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24</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24</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24</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24</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24</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24</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24</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24</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24</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24</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24</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24</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24</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24</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24</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24</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24</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24</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24</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24</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24</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24</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24</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24</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24</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24</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24</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24</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24</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24</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24</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24</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24</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24</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23</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23</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23</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24</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24</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24</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24</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24</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24</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24</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24</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24</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24</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24</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24</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24</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24</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24</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24</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24</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24</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24</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24</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24</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24</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24</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24</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24</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24</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24</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24</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24</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24</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24</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24</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24</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24</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21</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21</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21</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21</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21</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17</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17</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17</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17</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17</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17</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17</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17</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24</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17</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17</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17</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17</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17</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17</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17</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17</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17</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17</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17</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17</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17</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17</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17</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17</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17</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17</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17</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17</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17</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17</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17</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16</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16</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16</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16</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16</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16</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16</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16</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16</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16</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16</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19</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19</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19</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19</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16</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16</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16</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16</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16</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19</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19</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19</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19</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19</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19</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19</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19</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19</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19</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19</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19</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19</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15</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15</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15</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21</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17</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17</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17</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17</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17</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17</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17</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17</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17</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17</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17</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17</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17</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16</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16</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16</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16</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16</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16</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16</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19</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19</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19</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19</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16</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16</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16</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16</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19</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19</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19</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19</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15</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15</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15</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15</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15</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15</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15</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15</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15</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15</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15</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15</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15</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15</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15</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15</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15</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15</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15</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15</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15</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15</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15</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15</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15</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15</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15</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15</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15</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15</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15</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15</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15</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15</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15</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15</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15</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15</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15</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15</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15</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15</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15</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15</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15</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15</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15</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15</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15</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17</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17</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17</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17</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17</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17</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12</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12</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12</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12</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12</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15</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15</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15</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15</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15</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15</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15</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15</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15</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15</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15</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15</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15</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15</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15</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15</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15</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15</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12</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12</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12</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12</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12</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12</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12</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12</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12</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12</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12</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12</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12</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12</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12</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12</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12</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12</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12</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12</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12</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12</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12</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12</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12</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12</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12</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12</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12</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12</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17</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17</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15</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15</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15</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15</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15</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15</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15</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15</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15</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15</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15</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15</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15</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15</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15</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15</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15</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15</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12</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12</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12</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12</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12</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12</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12</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12</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12</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11</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11</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11</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11</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11</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11</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11</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11</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11</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11</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11</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11</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11</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11</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11</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11</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11</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11</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11</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11</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11</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11</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11</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11</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11</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11</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11</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11</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11</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11</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11</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11</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11</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9</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9</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9</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9</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9</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8</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8</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8</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8</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8</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8</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8</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8</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8</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8</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8</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8</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8</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8</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8</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8</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8</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8</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8</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8</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8</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8</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8</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8</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8</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8</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8</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8</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8</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6</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6</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6</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6</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6</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6</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6</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6</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6</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6</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6</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6</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6</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6</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6</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6</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6</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6</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6</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6</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6</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6</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6</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5</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5</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5</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5</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5</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5</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5</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5</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5</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5</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5</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5</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5</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5</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5</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6</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6</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6</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219" si="244">IF(OR(M5156="",N5156&lt;&gt;""),"",MAX(M5156-TODAY(),0))</f>
        <v/>
      </c>
      <c r="P5156" s="63" t="str">
        <f ca="1" t="shared" ref="P5156:P521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6</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6</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6</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228</v>
      </c>
      <c r="C5173" s="71">
        <v>45965</v>
      </c>
      <c r="D5173" s="121" t="str">
        <f>VLOOKUP(B5173,辅助信息!E:K,7,FALSE)</f>
        <v>JWDDCD2025092400190</v>
      </c>
      <c r="E5173" s="121" t="str">
        <f>VLOOKUP(F5173,辅助信息!A:B,2,FALSE)</f>
        <v>高线</v>
      </c>
      <c r="F5173" s="121" t="s">
        <v>53</v>
      </c>
      <c r="G5173" s="122">
        <v>2</v>
      </c>
      <c r="H5173" s="135"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57" t="str">
        <f>VLOOKUP(B5173,辅助信息!E:I,3,FALSE)</f>
        <v>(五冶钢构龙泉东洪片区70亩住宅、商业及配套工程项目二标段)成都市龙泉驿外东洪路地铁2号线惠王陵地铁C口</v>
      </c>
      <c r="J5173" s="121" t="str">
        <f>VLOOKUP(B5173,辅助信息!E:I,4,FALSE)</f>
        <v>蒋嗣伟</v>
      </c>
      <c r="K5173" s="121">
        <f>VLOOKUP(J5173,辅助信息!H:I,2,FALSE)</f>
        <v>15014331252</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228</v>
      </c>
      <c r="C5174" s="71">
        <v>45965</v>
      </c>
      <c r="D5174" s="121" t="str">
        <f>VLOOKUP(B5174,辅助信息!E:K,7,FALSE)</f>
        <v>JWDDCD2025092400190</v>
      </c>
      <c r="E5174" s="121" t="str">
        <f>VLOOKUP(F5174,辅助信息!A:B,2,FALSE)</f>
        <v>盘螺</v>
      </c>
      <c r="F5174" s="121" t="s">
        <v>41</v>
      </c>
      <c r="G5174" s="122">
        <v>16</v>
      </c>
      <c r="H5174" s="135"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57" t="str">
        <f>VLOOKUP(B5174,辅助信息!E:I,3,FALSE)</f>
        <v>(五冶钢构龙泉东洪片区70亩住宅、商业及配套工程项目二标段)成都市龙泉驿外东洪路地铁2号线惠王陵地铁C口</v>
      </c>
      <c r="J5174" s="121" t="str">
        <f>VLOOKUP(B5174,辅助信息!E:I,4,FALSE)</f>
        <v>蒋嗣伟</v>
      </c>
      <c r="K5174" s="121">
        <f>VLOOKUP(J5174,辅助信息!H:I,2,FALSE)</f>
        <v>15014331252</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45965</v>
      </c>
      <c r="D5175" s="121" t="str">
        <f>VLOOKUP(B5175,辅助信息!E:K,7,FALSE)</f>
        <v>JWDDCD2025092400188</v>
      </c>
      <c r="E5175" s="121" t="str">
        <f>VLOOKUP(F5175,辅助信息!A:B,2,FALSE)</f>
        <v>螺纹钢</v>
      </c>
      <c r="F5175" s="121" t="s">
        <v>66</v>
      </c>
      <c r="G5175" s="122">
        <v>5</v>
      </c>
      <c r="H5175" s="135"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45965</v>
      </c>
      <c r="D5176" s="121" t="str">
        <f>VLOOKUP(B5176,辅助信息!E:K,7,FALSE)</f>
        <v>JWDDCD2025092400188</v>
      </c>
      <c r="E5176" s="121" t="str">
        <f>VLOOKUP(F5176,辅助信息!A:B,2,FALSE)</f>
        <v>螺纹钢</v>
      </c>
      <c r="F5176" s="121" t="s">
        <v>45</v>
      </c>
      <c r="G5176" s="122">
        <v>5</v>
      </c>
      <c r="H5176" s="135"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224</v>
      </c>
      <c r="C5177" s="71">
        <v>45965</v>
      </c>
      <c r="D5177" s="121" t="str">
        <f>VLOOKUP(B5177,辅助信息!E:K,7,FALSE)</f>
        <v>JWDDCD2025092400188</v>
      </c>
      <c r="E5177" s="121" t="str">
        <f>VLOOKUP(F5177,辅助信息!A:B,2,FALSE)</f>
        <v>螺纹钢</v>
      </c>
      <c r="F5177" s="121" t="s">
        <v>21</v>
      </c>
      <c r="G5177" s="122">
        <v>10</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(五冶钢构龙泉东洪片区70亩住宅、商业及配套工程项目一标段)成都市龙泉驿外东洪路地铁2号线惠王陵地铁C口</v>
      </c>
      <c r="J5177" s="121" t="str">
        <f>VLOOKUP(B5177,辅助信息!E:I,4,FALSE)</f>
        <v>邹爱国</v>
      </c>
      <c r="K5177" s="121">
        <f>VLOOKUP(J5177,辅助信息!H:I,2,FALSE)</f>
        <v>13540231225</v>
      </c>
      <c r="L5177" s="123">
        <f>VLOOKUP(B5177,辅助信息!E:J,6,FALSE)</f>
        <v>0</v>
      </c>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224</v>
      </c>
      <c r="C5178" s="71">
        <v>45965</v>
      </c>
      <c r="D5178" s="121" t="str">
        <f>VLOOKUP(B5178,辅助信息!E:K,7,FALSE)</f>
        <v>JWDDCD2025092400188</v>
      </c>
      <c r="E5178" s="121" t="str">
        <f>VLOOKUP(F5178,辅助信息!A:B,2,FALSE)</f>
        <v>螺纹钢</v>
      </c>
      <c r="F5178" s="121" t="s">
        <v>46</v>
      </c>
      <c r="G5178" s="122">
        <v>15</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(五冶钢构龙泉东洪片区70亩住宅、商业及配套工程项目一标段)成都市龙泉驿外东洪路地铁2号线惠王陵地铁C口</v>
      </c>
      <c r="J5178" s="121" t="str">
        <f>VLOOKUP(B5178,辅助信息!E:I,4,FALSE)</f>
        <v>邹爱国</v>
      </c>
      <c r="K5178" s="121">
        <f>VLOOKUP(J5178,辅助信息!H:I,2,FALSE)</f>
        <v>13540231225</v>
      </c>
      <c r="L5178" s="123">
        <f>VLOOKUP(B5178,辅助信息!E:J,6,FALSE)</f>
        <v>0</v>
      </c>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45965</v>
      </c>
      <c r="D5179" s="121" t="str">
        <f>VLOOKUP(B5179,辅助信息!E:K,7,FALSE)</f>
        <v>JWDDCD2025092400212</v>
      </c>
      <c r="E5179" s="121" t="str">
        <f>VLOOKUP(F5179,辅助信息!A:B,2,FALSE)</f>
        <v>高线</v>
      </c>
      <c r="F5179" s="121" t="s">
        <v>57</v>
      </c>
      <c r="G5179" s="122">
        <v>2</v>
      </c>
      <c r="H5179" s="135"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IF(OR(M5179="",N5179&lt;&gt;""),"",MAX(M5179-TODAY(),0))</f>
        <v/>
      </c>
      <c r="P5179" s="63" t="str">
        <f ca="1">IF(M5179="","",IF(N5179&lt;&gt;"",MAX(N5179-M5179,0),IF(TODAY()&gt;M5179,TODAY()-M5179,0)))</f>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45965</v>
      </c>
      <c r="D5180" s="121" t="str">
        <f>VLOOKUP(B5180,辅助信息!E:K,7,FALSE)</f>
        <v>JWDDCD2025092400212</v>
      </c>
      <c r="E5180" s="121" t="str">
        <f>VLOOKUP(F5180,辅助信息!A:B,2,FALSE)</f>
        <v>高线</v>
      </c>
      <c r="F5180" s="121" t="s">
        <v>53</v>
      </c>
      <c r="G5180" s="122">
        <v>2</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IF(OR(M5180="",N5180&lt;&gt;""),"",MAX(M5180-TODAY(),0))</f>
        <v/>
      </c>
      <c r="P5180" s="63" t="str">
        <f ca="1">IF(M5180="","",IF(N5180&lt;&gt;"",MAX(N5180-M5180,0),IF(TODAY()&gt;M5180,TODAY()-M5180,0)))</f>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45965</v>
      </c>
      <c r="D5181" s="121" t="str">
        <f>VLOOKUP(B5181,辅助信息!E:K,7,FALSE)</f>
        <v>JWDDCD2025092400212</v>
      </c>
      <c r="E5181" s="121" t="str">
        <f>VLOOKUP(F5181,辅助信息!A:B,2,FALSE)</f>
        <v>螺纹钢</v>
      </c>
      <c r="F5181" s="121" t="s">
        <v>27</v>
      </c>
      <c r="G5181" s="122">
        <f>117-35</f>
        <v>82</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IF(OR(M5181="",N5181&lt;&gt;""),"",MAX(M5181-TODAY(),0))</f>
        <v/>
      </c>
      <c r="P5181" s="63" t="str">
        <f ca="1">IF(M5181="","",IF(N5181&lt;&gt;"",MAX(N5181-M5181,0),IF(TODAY()&gt;M5181,TODAY()-M5181,0)))</f>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45965</v>
      </c>
      <c r="D5182" s="121" t="str">
        <f>VLOOKUP(B5182,辅助信息!E:K,7,FALSE)</f>
        <v>JWDDCD2025092400212</v>
      </c>
      <c r="E5182" s="121" t="str">
        <f>VLOOKUP(F5182,辅助信息!A:B,2,FALSE)</f>
        <v>螺纹钢</v>
      </c>
      <c r="F5182" s="121" t="s">
        <v>19</v>
      </c>
      <c r="G5182" s="122">
        <v>35</v>
      </c>
      <c r="H5182" s="135"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IF(OR(M5182="",N5182&lt;&gt;""),"",MAX(M5182-TODAY(),0))</f>
        <v/>
      </c>
      <c r="P5182" s="63" t="str">
        <f ca="1">IF(M5182="","",IF(N5182&lt;&gt;"",MAX(N5182-M5182,0),IF(TODAY()&gt;M5182,TODAY()-M5182,0)))</f>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45965</v>
      </c>
      <c r="D5183" s="121" t="str">
        <f>VLOOKUP(B5183,辅助信息!E:K,7,FALSE)</f>
        <v>JWDDCD2025092400212</v>
      </c>
      <c r="E5183" s="121" t="str">
        <f>VLOOKUP(F5183,辅助信息!A:B,2,FALSE)</f>
        <v>螺纹钢</v>
      </c>
      <c r="F5183" s="121" t="s">
        <v>32</v>
      </c>
      <c r="G5183" s="122">
        <v>10</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IF(OR(M5183="",N5183&lt;&gt;""),"",MAX(M5183-TODAY(),0))</f>
        <v/>
      </c>
      <c r="P5183" s="63" t="str">
        <f ca="1">IF(M5183="","",IF(N5183&lt;&gt;"",MAX(N5183-M5183,0),IF(TODAY()&gt;M5183,TODAY()-M5183,0)))</f>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45965</v>
      </c>
      <c r="D5184" s="121" t="str">
        <f>VLOOKUP(B5184,辅助信息!E:K,7,FALSE)</f>
        <v>JWDDCD2025092400212</v>
      </c>
      <c r="E5184" s="121" t="str">
        <f>VLOOKUP(F5184,辅助信息!A:B,2,FALSE)</f>
        <v>螺纹钢</v>
      </c>
      <c r="F5184" s="121" t="s">
        <v>30</v>
      </c>
      <c r="G5184" s="122">
        <f>21-5</f>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IF(OR(M5184="",N5184&lt;&gt;""),"",MAX(M5184-TODAY(),0))</f>
        <v/>
      </c>
      <c r="P5184" s="63" t="str">
        <f ca="1">IF(M5184="","",IF(N5184&lt;&gt;"",MAX(N5184-M5184,0),IF(TODAY()&gt;M5184,TODAY()-M5184,0)))</f>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45965</v>
      </c>
      <c r="D5185" s="121" t="str">
        <f>VLOOKUP(B5185,辅助信息!E:K,7,FALSE)</f>
        <v>JWDDCD2025092400212</v>
      </c>
      <c r="E5185" s="121" t="str">
        <f>VLOOKUP(F5185,辅助信息!A:B,2,FALSE)</f>
        <v>螺纹钢</v>
      </c>
      <c r="F5185" s="121" t="s">
        <v>33</v>
      </c>
      <c r="G5185" s="122">
        <v>8</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IF(OR(M5185="",N5185&lt;&gt;""),"",MAX(M5185-TODAY(),0))</f>
        <v/>
      </c>
      <c r="P5185" s="63" t="str">
        <f ca="1">IF(M5185="","",IF(N5185&lt;&gt;"",MAX(N5185-M5185,0),IF(TODAY()&gt;M5185,TODAY()-M5185,0)))</f>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45965</v>
      </c>
      <c r="D5186" s="121" t="str">
        <f>VLOOKUP(B5186,辅助信息!E:K,7,FALSE)</f>
        <v>JWDDCD2025092400212</v>
      </c>
      <c r="E5186" s="121" t="str">
        <f>VLOOKUP(F5186,辅助信息!A:B,2,FALSE)</f>
        <v>螺纹钢</v>
      </c>
      <c r="F5186" s="121" t="s">
        <v>28</v>
      </c>
      <c r="G5186" s="122">
        <v>16</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IF(OR(M5186="",N5186&lt;&gt;""),"",MAX(M5186-TODAY(),0))</f>
        <v/>
      </c>
      <c r="P5186" s="63" t="str">
        <f ca="1">IF(M5186="","",IF(N5186&lt;&gt;"",MAX(N5186-M5186,0),IF(TODAY()&gt;M5186,TODAY()-M5186,0)))</f>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45965</v>
      </c>
      <c r="D5187" s="121" t="str">
        <f>VLOOKUP(B5187,辅助信息!E:K,7,FALSE)</f>
        <v>JWDDCD2025092400212</v>
      </c>
      <c r="E5187" s="121" t="str">
        <f>VLOOKUP(F5187,辅助信息!A:B,2,FALSE)</f>
        <v>螺纹钢</v>
      </c>
      <c r="F5187" s="121" t="s">
        <v>18</v>
      </c>
      <c r="G5187" s="122">
        <v>10</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IF(OR(M5187="",N5187&lt;&gt;""),"",MAX(M5187-TODAY(),0))</f>
        <v/>
      </c>
      <c r="P5187" s="63" t="str">
        <f ca="1">IF(M5187="","",IF(N5187&lt;&gt;"",MAX(N5187-M5187,0),IF(TODAY()&gt;M5187,TODAY()-M5187,0)))</f>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45965</v>
      </c>
      <c r="D5188" s="121" t="str">
        <f>VLOOKUP(B5188,辅助信息!E:K,7,FALSE)</f>
        <v>JWDDCD2025092400212</v>
      </c>
      <c r="E5188" s="121" t="str">
        <f>VLOOKUP(F5188,辅助信息!A:B,2,FALSE)</f>
        <v>螺纹钢</v>
      </c>
      <c r="F5188" s="121" t="s">
        <v>46</v>
      </c>
      <c r="G5188" s="122">
        <v>9</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IF(OR(M5188="",N5188&lt;&gt;""),"",MAX(M5188-TODAY(),0))</f>
        <v/>
      </c>
      <c r="P5188" s="63" t="str">
        <f ca="1">IF(M5188="","",IF(N5188&lt;&gt;"",MAX(N5188-M5188,0),IF(TODAY()&gt;M5188,TODAY()-M5188,0)))</f>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45965</v>
      </c>
      <c r="D5189" s="121" t="str">
        <f>VLOOKUP(B5189,辅助信息!E:K,7,FALSE)</f>
        <v>JWDDCD2025092400212</v>
      </c>
      <c r="E5189" s="121" t="str">
        <f>VLOOKUP(F5189,辅助信息!A:B,2,FALSE)</f>
        <v>盘螺</v>
      </c>
      <c r="F5189" s="121" t="s">
        <v>41</v>
      </c>
      <c r="G5189" s="122">
        <v>35</v>
      </c>
      <c r="H5189" s="135"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IF(OR(M5189="",N5189&lt;&gt;""),"",MAX(M5189-TODAY(),0))</f>
        <v/>
      </c>
      <c r="P5189" s="63" t="str">
        <f ca="1">IF(M5189="","",IF(N5189&lt;&gt;"",MAX(N5189-M5189,0),IF(TODAY()&gt;M5189,TODAY()-M5189,0)))</f>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37" t="s">
        <v>229</v>
      </c>
      <c r="C5190" s="71">
        <v>45965</v>
      </c>
      <c r="D5190" s="121" t="str">
        <f>VLOOKUP(B5190,辅助信息!E:K,7,FALSE)</f>
        <v>JWDDCD2025092400212</v>
      </c>
      <c r="E5190" s="121" t="str">
        <f>VLOOKUP(F5190,辅助信息!A:B,2,FALSE)</f>
        <v>盘螺</v>
      </c>
      <c r="F5190" s="121" t="s">
        <v>49</v>
      </c>
      <c r="G5190" s="122">
        <v>8</v>
      </c>
      <c r="H5190" s="135" t="str">
        <f>IF(SUMIFS('[1]2025年已发货'!$E:$E,'[1]2025年已发货'!$F:$F,C5190,'[1]2025年已发货'!$C:$C,F5190,'[1]2025年已发货'!$G:$G,I5190,'[1]2025年已发货'!$H:$H,J5190)=0,"未发货",SUMIFS('[1]2025年已发货'!$E:$E,'[1]2025年已发货'!$F:$F,C5190,'[1]2025年已发货'!$C:$C,F5190,'[1]2025年已发货'!$G:$G,I5190,'[1]2025年已发货'!$H:$H,J5190))</f>
        <v>未发货</v>
      </c>
      <c r="I5190" s="157" t="str">
        <f>VLOOKUP(B5190,辅助信息!E:I,3,FALSE)</f>
        <v>(五冶钢构龙泉东洪片区85亩住宅、商业及配套工程项目三标段)成都市龙泉驿外东洪路地铁2号线惠王陵地铁C口</v>
      </c>
      <c r="J5190" s="121" t="str">
        <f>VLOOKUP(B5190,辅助信息!E:I,4,FALSE)</f>
        <v>王军宝</v>
      </c>
      <c r="K5190" s="121">
        <f>VLOOKUP(J5190,辅助信息!H:I,2,FALSE)</f>
        <v>13889142392</v>
      </c>
      <c r="L5190" s="123">
        <f>VLOOKUP(B5190,辅助信息!E:J,6,FALSE)</f>
        <v>0</v>
      </c>
      <c r="M5190" s="92"/>
      <c r="O5190" s="63" t="str">
        <f ca="1">IF(OR(M5190="",N5190&lt;&gt;""),"",MAX(M5190-TODAY(),0))</f>
        <v/>
      </c>
      <c r="P5190" s="63" t="str">
        <f ca="1">IF(M5190="","",IF(N5190&lt;&gt;"",MAX(N5190-M5190,0),IF(TODAY()&gt;M5190,TODAY()-M5190,0)))</f>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37" t="s">
        <v>229</v>
      </c>
      <c r="C5191" s="71">
        <v>45965</v>
      </c>
      <c r="D5191" s="121" t="str">
        <f>VLOOKUP(B5191,辅助信息!E:K,7,FALSE)</f>
        <v>JWDDCD2025092400212</v>
      </c>
      <c r="E5191" s="121" t="str">
        <f>VLOOKUP(F5191,辅助信息!A:B,2,FALSE)</f>
        <v>盘螺</v>
      </c>
      <c r="F5191" s="121" t="s">
        <v>40</v>
      </c>
      <c r="G5191" s="122">
        <f>84-35</f>
        <v>49</v>
      </c>
      <c r="H5191" s="135" t="str">
        <f>IF(SUMIFS('[1]2025年已发货'!$E:$E,'[1]2025年已发货'!$F:$F,C5191,'[1]2025年已发货'!$C:$C,F5191,'[1]2025年已发货'!$G:$G,I5191,'[1]2025年已发货'!$H:$H,J5191)=0,"未发货",SUMIFS('[1]2025年已发货'!$E:$E,'[1]2025年已发货'!$F:$F,C5191,'[1]2025年已发货'!$C:$C,F5191,'[1]2025年已发货'!$G:$G,I5191,'[1]2025年已发货'!$H:$H,J5191))</f>
        <v>未发货</v>
      </c>
      <c r="I5191" s="157" t="str">
        <f>VLOOKUP(B5191,辅助信息!E:I,3,FALSE)</f>
        <v>(五冶钢构龙泉东洪片区85亩住宅、商业及配套工程项目三标段)成都市龙泉驿外东洪路地铁2号线惠王陵地铁C口</v>
      </c>
      <c r="J5191" s="121" t="str">
        <f>VLOOKUP(B5191,辅助信息!E:I,4,FALSE)</f>
        <v>王军宝</v>
      </c>
      <c r="K5191" s="121">
        <f>VLOOKUP(J5191,辅助信息!H:I,2,FALSE)</f>
        <v>13889142392</v>
      </c>
      <c r="L5191" s="123">
        <f>VLOOKUP(B5191,辅助信息!E:J,6,FALSE)</f>
        <v>0</v>
      </c>
      <c r="M5191" s="92"/>
      <c r="O5191" s="63" t="str">
        <f ca="1">IF(OR(M5191="",N5191&lt;&gt;""),"",MAX(M5191-TODAY(),0))</f>
        <v/>
      </c>
      <c r="P5191" s="63" t="str">
        <f ca="1">IF(M5191="","",IF(N5191&lt;&gt;"",MAX(N5191-M5191,0),IF(TODAY()&gt;M5191,TODAY()-M5191,0)))</f>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hidden="1" spans="2:18">
      <c r="B5192" s="137" t="s">
        <v>163</v>
      </c>
      <c r="C5192" s="71">
        <v>45964</v>
      </c>
      <c r="D5192" s="121" t="str">
        <f>VLOOKUP(B5192,辅助信息!E:K,7,FALSE)</f>
        <v>JWDDCD2025052800131</v>
      </c>
      <c r="E5192" s="121" t="str">
        <f>VLOOKUP(F5192,辅助信息!A:B,2,FALSE)</f>
        <v>盘螺</v>
      </c>
      <c r="F5192" s="121" t="s">
        <v>40</v>
      </c>
      <c r="G5192" s="122">
        <v>22</v>
      </c>
      <c r="H5192" s="135">
        <f>IF(SUMIFS('[1]2025年已发货'!$E:$E,'[1]2025年已发货'!$F:$F,C5192,'[1]2025年已发货'!$C:$C,F5192,'[1]2025年已发货'!$G:$G,I5192,'[1]2025年已发货'!$H:$H,J5192)=0,"未发货",SUMIFS('[1]2025年已发货'!$E:$E,'[1]2025年已发货'!$F:$F,C5192,'[1]2025年已发货'!$C:$C,F5192,'[1]2025年已发货'!$G:$G,I5192,'[1]2025年已发货'!$H:$H,J5192))</f>
        <v>22</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4"/>
        <v/>
      </c>
      <c r="P5192" s="63"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82</v>
      </c>
      <c r="G5193" s="122">
        <v>3</v>
      </c>
      <c r="H5193" s="135">
        <f>IF(SUMIFS('[1]2025年已发货'!$E:$E,'[1]2025年已发货'!$F:$F,C5193,'[1]2025年已发货'!$C:$C,F5193,'[1]2025年已发货'!$G:$G,I5193,'[1]2025年已发货'!$H:$H,J5193)=0,"未发货",SUMIFS('[1]2025年已发货'!$E:$E,'[1]2025年已发货'!$F:$F,C5193,'[1]2025年已发货'!$C:$C,F5193,'[1]2025年已发货'!$G:$G,I5193,'[1]2025年已发货'!$H:$H,J5193))</f>
        <v>3</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4"/>
        <v/>
      </c>
      <c r="P5193" s="63"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163</v>
      </c>
      <c r="C5194" s="71">
        <v>45964</v>
      </c>
      <c r="D5194" s="121" t="str">
        <f>VLOOKUP(B5194,辅助信息!E:K,7,FALSE)</f>
        <v>JWDDCD2025052800131</v>
      </c>
      <c r="E5194" s="121" t="str">
        <f>VLOOKUP(F5194,辅助信息!A:B,2,FALSE)</f>
        <v>螺纹钢</v>
      </c>
      <c r="F5194" s="121" t="s">
        <v>21</v>
      </c>
      <c r="G5194" s="122">
        <v>8</v>
      </c>
      <c r="H5194" s="135">
        <f>IF(SUMIFS('[1]2025年已发货'!$E:$E,'[1]2025年已发货'!$F:$F,C5194,'[1]2025年已发货'!$C:$C,F5194,'[1]2025年已发货'!$G:$G,I5194,'[1]2025年已发货'!$H:$H,J5194)=0,"未发货",SUMIFS('[1]2025年已发货'!$E:$E,'[1]2025年已发货'!$F:$F,C5194,'[1]2025年已发货'!$C:$C,F5194,'[1]2025年已发货'!$G:$G,I5194,'[1]2025年已发货'!$H:$H,J5194))</f>
        <v>8</v>
      </c>
      <c r="I5194" s="157" t="str">
        <f>VLOOKUP(B5194,辅助信息!E:I,3,FALSE)</f>
        <v>（商投建工达州中医药科技园-4工区-9号楼）达州市通川区达州中医药职业学院犀牛大道北段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4"/>
        <v/>
      </c>
      <c r="P5194" s="63"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163</v>
      </c>
      <c r="C5195" s="71">
        <v>45964</v>
      </c>
      <c r="D5195" s="121" t="str">
        <f>VLOOKUP(B5195,辅助信息!E:K,7,FALSE)</f>
        <v>JWDDCD2025052800131</v>
      </c>
      <c r="E5195" s="121" t="str">
        <f>VLOOKUP(F5195,辅助信息!A:B,2,FALSE)</f>
        <v>螺纹钢</v>
      </c>
      <c r="F5195" s="121" t="s">
        <v>22</v>
      </c>
      <c r="G5195" s="122">
        <v>2</v>
      </c>
      <c r="H5195" s="135">
        <f>IF(SUMIFS('[1]2025年已发货'!$E:$E,'[1]2025年已发货'!$F:$F,C5195,'[1]2025年已发货'!$C:$C,F5195,'[1]2025年已发货'!$G:$G,I5195,'[1]2025年已发货'!$H:$H,J5195)=0,"未发货",SUMIFS('[1]2025年已发货'!$E:$E,'[1]2025年已发货'!$F:$F,C5195,'[1]2025年已发货'!$C:$C,F5195,'[1]2025年已发货'!$G:$G,I5195,'[1]2025年已发货'!$H:$H,J5195))</f>
        <v>2</v>
      </c>
      <c r="I5195" s="157" t="str">
        <f>VLOOKUP(B5195,辅助信息!E:I,3,FALSE)</f>
        <v>（商投建工达州中医药科技园-4工区-9号楼）达州市通川区达州中医药职业学院犀牛大道北段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4"/>
        <v/>
      </c>
      <c r="P5195" s="63"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7" t="s">
        <v>112</v>
      </c>
      <c r="C5196" s="71">
        <v>45964</v>
      </c>
      <c r="D5196" s="121" t="str">
        <f>VLOOKUP(B5196,辅助信息!E:K,7,FALSE)</f>
        <v>JWDDCD2025052800131</v>
      </c>
      <c r="E5196" s="121" t="str">
        <f>VLOOKUP(F5196,辅助信息!A:B,2,FALSE)</f>
        <v>盘螺</v>
      </c>
      <c r="F5196" s="121" t="s">
        <v>40</v>
      </c>
      <c r="G5196" s="122">
        <v>14</v>
      </c>
      <c r="H5196" s="135">
        <f>IF(SUMIFS('[1]2025年已发货'!$E:$E,'[1]2025年已发货'!$F:$F,C5196,'[1]2025年已发货'!$C:$C,F5196,'[1]2025年已发货'!$G:$G,I5196,'[1]2025年已发货'!$H:$H,J5196)=0,"未发货",SUMIFS('[1]2025年已发货'!$E:$E,'[1]2025年已发货'!$F:$F,C5196,'[1]2025年已发货'!$C:$C,F5196,'[1]2025年已发货'!$G:$G,I5196,'[1]2025年已发货'!$H:$H,J5196))</f>
        <v>14</v>
      </c>
      <c r="I5196" s="157" t="str">
        <f>VLOOKUP(B5196,辅助信息!E:I,3,FALSE)</f>
        <v>（商投建工达州中医药科技园-4工区-10号楼）达州市通川区达州中医药职业学院犀牛大道北段</v>
      </c>
      <c r="J5196" s="121" t="str">
        <f>VLOOKUP(B5196,辅助信息!E:I,4,FALSE)</f>
        <v>张扬</v>
      </c>
      <c r="K5196" s="121">
        <f>VLOOKUP(J5196,辅助信息!H:I,2,FALSE)</f>
        <v>18381904567</v>
      </c>
      <c r="L5196" s="123" t="str">
        <f>VLOOKUP(B5196,辅助信息!E:J,6,FALSE)</f>
        <v>控制炉批号！多了现场不收！,优先安排达钢,提前联系到场规格及数量</v>
      </c>
      <c r="O5196" s="63" t="str">
        <f ca="1" t="shared" si="244"/>
        <v/>
      </c>
      <c r="P5196" s="63"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7" t="s">
        <v>112</v>
      </c>
      <c r="C5197" s="71">
        <v>45964</v>
      </c>
      <c r="D5197" s="121" t="str">
        <f>VLOOKUP(B5197,辅助信息!E:K,7,FALSE)</f>
        <v>JWDDCD2025052800131</v>
      </c>
      <c r="E5197" s="121" t="str">
        <f>VLOOKUP(F5197,辅助信息!A:B,2,FALSE)</f>
        <v>螺纹钢</v>
      </c>
      <c r="F5197" s="121" t="s">
        <v>27</v>
      </c>
      <c r="G5197" s="122">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157" t="str">
        <f>VLOOKUP(B5197,辅助信息!E:I,3,FALSE)</f>
        <v>（商投建工达州中医药科技园-4工区-10号楼）达州市通川区达州中医药职业学院犀牛大道北段</v>
      </c>
      <c r="J5197" s="121" t="str">
        <f>VLOOKUP(B5197,辅助信息!E:I,4,FALSE)</f>
        <v>张扬</v>
      </c>
      <c r="K5197" s="121">
        <f>VLOOKUP(J5197,辅助信息!H:I,2,FALSE)</f>
        <v>18381904567</v>
      </c>
      <c r="L5197" s="123" t="str">
        <f>VLOOKUP(B5197,辅助信息!E:J,6,FALSE)</f>
        <v>控制炉批号！多了现场不收！,优先安排达钢,提前联系到场规格及数量</v>
      </c>
      <c r="O5197" s="63" t="str">
        <f ca="1" t="shared" si="244"/>
        <v/>
      </c>
      <c r="P5197" s="63"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49</v>
      </c>
      <c r="G5198" s="36">
        <v>6</v>
      </c>
      <c r="H5198" s="135">
        <f>IF(SUMIFS('[1]2025年已发货'!$E:$E,'[1]2025年已发货'!$F:$F,C5198,'[1]2025年已发货'!$C:$C,F5198,'[1]2025年已发货'!$G:$G,I5198,'[1]2025年已发货'!$H:$H,J5198)=0,"未发货",SUMIFS('[1]2025年已发货'!$E:$E,'[1]2025年已发货'!$F:$F,C5198,'[1]2025年已发货'!$C:$C,F5198,'[1]2025年已发货'!$G:$G,I5198,'[1]2025年已发货'!$H:$H,J5198))</f>
        <v>6</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4"/>
        <v/>
      </c>
      <c r="P5198" s="63"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盘螺</v>
      </c>
      <c r="F5199" s="40" t="s">
        <v>40</v>
      </c>
      <c r="G5199" s="36">
        <v>21</v>
      </c>
      <c r="H5199" s="135">
        <f>IF(SUMIFS('[1]2025年已发货'!$E:$E,'[1]2025年已发货'!$F:$F,C5199,'[1]2025年已发货'!$C:$C,F5199,'[1]2025年已发货'!$G:$G,I5199,'[1]2025年已发货'!$H:$H,J5199)=0,"未发货",SUMIFS('[1]2025年已发货'!$E:$E,'[1]2025年已发货'!$F:$F,C5199,'[1]2025年已发货'!$C:$C,F5199,'[1]2025年已发货'!$G:$G,I5199,'[1]2025年已发货'!$H:$H,J5199))</f>
        <v>21</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4"/>
        <v/>
      </c>
      <c r="P5199" s="63"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盘螺</v>
      </c>
      <c r="F5200" s="40" t="s">
        <v>41</v>
      </c>
      <c r="G5200" s="36">
        <v>9</v>
      </c>
      <c r="H5200" s="135">
        <f>IF(SUMIFS('[1]2025年已发货'!$E:$E,'[1]2025年已发货'!$F:$F,C5200,'[1]2025年已发货'!$C:$C,F5200,'[1]2025年已发货'!$G:$G,I5200,'[1]2025年已发货'!$H:$H,J5200)=0,"未发货",SUMIFS('[1]2025年已发货'!$E:$E,'[1]2025年已发货'!$F:$F,C5200,'[1]2025年已发货'!$C:$C,F5200,'[1]2025年已发货'!$G:$G,I5200,'[1]2025年已发货'!$H:$H,J5200))</f>
        <v>9</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4"/>
        <v/>
      </c>
      <c r="P5200" s="63"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32</v>
      </c>
      <c r="G5201" s="36">
        <v>6</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4"/>
        <v/>
      </c>
      <c r="P5201" s="63"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45</v>
      </c>
      <c r="G5202" s="36">
        <v>6</v>
      </c>
      <c r="H5202" s="135">
        <f>IF(SUMIFS('[1]2025年已发货'!$E:$E,'[1]2025年已发货'!$F:$F,C5202,'[1]2025年已发货'!$C:$C,F5202,'[1]2025年已发货'!$G:$G,I5202,'[1]2025年已发货'!$H:$H,J5202)=0,"未发货",SUMIFS('[1]2025年已发货'!$E:$E,'[1]2025年已发货'!$F:$F,C5202,'[1]2025年已发货'!$C:$C,F5202,'[1]2025年已发货'!$G:$G,I5202,'[1]2025年已发货'!$H:$H,J5202))</f>
        <v>6</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4"/>
        <v/>
      </c>
      <c r="P5202" s="63"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21</v>
      </c>
      <c r="G5203" s="36">
        <v>12</v>
      </c>
      <c r="H5203" s="135">
        <f>IF(SUMIFS('[1]2025年已发货'!$E:$E,'[1]2025年已发货'!$F:$F,C5203,'[1]2025年已发货'!$C:$C,F5203,'[1]2025年已发货'!$G:$G,I5203,'[1]2025年已发货'!$H:$H,J5203)=0,"未发货",SUMIFS('[1]2025年已发货'!$E:$E,'[1]2025年已发货'!$F:$F,C5203,'[1]2025年已发货'!$C:$C,F5203,'[1]2025年已发货'!$G:$G,I5203,'[1]2025年已发货'!$H:$H,J5203))</f>
        <v>6</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4"/>
        <v/>
      </c>
      <c r="P5203" s="63"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58</v>
      </c>
      <c r="G5204" s="36">
        <v>12</v>
      </c>
      <c r="H5204" s="135">
        <f>IF(SUMIFS('[1]2025年已发货'!$E:$E,'[1]2025年已发货'!$F:$F,C5204,'[1]2025年已发货'!$C:$C,F5204,'[1]2025年已发货'!$G:$G,I5204,'[1]2025年已发货'!$H:$H,J5204)=0,"未发货",SUMIFS('[1]2025年已发货'!$E:$E,'[1]2025年已发货'!$F:$F,C5204,'[1]2025年已发货'!$C:$C,F5204,'[1]2025年已发货'!$G:$G,I5204,'[1]2025年已发货'!$H:$H,J5204))</f>
        <v>12</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4"/>
        <v/>
      </c>
      <c r="P5204" s="63"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47</v>
      </c>
      <c r="C5205" s="71">
        <v>45964</v>
      </c>
      <c r="D5205" s="40" t="str">
        <f>VLOOKUP(B5205,辅助信息!E:K,7,FALSE)</f>
        <v>JWDDCD2025052800131</v>
      </c>
      <c r="E5205" s="40" t="str">
        <f>VLOOKUP(F5205,辅助信息!A:B,2,FALSE)</f>
        <v>螺纹钢</v>
      </c>
      <c r="F5205" s="40" t="s">
        <v>46</v>
      </c>
      <c r="G5205" s="36">
        <v>18</v>
      </c>
      <c r="H5205" s="135">
        <f>IF(SUMIFS('[1]2025年已发货'!$E:$E,'[1]2025年已发货'!$F:$F,C5205,'[1]2025年已发货'!$C:$C,F5205,'[1]2025年已发货'!$G:$G,I5205,'[1]2025年已发货'!$H:$H,J5205)=0,"未发货",SUMIFS('[1]2025年已发货'!$E:$E,'[1]2025年已发货'!$F:$F,C5205,'[1]2025年已发货'!$C:$C,F5205,'[1]2025年已发货'!$G:$G,I5205,'[1]2025年已发货'!$H:$H,J5205))</f>
        <v>18</v>
      </c>
      <c r="I5205" s="39" t="str">
        <f>VLOOKUP(B5205,辅助信息!E:I,3,FALSE)</f>
        <v>（商投建工达州中医药科技园-1工区）达州市通川区达州中医药职业学院犀牛大道北段</v>
      </c>
      <c r="J5205" s="40" t="str">
        <f>VLOOKUP(B5205,辅助信息!E:I,4,FALSE)</f>
        <v>程黄刚</v>
      </c>
      <c r="K5205" s="40">
        <f>VLOOKUP(J5205,辅助信息!H:I,2,FALSE)</f>
        <v>15108211617</v>
      </c>
      <c r="L5205" s="110" t="str">
        <f>VLOOKUP(B5205,辅助信息!E:J,6,FALSE)</f>
        <v>控制炉批号！多了现场不收！,优先安排达钢,提前联系到场规格及数量</v>
      </c>
      <c r="O5205" s="63" t="str">
        <f ca="1" t="shared" si="244"/>
        <v/>
      </c>
      <c r="P5205" s="63" t="str">
        <f ca="1" t="shared" si="245"/>
        <v/>
      </c>
      <c r="Q5205" s="29" t="str">
        <f>VLOOKUP(B5205,辅助信息!E:M,9,FALSE)</f>
        <v>ZTWM-CDGS-XS-2024-0134-商投建工达州中医药科技成果示范园项目</v>
      </c>
      <c r="R5205" s="29" t="str">
        <f>_xlfn._xlws.FILTER(辅助信息!D:D,辅助信息!E:E=B5205)</f>
        <v>商投建工达州中医药科技园</v>
      </c>
    </row>
    <row r="5206" hidden="1" spans="2:18">
      <c r="B5206" s="136" t="s">
        <v>47</v>
      </c>
      <c r="C5206" s="71">
        <v>45964</v>
      </c>
      <c r="D5206" s="40" t="str">
        <f>VLOOKUP(B5206,辅助信息!E:K,7,FALSE)</f>
        <v>JWDDCD2025052800131</v>
      </c>
      <c r="E5206" s="40" t="str">
        <f>VLOOKUP(F5206,辅助信息!A:B,2,FALSE)</f>
        <v>螺纹钢</v>
      </c>
      <c r="F5206" s="40" t="s">
        <v>22</v>
      </c>
      <c r="G5206" s="36">
        <v>15</v>
      </c>
      <c r="H5206" s="135">
        <f>IF(SUMIFS('[1]2025年已发货'!$E:$E,'[1]2025年已发货'!$F:$F,C5206,'[1]2025年已发货'!$C:$C,F5206,'[1]2025年已发货'!$G:$G,I5206,'[1]2025年已发货'!$H:$H,J5206)=0,"未发货",SUMIFS('[1]2025年已发货'!$E:$E,'[1]2025年已发货'!$F:$F,C5206,'[1]2025年已发货'!$C:$C,F5206,'[1]2025年已发货'!$G:$G,I5206,'[1]2025年已发货'!$H:$H,J5206))</f>
        <v>11</v>
      </c>
      <c r="I5206" s="39" t="str">
        <f>VLOOKUP(B5206,辅助信息!E:I,3,FALSE)</f>
        <v>（商投建工达州中医药科技园-1工区）达州市通川区达州中医药职业学院犀牛大道北段</v>
      </c>
      <c r="J5206" s="40" t="str">
        <f>VLOOKUP(B5206,辅助信息!E:I,4,FALSE)</f>
        <v>程黄刚</v>
      </c>
      <c r="K5206" s="40">
        <f>VLOOKUP(J5206,辅助信息!H:I,2,FALSE)</f>
        <v>15108211617</v>
      </c>
      <c r="L5206" s="110" t="str">
        <f>VLOOKUP(B5206,辅助信息!E:J,6,FALSE)</f>
        <v>控制炉批号！多了现场不收！,优先安排达钢,提前联系到场规格及数量</v>
      </c>
      <c r="O5206" s="63" t="str">
        <f ca="1" t="shared" si="244"/>
        <v/>
      </c>
      <c r="P5206" s="63" t="str">
        <f ca="1" t="shared" si="245"/>
        <v/>
      </c>
      <c r="Q5206" s="29" t="str">
        <f>VLOOKUP(B5206,辅助信息!E:M,9,FALSE)</f>
        <v>ZTWM-CDGS-XS-2024-0134-商投建工达州中医药科技成果示范园项目</v>
      </c>
      <c r="R5206" s="29" t="str">
        <f>_xlfn._xlws.FILTER(辅助信息!D:D,辅助信息!E:E=B5206)</f>
        <v>商投建工达州中医药科技园</v>
      </c>
    </row>
    <row r="5207" hidden="1" spans="2:18">
      <c r="B5207" s="136" t="s">
        <v>194</v>
      </c>
      <c r="C5207" s="71">
        <v>45964</v>
      </c>
      <c r="D5207" s="40" t="str">
        <f>VLOOKUP(B5207,辅助信息!E:K,7,FALSE)</f>
        <v>JWDD2025071500089</v>
      </c>
      <c r="E5207" s="40" t="str">
        <f>VLOOKUP(F5207,辅助信息!A:B,2,FALSE)</f>
        <v>盘螺</v>
      </c>
      <c r="F5207" s="40" t="s">
        <v>49</v>
      </c>
      <c r="G5207" s="36">
        <v>6</v>
      </c>
      <c r="H5207" s="135">
        <f>IF(SUMIFS('[1]2025年已发货'!$E:$E,'[1]2025年已发货'!$F:$F,C5207,'[1]2025年已发货'!$C:$C,F5207,'[1]2025年已发货'!$G:$G,I5207,'[1]2025年已发货'!$H:$H,J5207)=0,"未发货",SUMIFS('[1]2025年已发货'!$E:$E,'[1]2025年已发货'!$F:$F,C5207,'[1]2025年已发货'!$C:$C,F5207,'[1]2025年已发货'!$G:$G,I5207,'[1]2025年已发货'!$H:$H,J5207))</f>
        <v>6</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4"/>
        <v/>
      </c>
      <c r="P5207" s="63" t="str">
        <f ca="1" t="shared" si="245"/>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盘螺</v>
      </c>
      <c r="F5208" s="40" t="s">
        <v>41</v>
      </c>
      <c r="G5208" s="36">
        <v>29</v>
      </c>
      <c r="H5208" s="135">
        <f>IF(SUMIFS('[1]2025年已发货'!$E:$E,'[1]2025年已发货'!$F:$F,C5208,'[1]2025年已发货'!$C:$C,F5208,'[1]2025年已发货'!$G:$G,I5208,'[1]2025年已发货'!$H:$H,J5208)=0,"未发货",SUMIFS('[1]2025年已发货'!$E:$E,'[1]2025年已发货'!$F:$F,C5208,'[1]2025年已发货'!$C:$C,F5208,'[1]2025年已发货'!$G:$G,I5208,'[1]2025年已发货'!$H:$H,J5208))</f>
        <v>29</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4"/>
        <v/>
      </c>
      <c r="P5208" s="63" t="str">
        <f ca="1" t="shared" si="245"/>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27</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4"/>
        <v/>
      </c>
      <c r="P5209" s="63" t="str">
        <f ca="1" t="shared" si="245"/>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19</v>
      </c>
      <c r="G5210" s="36">
        <v>60</v>
      </c>
      <c r="H5210" s="135">
        <f>IF(SUMIFS('[1]2025年已发货'!$E:$E,'[1]2025年已发货'!$F:$F,C5210,'[1]2025年已发货'!$C:$C,F5210,'[1]2025年已发货'!$G:$G,I5210,'[1]2025年已发货'!$H:$H,J5210)=0,"未发货",SUMIFS('[1]2025年已发货'!$E:$E,'[1]2025年已发货'!$F:$F,C5210,'[1]2025年已发货'!$C:$C,F5210,'[1]2025年已发货'!$G:$G,I5210,'[1]2025年已发货'!$H:$H,J5210))</f>
        <v>60</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4"/>
        <v/>
      </c>
      <c r="P5210" s="63" t="str">
        <f ca="1" t="shared" si="245"/>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33</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4"/>
        <v/>
      </c>
      <c r="P5211" s="63" t="str">
        <f ca="1" t="shared" si="245"/>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194</v>
      </c>
      <c r="C5212" s="71">
        <v>45964</v>
      </c>
      <c r="D5212" s="40" t="str">
        <f>VLOOKUP(B5212,辅助信息!E:K,7,FALSE)</f>
        <v>JWDD2025071500089</v>
      </c>
      <c r="E5212" s="40" t="str">
        <f>VLOOKUP(F5212,辅助信息!A:B,2,FALSE)</f>
        <v>螺纹钢</v>
      </c>
      <c r="F5212" s="40" t="s">
        <v>28</v>
      </c>
      <c r="G5212" s="36">
        <v>15</v>
      </c>
      <c r="H5212" s="135">
        <f>IF(SUMIFS('[1]2025年已发货'!$E:$E,'[1]2025年已发货'!$F:$F,C5212,'[1]2025年已发货'!$C:$C,F5212,'[1]2025年已发货'!$G:$G,I5212,'[1]2025年已发货'!$H:$H,J5212)=0,"未发货",SUMIFS('[1]2025年已发货'!$E:$E,'[1]2025年已发货'!$F:$F,C5212,'[1]2025年已发货'!$C:$C,F5212,'[1]2025年已发货'!$G:$G,I5212,'[1]2025年已发货'!$H:$H,J5212))</f>
        <v>15</v>
      </c>
      <c r="I5212" s="39" t="str">
        <f>VLOOKUP(B5212,辅助信息!E:I,3,FALSE)</f>
        <v>(宜宾兴港三江新区长江工业园保障性租赁住房建设项目-土建)四川省宜宾市翠屏区永善路南段宜宾市三江新区长江工业园区</v>
      </c>
      <c r="J5212" s="40" t="str">
        <f>VLOOKUP(B5212,辅助信息!E:I,4,FALSE)</f>
        <v>赵元虎</v>
      </c>
      <c r="K5212" s="40">
        <f>VLOOKUP(J5212,辅助信息!H:I,2,FALSE)</f>
        <v>13684167136</v>
      </c>
      <c r="L5212" s="110" t="str">
        <f>VLOOKUP(B5212,辅助信息!E:J,6,FALSE)</f>
        <v>现场要求调度统一联系指定收货人，不单独发司机位置。锈货不收，装货前联系收货人核实到场规格,没提前告知进场规格现场不给予接收</v>
      </c>
      <c r="O5212" s="63" t="str">
        <f ca="1" t="shared" si="244"/>
        <v/>
      </c>
      <c r="P5212" s="63" t="str">
        <f ca="1" t="shared" si="245"/>
        <v/>
      </c>
      <c r="Q5212" s="29" t="str">
        <f>VLOOKUP(B5212,辅助信息!E:M,9,FALSE)</f>
        <v>ZTWM-CDYXGS-XS-2025-0014-宜宾兴港建材-三江新区长江工业园片区保障性租赁住房建设项目</v>
      </c>
      <c r="R5212" s="29" t="str">
        <f>_xlfn._xlws.FILTER(辅助信息!D:D,辅助信息!E:E=B5212)</f>
        <v>宜宾兴港三江新区长江工业园建设项目</v>
      </c>
    </row>
    <row r="5213" hidden="1" spans="2:18">
      <c r="B5213" s="136" t="s">
        <v>194</v>
      </c>
      <c r="C5213" s="71">
        <v>45964</v>
      </c>
      <c r="D5213" s="40" t="str">
        <f>VLOOKUP(B5213,辅助信息!E:K,7,FALSE)</f>
        <v>JWDD2025071500089</v>
      </c>
      <c r="E5213" s="40" t="str">
        <f>VLOOKUP(F5213,辅助信息!A:B,2,FALSE)</f>
        <v>螺纹钢</v>
      </c>
      <c r="F5213" s="40" t="s">
        <v>18</v>
      </c>
      <c r="G5213" s="36">
        <v>10</v>
      </c>
      <c r="H5213" s="135">
        <f>IF(SUMIFS('[1]2025年已发货'!$E:$E,'[1]2025年已发货'!$F:$F,C5213,'[1]2025年已发货'!$C:$C,F5213,'[1]2025年已发货'!$G:$G,I5213,'[1]2025年已发货'!$H:$H,J5213)=0,"未发货",SUMIFS('[1]2025年已发货'!$E:$E,'[1]2025年已发货'!$F:$F,C5213,'[1]2025年已发货'!$C:$C,F5213,'[1]2025年已发货'!$G:$G,I5213,'[1]2025年已发货'!$H:$H,J5213))</f>
        <v>10</v>
      </c>
      <c r="I5213" s="39" t="str">
        <f>VLOOKUP(B5213,辅助信息!E:I,3,FALSE)</f>
        <v>(宜宾兴港三江新区长江工业园保障性租赁住房建设项目-土建)四川省宜宾市翠屏区永善路南段宜宾市三江新区长江工业园区</v>
      </c>
      <c r="J5213" s="40" t="str">
        <f>VLOOKUP(B5213,辅助信息!E:I,4,FALSE)</f>
        <v>赵元虎</v>
      </c>
      <c r="K5213" s="40">
        <f>VLOOKUP(J5213,辅助信息!H:I,2,FALSE)</f>
        <v>13684167136</v>
      </c>
      <c r="L5213" s="110" t="str">
        <f>VLOOKUP(B5213,辅助信息!E:J,6,FALSE)</f>
        <v>现场要求调度统一联系指定收货人，不单独发司机位置。锈货不收，装货前联系收货人核实到场规格,没提前告知进场规格现场不给予接收</v>
      </c>
      <c r="O5213" s="63" t="str">
        <f ca="1" t="shared" si="244"/>
        <v/>
      </c>
      <c r="P5213" s="63" t="str">
        <f ca="1" t="shared" si="245"/>
        <v/>
      </c>
      <c r="Q5213" s="29" t="str">
        <f>VLOOKUP(B5213,辅助信息!E:M,9,FALSE)</f>
        <v>ZTWM-CDYXGS-XS-2025-0014-宜宾兴港建材-三江新区长江工业园片区保障性租赁住房建设项目</v>
      </c>
      <c r="R5213" s="29" t="str">
        <f>_xlfn._xlws.FILTER(辅助信息!D:D,辅助信息!E:E=B5213)</f>
        <v>宜宾兴港三江新区长江工业园建设项目</v>
      </c>
    </row>
    <row r="5214" hidden="1" spans="2:18">
      <c r="B5214" s="136" t="s">
        <v>81</v>
      </c>
      <c r="C5214" s="71">
        <v>45964</v>
      </c>
      <c r="D5214" s="40" t="str">
        <f>VLOOKUP(B5214,辅助信息!E:K,7,FALSE)</f>
        <v>JWDDCD2025060900080</v>
      </c>
      <c r="E5214" s="40" t="str">
        <f>VLOOKUP(F5214,辅助信息!A:B,2,FALSE)</f>
        <v>盘螺</v>
      </c>
      <c r="F5214" s="40" t="s">
        <v>40</v>
      </c>
      <c r="G5214" s="36">
        <v>35</v>
      </c>
      <c r="H5214" s="135">
        <f>IF(SUMIFS('[1]2025年已发货'!$E:$E,'[1]2025年已发货'!$F:$F,C5214,'[1]2025年已发货'!$C:$C,F5214,'[1]2025年已发货'!$G:$G,I5214,'[1]2025年已发货'!$H:$H,J5214)=0,"未发货",SUMIFS('[1]2025年已发货'!$E:$E,'[1]2025年已发货'!$F:$F,C5214,'[1]2025年已发货'!$C:$C,F5214,'[1]2025年已发货'!$G:$G,I5214,'[1]2025年已发货'!$H:$H,J5214))</f>
        <v>35</v>
      </c>
      <c r="I5214" s="39" t="str">
        <f>VLOOKUP(B5214,辅助信息!E:I,3,FALSE)</f>
        <v>（华西简阳西城嘉苑）四川省成都市简阳市简城街道高屋村</v>
      </c>
      <c r="J5214" s="40" t="str">
        <f>VLOOKUP(B5214,辅助信息!E:I,4,FALSE)</f>
        <v>张瀚镭</v>
      </c>
      <c r="K5214" s="40">
        <f>VLOOKUP(J5214,辅助信息!H:I,2,FALSE)</f>
        <v>15884666220</v>
      </c>
      <c r="L5214" s="110" t="str">
        <f>VLOOKUP(B5214,辅助信息!E:J,6,FALSE)</f>
        <v>现场禁止使用氢能源挂车！优先威钢发货,我方卸车,新老国标钢厂不加价可直发，因陕钢多次出现磅差，项目拒绝使用</v>
      </c>
      <c r="O5214" s="63" t="str">
        <f ca="1" t="shared" si="244"/>
        <v/>
      </c>
      <c r="P5214" s="63" t="str">
        <f ca="1" t="shared" si="245"/>
        <v/>
      </c>
      <c r="Q5214" s="29" t="str">
        <f>VLOOKUP(B5214,辅助信息!E:M,9,FALSE)</f>
        <v>ZTWM-CDGS-XS-2024-0030-华西集采-简州大道</v>
      </c>
      <c r="R5214" s="29" t="str">
        <f>_xlfn._xlws.FILTER(辅助信息!D:D,辅助信息!E:E=B5214)</f>
        <v>华西简阳西城嘉苑</v>
      </c>
    </row>
    <row r="5215" hidden="1" spans="2:18">
      <c r="B5215" s="136" t="s">
        <v>203</v>
      </c>
      <c r="C5215" s="71">
        <v>45964</v>
      </c>
      <c r="D5215" s="40" t="str">
        <f>VLOOKUP(B5215,辅助信息!E:K,7,FALSE)</f>
        <v>JWDDCD2025102100479</v>
      </c>
      <c r="E5215" s="40" t="str">
        <f>VLOOKUP(F5215,辅助信息!A:B,2,FALSE)</f>
        <v>螺纹钢</v>
      </c>
      <c r="F5215" s="40" t="s">
        <v>82</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4"/>
        <v/>
      </c>
      <c r="P5215" s="63" t="str">
        <f ca="1" t="shared" si="245"/>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45</v>
      </c>
      <c r="G5216" s="36">
        <v>5</v>
      </c>
      <c r="H5216" s="135">
        <f>IF(SUMIFS('[1]2025年已发货'!$E:$E,'[1]2025年已发货'!$F:$F,C5216,'[1]2025年已发货'!$C:$C,F5216,'[1]2025年已发货'!$G:$G,I5216,'[1]2025年已发货'!$H:$H,J5216)=0,"未发货",SUMIFS('[1]2025年已发货'!$E:$E,'[1]2025年已发货'!$F:$F,C5216,'[1]2025年已发货'!$C:$C,F5216,'[1]2025年已发货'!$G:$G,I5216,'[1]2025年已发货'!$H:$H,J5216))</f>
        <v>5</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4"/>
        <v/>
      </c>
      <c r="P5216" s="63" t="str">
        <f ca="1" t="shared" si="245"/>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21</v>
      </c>
      <c r="G5217" s="36">
        <v>5</v>
      </c>
      <c r="H5217" s="135">
        <f>IF(SUMIFS('[1]2025年已发货'!$E:$E,'[1]2025年已发货'!$F:$F,C5217,'[1]2025年已发货'!$C:$C,F5217,'[1]2025年已发货'!$G:$G,I5217,'[1]2025年已发货'!$H:$H,J5217)=0,"未发货",SUMIFS('[1]2025年已发货'!$E:$E,'[1]2025年已发货'!$F:$F,C5217,'[1]2025年已发货'!$C:$C,F5217,'[1]2025年已发货'!$G:$G,I5217,'[1]2025年已发货'!$H:$H,J5217))</f>
        <v>5</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4"/>
        <v/>
      </c>
      <c r="P5217" s="63" t="str">
        <f ca="1" t="shared" si="245"/>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58</v>
      </c>
      <c r="G5218" s="36">
        <v>10</v>
      </c>
      <c r="H5218" s="135">
        <f>IF(SUMIFS('[1]2025年已发货'!$E:$E,'[1]2025年已发货'!$F:$F,C5218,'[1]2025年已发货'!$C:$C,F5218,'[1]2025年已发货'!$G:$G,I5218,'[1]2025年已发货'!$H:$H,J5218)=0,"未发货",SUMIFS('[1]2025年已发货'!$E:$E,'[1]2025年已发货'!$F:$F,C5218,'[1]2025年已发货'!$C:$C,F5218,'[1]2025年已发货'!$G:$G,I5218,'[1]2025年已发货'!$H:$H,J5218))</f>
        <v>10</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si="244"/>
        <v/>
      </c>
      <c r="P5218" s="63" t="str">
        <f ca="1" t="shared" si="245"/>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203</v>
      </c>
      <c r="C5219" s="71">
        <v>45964</v>
      </c>
      <c r="D5219" s="40" t="str">
        <f>VLOOKUP(B5219,辅助信息!E:K,7,FALSE)</f>
        <v>JWDDCD2025102100479</v>
      </c>
      <c r="E5219" s="40" t="str">
        <f>VLOOKUP(F5219,辅助信息!A:B,2,FALSE)</f>
        <v>螺纹钢</v>
      </c>
      <c r="F5219" s="40" t="s">
        <v>46</v>
      </c>
      <c r="G5219" s="36">
        <v>10</v>
      </c>
      <c r="H5219" s="135">
        <f>IF(SUMIFS('[1]2025年已发货'!$E:$E,'[1]2025年已发货'!$F:$F,C5219,'[1]2025年已发货'!$C:$C,F5219,'[1]2025年已发货'!$G:$G,I5219,'[1]2025年已发货'!$H:$H,J5219)=0,"未发货",SUMIFS('[1]2025年已发货'!$E:$E,'[1]2025年已发货'!$F:$F,C5219,'[1]2025年已发货'!$C:$C,F5219,'[1]2025年已发货'!$G:$G,I5219,'[1]2025年已发货'!$H:$H,J5219))</f>
        <v>10</v>
      </c>
      <c r="I5219" s="39" t="str">
        <f>VLOOKUP(B5219,辅助信息!E:I,3,FALSE)</f>
        <v>(五冶建设空港兴城怡心街道83亩项目)成都市双流区怡心街道高峰社区一组剑和路一段空港兴城怡心街道83亩项目中国五冶项目部</v>
      </c>
      <c r="J5219" s="40" t="str">
        <f>VLOOKUP(B5219,辅助信息!E:I,4,FALSE)</f>
        <v>王刚</v>
      </c>
      <c r="K5219" s="40">
        <f>VLOOKUP(J5219,辅助信息!H:I,2,FALSE)</f>
        <v>15881190525</v>
      </c>
      <c r="L5219" s="110" t="str">
        <f>VLOOKUP(B5219,辅助信息!E:J,6,FALSE)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9" s="63" t="str">
        <f ca="1" t="shared" si="244"/>
        <v/>
      </c>
      <c r="P5219" s="63" t="str">
        <f ca="1" t="shared" si="245"/>
        <v/>
      </c>
      <c r="Q5219" s="29" t="str">
        <f>VLOOKUP(B5219,辅助信息!E:M,9,FALSE)</f>
        <v>ZTWM-CDGS-XS-2025-0073-五冶天府-成都怡心湖片区及龙泉驿医院等项目</v>
      </c>
      <c r="R5219" s="29" t="str">
        <f>_xlfn._xlws.FILTER(辅助信息!D:D,辅助信息!E:E=B5219)</f>
        <v>五冶建设空港兴城怡心街道83亩项目</v>
      </c>
    </row>
    <row r="5220" hidden="1" spans="2:18">
      <c r="B5220" s="136" t="s">
        <v>203</v>
      </c>
      <c r="C5220" s="71">
        <v>45964</v>
      </c>
      <c r="D5220" s="40" t="str">
        <f>VLOOKUP(B5220,辅助信息!E:K,7,FALSE)</f>
        <v>JWDDCD2025102100479</v>
      </c>
      <c r="E5220" s="40" t="str">
        <f>VLOOKUP(F5220,辅助信息!A:B,2,FALSE)</f>
        <v>螺纹钢</v>
      </c>
      <c r="F5220" s="40" t="s">
        <v>22</v>
      </c>
      <c r="G5220" s="36">
        <v>35</v>
      </c>
      <c r="H5220" s="135">
        <f>IF(SUMIFS('[1]2025年已发货'!$E:$E,'[1]2025年已发货'!$F:$F,C5220,'[1]2025年已发货'!$C:$C,F5220,'[1]2025年已发货'!$G:$G,I5220,'[1]2025年已发货'!$H:$H,J5220)=0,"未发货",SUMIFS('[1]2025年已发货'!$E:$E,'[1]2025年已发货'!$F:$F,C5220,'[1]2025年已发货'!$C:$C,F5220,'[1]2025年已发货'!$G:$G,I5220,'[1]2025年已发货'!$H:$H,J5220))</f>
        <v>35</v>
      </c>
      <c r="I5220" s="39" t="str">
        <f>VLOOKUP(B5220,辅助信息!E:I,3,FALSE)</f>
        <v>(五冶建设空港兴城怡心街道83亩项目)成都市双流区怡心街道高峰社区一组剑和路一段空港兴城怡心街道83亩项目中国五冶项目部</v>
      </c>
      <c r="J5220" s="40" t="str">
        <f>VLOOKUP(B5220,辅助信息!E:I,4,FALSE)</f>
        <v>王刚</v>
      </c>
      <c r="K5220" s="40">
        <f>VLOOKUP(J5220,辅助信息!H:I,2,FALSE)</f>
        <v>15881190525</v>
      </c>
      <c r="L5220" s="110" t="str">
        <f>VLOOKUP(B5220,辅助信息!E:J,6,FALSE)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20" s="63" t="str">
        <f ca="1">IF(OR(M5220="",N5220&lt;&gt;""),"",MAX(M5220-TODAY(),0))</f>
        <v/>
      </c>
      <c r="P5220" s="63" t="str">
        <f ca="1">IF(M5220="","",IF(N5220&lt;&gt;"",MAX(N5220-M5220,0),IF(TODAY()&gt;M5220,TODAY()-M5220,0)))</f>
        <v/>
      </c>
      <c r="Q5220" s="29" t="str">
        <f>VLOOKUP(B5220,辅助信息!E:M,9,FALSE)</f>
        <v>ZTWM-CDGS-XS-2025-0073-五冶天府-成都怡心湖片区及龙泉驿医院等项目</v>
      </c>
      <c r="R5220" s="29" t="str">
        <f>_xlfn._xlws.FILTER(辅助信息!D:D,辅助信息!E:E=B5220)</f>
        <v>五冶建设空港兴城怡心街道83亩项目</v>
      </c>
    </row>
    <row r="5221" hidden="1" spans="2:18">
      <c r="B5221" s="136" t="s">
        <v>176</v>
      </c>
      <c r="C5221" s="71">
        <v>45964</v>
      </c>
      <c r="D5221" s="40" t="str">
        <f>VLOOKUP(B5221,辅助信息!E:K,7,FALSE)</f>
        <v>JWDDCD2025062200016</v>
      </c>
      <c r="E5221" s="40" t="str">
        <f>VLOOKUP(F5221,辅助信息!A:B,2,FALSE)</f>
        <v>盘螺</v>
      </c>
      <c r="F5221" s="40" t="s">
        <v>41</v>
      </c>
      <c r="G5221" s="36">
        <v>35</v>
      </c>
      <c r="H5221" s="135">
        <f>IF(SUMIFS('[1]2025年已发货'!$E:$E,'[1]2025年已发货'!$F:$F,C5221,'[1]2025年已发货'!$C:$C,F5221,'[1]2025年已发货'!$G:$G,I5221,'[1]2025年已发货'!$H:$H,J5221)=0,"未发货",SUMIFS('[1]2025年已发货'!$E:$E,'[1]2025年已发货'!$F:$F,C5221,'[1]2025年已发货'!$C:$C,F5221,'[1]2025年已发货'!$G:$G,I5221,'[1]2025年已发货'!$H:$H,J5221))</f>
        <v>35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IF(OR(M5221="",N5221&lt;&gt;""),"",MAX(M5221-TODAY(),0))</f>
        <v/>
      </c>
      <c r="P5221" s="63" t="str">
        <f ca="1">IF(M5221="","",IF(N5221&lt;&gt;"",MAX(N5221-M5221,0),IF(TODAY()&gt;M5221,TODAY()-M5221,0)))</f>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130</v>
      </c>
      <c r="G5222" s="36">
        <v>6</v>
      </c>
      <c r="H5222" s="135">
        <f>IF(SUMIFS('[1]2025年已发货'!$E:$E,'[1]2025年已发货'!$F:$F,C5222,'[1]2025年已发货'!$C:$C,F5222,'[1]2025年已发货'!$G:$G,I5222,'[1]2025年已发货'!$H:$H,J5222)=0,"未发货",SUMIFS('[1]2025年已发货'!$E:$E,'[1]2025年已发货'!$F:$F,C5222,'[1]2025年已发货'!$C:$C,F5222,'[1]2025年已发货'!$G:$G,I5222,'[1]2025年已发货'!$H:$H,J5222))</f>
        <v>6</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IF(OR(M5222="",N5222&lt;&gt;""),"",MAX(M5222-TODAY(),0))</f>
        <v/>
      </c>
      <c r="P5222" s="63" t="str">
        <f ca="1">IF(M5222="","",IF(N5222&lt;&gt;"",MAX(N5222-M5222,0),IF(TODAY()&gt;M5222,TODAY()-M5222,0)))</f>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176</v>
      </c>
      <c r="C5223" s="71">
        <v>45964</v>
      </c>
      <c r="D5223" s="40" t="str">
        <f>VLOOKUP(B5223,辅助信息!E:K,7,FALSE)</f>
        <v>JWDDCD2025062200016</v>
      </c>
      <c r="E5223" s="40" t="str">
        <f>VLOOKUP(F5223,辅助信息!A:B,2,FALSE)</f>
        <v>螺纹钢</v>
      </c>
      <c r="F5223" s="40" t="s">
        <v>138</v>
      </c>
      <c r="G5223" s="36">
        <v>15</v>
      </c>
      <c r="H5223" s="135">
        <f>IF(SUMIFS('[1]2025年已发货'!$E:$E,'[1]2025年已发货'!$F:$F,C5223,'[1]2025年已发货'!$C:$C,F5223,'[1]2025年已发货'!$G:$G,I5223,'[1]2025年已发货'!$H:$H,J5223)=0,"未发货",SUMIFS('[1]2025年已发货'!$E:$E,'[1]2025年已发货'!$F:$F,C5223,'[1]2025年已发货'!$C:$C,F5223,'[1]2025年已发货'!$G:$G,I5223,'[1]2025年已发货'!$H:$H,J5223))</f>
        <v>15</v>
      </c>
      <c r="I5223" s="39" t="str">
        <f>VLOOKUP(B5223,辅助信息!E:I,3,FALSE)</f>
        <v>(武汉电气化局成达万高铁强电项目-渠县)四川省达州市渠县渠北镇雷家湾渠县北站旁</v>
      </c>
      <c r="J5223" s="40" t="str">
        <f>VLOOKUP(B5223,辅助信息!E:I,4,FALSE)</f>
        <v>刘频</v>
      </c>
      <c r="K5223" s="40">
        <f>VLOOKUP(J5223,辅助信息!H:I,2,FALSE)</f>
        <v>18779627939</v>
      </c>
      <c r="L5223" s="110" t="str">
        <f>VLOOKUP(B5223,辅助信息!E:J,6,FALSE)</f>
        <v>锈货不收！！下雨天钢筋没盖篷布不收！！，装货前联系收货人核实到场规格,没提前告知进场规格现场不给予接收</v>
      </c>
      <c r="O5223" s="63" t="str">
        <f ca="1">IF(OR(M5223="",N5223&lt;&gt;""),"",MAX(M5223-TODAY(),0))</f>
        <v/>
      </c>
      <c r="P5223" s="63" t="str">
        <f ca="1">IF(M5223="","",IF(N5223&lt;&gt;"",MAX(N5223-M5223,0),IF(TODAY()&gt;M5223,TODAY()-M5223,0)))</f>
        <v/>
      </c>
      <c r="Q5223" s="29" t="str">
        <f>VLOOKUP(B5223,辅助信息!E:M,9,FALSE)</f>
        <v>ZTWM-CDGS-XS-2025-0033-中铁武汉电气化局集团有限公司成达万高速铁路强电工程项目</v>
      </c>
      <c r="R5223" s="29" t="str">
        <f>_xlfn._xlws.FILTER(辅助信息!D:D,辅助信息!E:E=B5223)</f>
        <v>武汉电气化局成达万高铁强电项目</v>
      </c>
    </row>
    <row r="5224" hidden="1" spans="2:18">
      <c r="B5224" s="136" t="s">
        <v>176</v>
      </c>
      <c r="C5224" s="71">
        <v>45964</v>
      </c>
      <c r="D5224" s="40" t="str">
        <f>VLOOKUP(B5224,辅助信息!E:K,7,FALSE)</f>
        <v>JWDDCD2025062200016</v>
      </c>
      <c r="E5224" s="40" t="str">
        <f>VLOOKUP(F5224,辅助信息!A:B,2,FALSE)</f>
        <v>螺纹钢</v>
      </c>
      <c r="F5224" s="40" t="s">
        <v>91</v>
      </c>
      <c r="G5224" s="36">
        <v>15</v>
      </c>
      <c r="H5224" s="135">
        <f>IF(SUMIFS('[1]2025年已发货'!$E:$E,'[1]2025年已发货'!$F:$F,C5224,'[1]2025年已发货'!$C:$C,F5224,'[1]2025年已发货'!$G:$G,I5224,'[1]2025年已发货'!$H:$H,J5224)=0,"未发货",SUMIFS('[1]2025年已发货'!$E:$E,'[1]2025年已发货'!$F:$F,C5224,'[1]2025年已发货'!$C:$C,F5224,'[1]2025年已发货'!$G:$G,I5224,'[1]2025年已发货'!$H:$H,J5224))</f>
        <v>15</v>
      </c>
      <c r="I5224" s="39" t="str">
        <f>VLOOKUP(B5224,辅助信息!E:I,3,FALSE)</f>
        <v>(武汉电气化局成达万高铁强电项目-渠县)四川省达州市渠县渠北镇雷家湾渠县北站旁</v>
      </c>
      <c r="J5224" s="40" t="str">
        <f>VLOOKUP(B5224,辅助信息!E:I,4,FALSE)</f>
        <v>刘频</v>
      </c>
      <c r="K5224" s="40">
        <f>VLOOKUP(J5224,辅助信息!H:I,2,FALSE)</f>
        <v>18779627939</v>
      </c>
      <c r="L5224" s="110" t="str">
        <f>VLOOKUP(B5224,辅助信息!E:J,6,FALSE)</f>
        <v>锈货不收！！下雨天钢筋没盖篷布不收！！，装货前联系收货人核实到场规格,没提前告知进场规格现场不给予接收</v>
      </c>
      <c r="O5224" s="63" t="str">
        <f ca="1">IF(OR(M5224="",N5224&lt;&gt;""),"",MAX(M5224-TODAY(),0))</f>
        <v/>
      </c>
      <c r="P5224" s="63" t="str">
        <f ca="1">IF(M5224="","",IF(N5224&lt;&gt;"",MAX(N5224-M5224,0),IF(TODAY()&gt;M5224,TODAY()-M5224,0)))</f>
        <v/>
      </c>
      <c r="Q5224" s="29" t="str">
        <f>VLOOKUP(B5224,辅助信息!E:M,9,FALSE)</f>
        <v>ZTWM-CDGS-XS-2025-0033-中铁武汉电气化局集团有限公司成达万高速铁路强电工程项目</v>
      </c>
      <c r="R5224" s="29" t="str">
        <f>_xlfn._xlws.FILTER(辅助信息!D:D,辅助信息!E:E=B5224)</f>
        <v>武汉电气化局成达万高铁强电项目</v>
      </c>
    </row>
    <row r="5225" spans="2:18">
      <c r="B5225" s="136" t="s">
        <v>224</v>
      </c>
      <c r="C5225" s="71">
        <v>45965</v>
      </c>
      <c r="D5225" s="40" t="str">
        <f>VLOOKUP(B5225,辅助信息!E:K,7,FALSE)</f>
        <v>JWDDCD2025092400188</v>
      </c>
      <c r="E5225" s="40" t="str">
        <f>VLOOKUP(F5225,辅助信息!A:B,2,FALSE)</f>
        <v>螺纹钢</v>
      </c>
      <c r="F5225" s="40" t="s">
        <v>27</v>
      </c>
      <c r="G5225" s="36">
        <v>35</v>
      </c>
      <c r="H5225" s="135" t="str">
        <f>IF(SUMIFS('[1]2025年已发货'!$E:$E,'[1]2025年已发货'!$F:$F,C5225,'[1]2025年已发货'!$C:$C,F5225,'[1]2025年已发货'!$G:$G,I5225,'[1]2025年已发货'!$H:$H,J5225)=0,"未发货",SUMIFS('[1]2025年已发货'!$E:$E,'[1]2025年已发货'!$F:$F,C5225,'[1]2025年已发货'!$C:$C,F5225,'[1]2025年已发货'!$G:$G,I5225,'[1]2025年已发货'!$H:$H,J5225))</f>
        <v>未发货</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IF(OR(M5225="",N5225&lt;&gt;""),"",MAX(M5225-TODAY(),0))</f>
        <v/>
      </c>
      <c r="P5225" s="63" t="str">
        <f ca="1">IF(M5225="","",IF(N5225&lt;&gt;"",MAX(N5225-M5225,0),IF(TODAY()&gt;M5225,TODAY()-M5225,0)))</f>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45965</v>
      </c>
      <c r="D5226" s="40" t="str">
        <f>VLOOKUP(B5226,辅助信息!E:K,7,FALSE)</f>
        <v>JWDDCD2025092400188</v>
      </c>
      <c r="E5226" s="40" t="str">
        <f>VLOOKUP(F5226,辅助信息!A:B,2,FALSE)</f>
        <v>螺纹钢</v>
      </c>
      <c r="F5226" s="40" t="s">
        <v>32</v>
      </c>
      <c r="G5226" s="36">
        <v>10</v>
      </c>
      <c r="H5226" s="135" t="str">
        <f>IF(SUMIFS('[1]2025年已发货'!$E:$E,'[1]2025年已发货'!$F:$F,C5226,'[1]2025年已发货'!$C:$C,F5226,'[1]2025年已发货'!$G:$G,I5226,'[1]2025年已发货'!$H:$H,J5226)=0,"未发货",SUMIFS('[1]2025年已发货'!$E:$E,'[1]2025年已发货'!$F:$F,C5226,'[1]2025年已发货'!$C:$C,F5226,'[1]2025年已发货'!$G:$G,I5226,'[1]2025年已发货'!$H:$H,J5226))</f>
        <v>未发货</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IF(OR(M5226="",N5226&lt;&gt;""),"",MAX(M5226-TODAY(),0))</f>
        <v/>
      </c>
      <c r="P5226" s="63" t="str">
        <f ca="1">IF(M5226="","",IF(N5226&lt;&gt;"",MAX(N5226-M5226,0),IF(TODAY()&gt;M5226,TODAY()-M5226,0)))</f>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45965</v>
      </c>
      <c r="D5227" s="40" t="str">
        <f>VLOOKUP(B5227,辅助信息!E:K,7,FALSE)</f>
        <v>JWDDCD2025092400188</v>
      </c>
      <c r="E5227" s="40" t="str">
        <f>VLOOKUP(F5227,辅助信息!A:B,2,FALSE)</f>
        <v>螺纹钢</v>
      </c>
      <c r="F5227" s="40" t="s">
        <v>30</v>
      </c>
      <c r="G5227" s="36">
        <v>2.5</v>
      </c>
      <c r="H5227" s="135" t="str">
        <f>IF(SUMIFS('[1]2025年已发货'!$E:$E,'[1]2025年已发货'!$F:$F,C5227,'[1]2025年已发货'!$C:$C,F5227,'[1]2025年已发货'!$G:$G,I5227,'[1]2025年已发货'!$H:$H,J5227)=0,"未发货",SUMIFS('[1]2025年已发货'!$E:$E,'[1]2025年已发货'!$F:$F,C5227,'[1]2025年已发货'!$C:$C,F5227,'[1]2025年已发货'!$G:$G,I5227,'[1]2025年已发货'!$H:$H,J5227))</f>
        <v>未发货</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IF(OR(M5227="",N5227&lt;&gt;""),"",MAX(M5227-TODAY(),0))</f>
        <v/>
      </c>
      <c r="P5227" s="63" t="str">
        <f ca="1">IF(M5227="","",IF(N5227&lt;&gt;"",MAX(N5227-M5227,0),IF(TODAY()&gt;M5227,TODAY()-M5227,0)))</f>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spans="2:18">
      <c r="B5228" s="136" t="s">
        <v>224</v>
      </c>
      <c r="C5228" s="71">
        <v>45965</v>
      </c>
      <c r="D5228" s="40" t="str">
        <f>VLOOKUP(B5228,辅助信息!E:K,7,FALSE)</f>
        <v>JWDDCD2025092400188</v>
      </c>
      <c r="E5228" s="40" t="str">
        <f>VLOOKUP(F5228,辅助信息!A:B,2,FALSE)</f>
        <v>螺纹钢</v>
      </c>
      <c r="F5228" s="40" t="s">
        <v>33</v>
      </c>
      <c r="G5228" s="36">
        <v>20</v>
      </c>
      <c r="H5228" s="135" t="str">
        <f>IF(SUMIFS('[1]2025年已发货'!$E:$E,'[1]2025年已发货'!$F:$F,C5228,'[1]2025年已发货'!$C:$C,F5228,'[1]2025年已发货'!$G:$G,I5228,'[1]2025年已发货'!$H:$H,J5228)=0,"未发货",SUMIFS('[1]2025年已发货'!$E:$E,'[1]2025年已发货'!$F:$F,C5228,'[1]2025年已发货'!$C:$C,F5228,'[1]2025年已发货'!$G:$G,I5228,'[1]2025年已发货'!$H:$H,J5228))</f>
        <v>未发货</v>
      </c>
      <c r="I5228" s="39" t="str">
        <f>VLOOKUP(B5228,辅助信息!E:I,3,FALSE)</f>
        <v>(五冶钢构龙泉东洪片区70亩住宅、商业及配套工程项目一标段)成都市龙泉驿外东洪路地铁2号线惠王陵地铁C口</v>
      </c>
      <c r="J5228" s="40" t="str">
        <f>VLOOKUP(B5228,辅助信息!E:I,4,FALSE)</f>
        <v>邹爱国</v>
      </c>
      <c r="K5228" s="40">
        <f>VLOOKUP(J5228,辅助信息!H:I,2,FALSE)</f>
        <v>13540231225</v>
      </c>
      <c r="L5228" s="110">
        <f>VLOOKUP(B5228,辅助信息!E:J,6,FALSE)</f>
        <v>0</v>
      </c>
      <c r="O5228" s="63" t="str">
        <f ca="1">IF(OR(M5228="",N5228&lt;&gt;""),"",MAX(M5228-TODAY(),0))</f>
        <v/>
      </c>
      <c r="P5228" s="63" t="str">
        <f ca="1">IF(M5228="","",IF(N5228&lt;&gt;"",MAX(N5228-M5228,0),IF(TODAY()&gt;M5228,TODAY()-M5228,0)))</f>
        <v/>
      </c>
      <c r="Q5228" s="29" t="str">
        <f>VLOOKUP(B5228,辅助信息!E:M,9,FALSE)</f>
        <v>ZTWM-CDGS-XS-2025-0156-五冶钢构-2025年九月第一批次钢筋采购合同(三圣乡项目)-中铁物贸成都公司</v>
      </c>
      <c r="R5228" s="29" t="str">
        <f>_xlfn._xlws.FILTER(辅助信息!D:D,辅助信息!E:E=B5228)</f>
        <v>五冶钢构龙泉东洪片区(70亩、85亩)住宅、商业及配套工程项目</v>
      </c>
    </row>
    <row r="5229" spans="2:18">
      <c r="B5229" s="136" t="s">
        <v>224</v>
      </c>
      <c r="C5229" s="71">
        <v>45965</v>
      </c>
      <c r="D5229" s="40" t="str">
        <f>VLOOKUP(B5229,辅助信息!E:K,7,FALSE)</f>
        <v>JWDDCD2025092400188</v>
      </c>
      <c r="E5229" s="40" t="str">
        <f>VLOOKUP(F5229,辅助信息!A:B,2,FALSE)</f>
        <v>螺纹钢</v>
      </c>
      <c r="F5229" s="40" t="s">
        <v>28</v>
      </c>
      <c r="G5229" s="36">
        <v>35</v>
      </c>
      <c r="H5229" s="135" t="str">
        <f>IF(SUMIFS('[1]2025年已发货'!$E:$E,'[1]2025年已发货'!$F:$F,C5229,'[1]2025年已发货'!$C:$C,F5229,'[1]2025年已发货'!$G:$G,I5229,'[1]2025年已发货'!$H:$H,J5229)=0,"未发货",SUMIFS('[1]2025年已发货'!$E:$E,'[1]2025年已发货'!$F:$F,C5229,'[1]2025年已发货'!$C:$C,F5229,'[1]2025年已发货'!$G:$G,I5229,'[1]2025年已发货'!$H:$H,J5229))</f>
        <v>未发货</v>
      </c>
      <c r="I5229" s="39" t="str">
        <f>VLOOKUP(B5229,辅助信息!E:I,3,FALSE)</f>
        <v>(五冶钢构龙泉东洪片区70亩住宅、商业及配套工程项目一标段)成都市龙泉驿外东洪路地铁2号线惠王陵地铁C口</v>
      </c>
      <c r="J5229" s="40" t="str">
        <f>VLOOKUP(B5229,辅助信息!E:I,4,FALSE)</f>
        <v>邹爱国</v>
      </c>
      <c r="K5229" s="40">
        <f>VLOOKUP(J5229,辅助信息!H:I,2,FALSE)</f>
        <v>13540231225</v>
      </c>
      <c r="L5229" s="110">
        <f>VLOOKUP(B5229,辅助信息!E:J,6,FALSE)</f>
        <v>0</v>
      </c>
      <c r="O5229" s="63" t="str">
        <f ca="1">IF(OR(M5229="",N5229&lt;&gt;""),"",MAX(M5229-TODAY(),0))</f>
        <v/>
      </c>
      <c r="P5229" s="63" t="str">
        <f ca="1">IF(M5229="","",IF(N5229&lt;&gt;"",MAX(N5229-M5229,0),IF(TODAY()&gt;M5229,TODAY()-M5229,0)))</f>
        <v/>
      </c>
      <c r="Q5229" s="29" t="str">
        <f>VLOOKUP(B5229,辅助信息!E:M,9,FALSE)</f>
        <v>ZTWM-CDGS-XS-2025-0156-五冶钢构-2025年九月第一批次钢筋采购合同(三圣乡项目)-中铁物贸成都公司</v>
      </c>
      <c r="R5229" s="29" t="str">
        <f>_xlfn._xlws.FILTER(辅助信息!D:D,辅助信息!E:E=B5229)</f>
        <v>五冶钢构龙泉东洪片区(70亩、85亩)住宅、商业及配套工程项目</v>
      </c>
    </row>
    <row r="5230" spans="2:18">
      <c r="B5230" s="136" t="s">
        <v>203</v>
      </c>
      <c r="C5230" s="71">
        <v>45965</v>
      </c>
      <c r="D5230" s="40" t="str">
        <f>VLOOKUP(B5230,辅助信息!E:K,7,FALSE)</f>
        <v>JWDDCD2025102100479</v>
      </c>
      <c r="E5230" s="40" t="str">
        <f>VLOOKUP(F5230,辅助信息!A:B,2,FALSE)</f>
        <v>盘螺</v>
      </c>
      <c r="F5230" s="121" t="s">
        <v>49</v>
      </c>
      <c r="G5230" s="36">
        <v>6</v>
      </c>
      <c r="H5230" s="135">
        <f>IF(SUMIFS('[1]2025年已发货'!$E:$E,'[1]2025年已发货'!$F:$F,C5230,'[1]2025年已发货'!$C:$C,F5230,'[1]2025年已发货'!$G:$G,I5230,'[1]2025年已发货'!$H:$H,J5230)=0,"未发货",SUMIFS('[1]2025年已发货'!$E:$E,'[1]2025年已发货'!$F:$F,C5230,'[1]2025年已发货'!$C:$C,F5230,'[1]2025年已发货'!$G:$G,I5230,'[1]2025年已发货'!$H:$H,J5230))</f>
        <v>6</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IF(OR(M5230="",N5230&lt;&gt;""),"",MAX(M5230-TODAY(),0))</f>
        <v>0</v>
      </c>
      <c r="P5230" s="63">
        <f ca="1">IF(M5230="","",IF(N5230&lt;&gt;"",MAX(N5230-M5230,0),IF(TODAY()&gt;M5230,TODAY()-M5230,0)))</f>
        <v>0</v>
      </c>
      <c r="Q5230" s="29" t="str">
        <f>VLOOKUP(B5230,辅助信息!E:M,9,FALSE)</f>
        <v>ZTWM-CDGS-XS-2025-0073-五冶天府-成都怡心湖片区及龙泉驿医院等项目</v>
      </c>
      <c r="R5230" s="29" t="str">
        <f>_xlfn._xlws.FILTER(辅助信息!D:D,辅助信息!E:E=B5230)</f>
        <v>五冶建设空港兴城怡心街道83亩项目</v>
      </c>
    </row>
    <row r="5231" spans="2:18">
      <c r="B5231" s="136" t="s">
        <v>203</v>
      </c>
      <c r="C5231" s="71">
        <v>45965</v>
      </c>
      <c r="D5231" s="40" t="str">
        <f>VLOOKUP(B5231,辅助信息!E:K,7,FALSE)</f>
        <v>JWDDCD2025102100479</v>
      </c>
      <c r="E5231" s="40" t="str">
        <f>VLOOKUP(F5231,辅助信息!A:B,2,FALSE)</f>
        <v>盘螺</v>
      </c>
      <c r="F5231" s="40" t="s">
        <v>40</v>
      </c>
      <c r="G5231" s="36">
        <v>14</v>
      </c>
      <c r="H5231" s="135">
        <f>IF(SUMIFS('[1]2025年已发货'!$E:$E,'[1]2025年已发货'!$F:$F,C5231,'[1]2025年已发货'!$C:$C,F5231,'[1]2025年已发货'!$G:$G,I5231,'[1]2025年已发货'!$H:$H,J5231)=0,"未发货",SUMIFS('[1]2025年已发货'!$E:$E,'[1]2025年已发货'!$F:$F,C5231,'[1]2025年已发货'!$C:$C,F5231,'[1]2025年已发货'!$G:$G,I5231,'[1]2025年已发货'!$H:$H,J5231))</f>
        <v>14</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IF(OR(M5231="",N5231&lt;&gt;""),"",MAX(M5231-TODAY(),0))</f>
        <v>0</v>
      </c>
      <c r="P5231" s="63">
        <f ca="1">IF(M5231="","",IF(N5231&lt;&gt;"",MAX(N5231-M5231,0),IF(TODAY()&gt;M5231,TODAY()-M5231,0)))</f>
        <v>0</v>
      </c>
      <c r="Q5231" s="29" t="str">
        <f>VLOOKUP(B5231,辅助信息!E:M,9,FALSE)</f>
        <v>ZTWM-CDGS-XS-2025-0073-五冶天府-成都怡心湖片区及龙泉驿医院等项目</v>
      </c>
      <c r="R5231" s="29" t="str">
        <f>_xlfn._xlws.FILTER(辅助信息!D:D,辅助信息!E:E=B5231)</f>
        <v>五冶建设空港兴城怡心街道83亩项目</v>
      </c>
    </row>
    <row r="5232" spans="2:18">
      <c r="B5232" s="136" t="s">
        <v>203</v>
      </c>
      <c r="C5232" s="71">
        <v>45965</v>
      </c>
      <c r="D5232" s="40" t="str">
        <f>VLOOKUP(B5232,辅助信息!E:K,7,FALSE)</f>
        <v>JWDDCD2025102100479</v>
      </c>
      <c r="E5232" s="40" t="str">
        <f>VLOOKUP(F5232,辅助信息!A:B,2,FALSE)</f>
        <v>盘螺</v>
      </c>
      <c r="F5232" s="40" t="s">
        <v>41</v>
      </c>
      <c r="G5232" s="36">
        <v>14</v>
      </c>
      <c r="H5232" s="135">
        <f>IF(SUMIFS('[1]2025年已发货'!$E:$E,'[1]2025年已发货'!$F:$F,C5232,'[1]2025年已发货'!$C:$C,F5232,'[1]2025年已发货'!$G:$G,I5232,'[1]2025年已发货'!$H:$H,J5232)=0,"未发货",SUMIFS('[1]2025年已发货'!$E:$E,'[1]2025年已发货'!$F:$F,C5232,'[1]2025年已发货'!$C:$C,F5232,'[1]2025年已发货'!$G:$G,I5232,'[1]2025年已发货'!$H:$H,J5232))</f>
        <v>14</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IF(OR(M5232="",N5232&lt;&gt;""),"",MAX(M5232-TODAY(),0))</f>
        <v>0</v>
      </c>
      <c r="P5232" s="63">
        <f ca="1">IF(M5232="","",IF(N5232&lt;&gt;"",MAX(N5232-M5232,0),IF(TODAY()&gt;M5232,TODAY()-M5232,0)))</f>
        <v>0</v>
      </c>
      <c r="Q5232" s="29" t="str">
        <f>VLOOKUP(B5232,辅助信息!E:M,9,FALSE)</f>
        <v>ZTWM-CDGS-XS-2025-0073-五冶天府-成都怡心湖片区及龙泉驿医院等项目</v>
      </c>
      <c r="R5232" s="29" t="str">
        <f>_xlfn._xlws.FILTER(辅助信息!D:D,辅助信息!E:E=B5232)</f>
        <v>五冶建设空港兴城怡心街道83亩项目</v>
      </c>
    </row>
    <row r="5233" spans="2:18">
      <c r="B5233" s="136" t="s">
        <v>203</v>
      </c>
      <c r="C5233" s="71">
        <v>45965</v>
      </c>
      <c r="D5233" s="40" t="str">
        <f>VLOOKUP(B5233,辅助信息!E:K,7,FALSE)</f>
        <v>JWDDCD2025102100479</v>
      </c>
      <c r="E5233" s="40" t="str">
        <f>VLOOKUP(F5233,辅助信息!A:B,2,FALSE)</f>
        <v>螺纹钢</v>
      </c>
      <c r="F5233" s="40" t="s">
        <v>27</v>
      </c>
      <c r="G5233" s="36">
        <v>16</v>
      </c>
      <c r="H5233" s="135">
        <f>IF(SUMIFS('[1]2025年已发货'!$E:$E,'[1]2025年已发货'!$F:$F,C5233,'[1]2025年已发货'!$C:$C,F5233,'[1]2025年已发货'!$G:$G,I5233,'[1]2025年已发货'!$H:$H,J5233)=0,"未发货",SUMIFS('[1]2025年已发货'!$E:$E,'[1]2025年已发货'!$F:$F,C5233,'[1]2025年已发货'!$C:$C,F5233,'[1]2025年已发货'!$G:$G,I5233,'[1]2025年已发货'!$H:$H,J5233))</f>
        <v>16</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IF(OR(M5233="",N5233&lt;&gt;""),"",MAX(M5233-TODAY(),0))</f>
        <v>0</v>
      </c>
      <c r="P5233" s="63">
        <f ca="1">IF(M5233="","",IF(N5233&lt;&gt;"",MAX(N5233-M5233,0),IF(TODAY()&gt;M5233,TODAY()-M5233,0)))</f>
        <v>0</v>
      </c>
      <c r="Q5233" s="29" t="str">
        <f>VLOOKUP(B5233,辅助信息!E:M,9,FALSE)</f>
        <v>ZTWM-CDGS-XS-2025-0073-五冶天府-成都怡心湖片区及龙泉驿医院等项目</v>
      </c>
      <c r="R5233" s="29" t="str">
        <f>_xlfn._xlws.FILTER(辅助信息!D:D,辅助信息!E:E=B5233)</f>
        <v>五冶建设空港兴城怡心街道83亩项目</v>
      </c>
    </row>
    <row r="5234" spans="2:18">
      <c r="B5234" s="136" t="s">
        <v>203</v>
      </c>
      <c r="C5234" s="71">
        <v>45965</v>
      </c>
      <c r="D5234" s="40" t="str">
        <f>VLOOKUP(B5234,辅助信息!E:K,7,FALSE)</f>
        <v>JWDDCD2025102100479</v>
      </c>
      <c r="E5234" s="40" t="str">
        <f>VLOOKUP(F5234,辅助信息!A:B,2,FALSE)</f>
        <v>螺纹钢</v>
      </c>
      <c r="F5234" s="40" t="s">
        <v>19</v>
      </c>
      <c r="G5234" s="36">
        <v>20</v>
      </c>
      <c r="H5234" s="135">
        <f>IF(SUMIFS('[1]2025年已发货'!$E:$E,'[1]2025年已发货'!$F:$F,C5234,'[1]2025年已发货'!$C:$C,F5234,'[1]2025年已发货'!$G:$G,I5234,'[1]2025年已发货'!$H:$H,J5234)=0,"未发货",SUMIFS('[1]2025年已发货'!$E:$E,'[1]2025年已发货'!$F:$F,C5234,'[1]2025年已发货'!$C:$C,F5234,'[1]2025年已发货'!$G:$G,I5234,'[1]2025年已发货'!$H:$H,J5234))</f>
        <v>20</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IF(OR(M5234="",N5234&lt;&gt;""),"",MAX(M5234-TODAY(),0))</f>
        <v>0</v>
      </c>
      <c r="P5234" s="63">
        <f ca="1">IF(M5234="","",IF(N5234&lt;&gt;"",MAX(N5234-M5234,0),IF(TODAY()&gt;M5234,TODAY()-M5234,0)))</f>
        <v>0</v>
      </c>
      <c r="Q5234" s="29" t="str">
        <f>VLOOKUP(B5234,辅助信息!E:M,9,FALSE)</f>
        <v>ZTWM-CDGS-XS-2025-0073-五冶天府-成都怡心湖片区及龙泉驿医院等项目</v>
      </c>
      <c r="R5234" s="29" t="str">
        <f>_xlfn._xlws.FILTER(辅助信息!D:D,辅助信息!E:E=B5234)</f>
        <v>五冶建设空港兴城怡心街道83亩项目</v>
      </c>
    </row>
    <row r="5235" spans="2:18">
      <c r="B5235" s="136" t="s">
        <v>203</v>
      </c>
      <c r="C5235" s="71">
        <v>45965</v>
      </c>
      <c r="D5235" s="40" t="str">
        <f>VLOOKUP(B5235,辅助信息!E:K,7,FALSE)</f>
        <v>JWDDCD2025102100479</v>
      </c>
      <c r="E5235" s="40" t="str">
        <f>VLOOKUP(F5235,辅助信息!A:B,2,FALSE)</f>
        <v>螺纹钢</v>
      </c>
      <c r="F5235" s="40" t="s">
        <v>32</v>
      </c>
      <c r="G5235" s="36">
        <v>12</v>
      </c>
      <c r="H5235" s="135">
        <f>IF(SUMIFS('[1]2025年已发货'!$E:$E,'[1]2025年已发货'!$F:$F,C5235,'[1]2025年已发货'!$C:$C,F5235,'[1]2025年已发货'!$G:$G,I5235,'[1]2025年已发货'!$H:$H,J5235)=0,"未发货",SUMIFS('[1]2025年已发货'!$E:$E,'[1]2025年已发货'!$F:$F,C5235,'[1]2025年已发货'!$C:$C,F5235,'[1]2025年已发货'!$G:$G,I5235,'[1]2025年已发货'!$H:$H,J5235))</f>
        <v>12</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IF(OR(M5235="",N5235&lt;&gt;""),"",MAX(M5235-TODAY(),0))</f>
        <v>0</v>
      </c>
      <c r="P5235" s="63">
        <f ca="1">IF(M5235="","",IF(N5235&lt;&gt;"",MAX(N5235-M5235,0),IF(TODAY()&gt;M5235,TODAY()-M5235,0)))</f>
        <v>0</v>
      </c>
      <c r="Q5235" s="29" t="str">
        <f>VLOOKUP(B5235,辅助信息!E:M,9,FALSE)</f>
        <v>ZTWM-CDGS-XS-2025-0073-五冶天府-成都怡心湖片区及龙泉驿医院等项目</v>
      </c>
      <c r="R5235" s="29" t="str">
        <f>_xlfn._xlws.FILTER(辅助信息!D:D,辅助信息!E:E=B5235)</f>
        <v>五冶建设空港兴城怡心街道83亩项目</v>
      </c>
    </row>
    <row r="5236" spans="2:18">
      <c r="B5236" s="136" t="s">
        <v>203</v>
      </c>
      <c r="C5236" s="71">
        <v>45965</v>
      </c>
      <c r="D5236" s="40" t="str">
        <f>VLOOKUP(B5236,辅助信息!E:K,7,FALSE)</f>
        <v>JWDDCD2025102100479</v>
      </c>
      <c r="E5236" s="40" t="str">
        <f>VLOOKUP(F5236,辅助信息!A:B,2,FALSE)</f>
        <v>螺纹钢</v>
      </c>
      <c r="F5236" s="40" t="s">
        <v>30</v>
      </c>
      <c r="G5236" s="36">
        <v>6</v>
      </c>
      <c r="H5236" s="135">
        <f>IF(SUMIFS('[1]2025年已发货'!$E:$E,'[1]2025年已发货'!$F:$F,C5236,'[1]2025年已发货'!$C:$C,F5236,'[1]2025年已发货'!$G:$G,I5236,'[1]2025年已发货'!$H:$H,J5236)=0,"未发货",SUMIFS('[1]2025年已发货'!$E:$E,'[1]2025年已发货'!$F:$F,C5236,'[1]2025年已发货'!$C:$C,F5236,'[1]2025年已发货'!$G:$G,I5236,'[1]2025年已发货'!$H:$H,J5236))</f>
        <v>6</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IF(OR(M5236="",N5236&lt;&gt;""),"",MAX(M5236-TODAY(),0))</f>
        <v>0</v>
      </c>
      <c r="P5236" s="63">
        <f ca="1">IF(M5236="","",IF(N5236&lt;&gt;"",MAX(N5236-M5236,0),IF(TODAY()&gt;M5236,TODAY()-M5236,0)))</f>
        <v>0</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36" t="s">
        <v>203</v>
      </c>
      <c r="C5237" s="71">
        <v>45965</v>
      </c>
      <c r="D5237" s="40" t="str">
        <f>VLOOKUP(B5237,辅助信息!E:K,7,FALSE)</f>
        <v>JWDDCD2025102100479</v>
      </c>
      <c r="E5237" s="40" t="str">
        <f>VLOOKUP(F5237,辅助信息!A:B,2,FALSE)</f>
        <v>螺纹钢</v>
      </c>
      <c r="F5237" s="40" t="s">
        <v>28</v>
      </c>
      <c r="G5237" s="36">
        <v>6</v>
      </c>
      <c r="H5237" s="135">
        <f>IF(SUMIFS('[1]2025年已发货'!$E:$E,'[1]2025年已发货'!$F:$F,C5237,'[1]2025年已发货'!$C:$C,F5237,'[1]2025年已发货'!$G:$G,I5237,'[1]2025年已发货'!$H:$H,J5237)=0,"未发货",SUMIFS('[1]2025年已发货'!$E:$E,'[1]2025年已发货'!$F:$F,C5237,'[1]2025年已发货'!$C:$C,F5237,'[1]2025年已发货'!$G:$G,I5237,'[1]2025年已发货'!$H:$H,J5237))</f>
        <v>6</v>
      </c>
      <c r="I5237" s="39" t="str">
        <f>VLOOKUP(B5237,辅助信息!E:I,3,FALSE)</f>
        <v>(五冶建设空港兴城怡心街道83亩项目)成都市双流区怡心街道高峰社区一组剑和路一段空港兴城怡心街道83亩项目中国五冶项目部</v>
      </c>
      <c r="J5237" s="40" t="str">
        <f>VLOOKUP(B5237,辅助信息!E:I,4,FALSE)</f>
        <v>王刚</v>
      </c>
      <c r="K5237" s="40">
        <f>VLOOKUP(J5237,辅助信息!H:I,2,FALSE)</f>
        <v>15881190525</v>
      </c>
      <c r="L5237" s="110" t="str">
        <f>VLOOKUP(B5237,辅助信息!E:J,6,FALSE)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7" s="92">
        <v>45965</v>
      </c>
      <c r="O5237" s="63">
        <f ca="1">IF(OR(M5237="",N5237&lt;&gt;""),"",MAX(M5237-TODAY(),0))</f>
        <v>0</v>
      </c>
      <c r="P5237" s="63">
        <f ca="1">IF(M5237="","",IF(N5237&lt;&gt;"",MAX(N5237-M5237,0),IF(TODAY()&gt;M5237,TODAY()-M5237,0)))</f>
        <v>0</v>
      </c>
      <c r="Q5237" s="29" t="str">
        <f>VLOOKUP(B5237,辅助信息!E:M,9,FALSE)</f>
        <v>ZTWM-CDGS-XS-2025-0073-五冶天府-成都怡心湖片区及龙泉驿医院等项目</v>
      </c>
      <c r="R5237" s="29" t="str">
        <f>_xlfn._xlws.FILTER(辅助信息!D:D,辅助信息!E:E=B5237)</f>
        <v>五冶建设空港兴城怡心街道83亩项目</v>
      </c>
    </row>
    <row r="5238" spans="2:18">
      <c r="B5238" s="136" t="s">
        <v>203</v>
      </c>
      <c r="C5238" s="71">
        <v>45965</v>
      </c>
      <c r="D5238" s="40" t="str">
        <f>VLOOKUP(B5238,辅助信息!E:K,7,FALSE)</f>
        <v>JWDDCD2025102100479</v>
      </c>
      <c r="E5238" s="40" t="str">
        <f>VLOOKUP(F5238,辅助信息!A:B,2,FALSE)</f>
        <v>螺纹钢</v>
      </c>
      <c r="F5238" s="40" t="s">
        <v>18</v>
      </c>
      <c r="G5238" s="36">
        <v>10</v>
      </c>
      <c r="H5238" s="135">
        <f>IF(SUMIFS('[1]2025年已发货'!$E:$E,'[1]2025年已发货'!$F:$F,C5238,'[1]2025年已发货'!$C:$C,F5238,'[1]2025年已发货'!$G:$G,I5238,'[1]2025年已发货'!$H:$H,J5238)=0,"未发货",SUMIFS('[1]2025年已发货'!$E:$E,'[1]2025年已发货'!$F:$F,C5238,'[1]2025年已发货'!$C:$C,F5238,'[1]2025年已发货'!$G:$G,I5238,'[1]2025年已发货'!$H:$H,J5238))</f>
        <v>10</v>
      </c>
      <c r="I5238" s="39" t="str">
        <f>VLOOKUP(B5238,辅助信息!E:I,3,FALSE)</f>
        <v>(五冶建设空港兴城怡心街道83亩项目)成都市双流区怡心街道高峰社区一组剑和路一段空港兴城怡心街道83亩项目中国五冶项目部</v>
      </c>
      <c r="J5238" s="40" t="str">
        <f>VLOOKUP(B5238,辅助信息!E:I,4,FALSE)</f>
        <v>王刚</v>
      </c>
      <c r="K5238" s="40">
        <f>VLOOKUP(J5238,辅助信息!H:I,2,FALSE)</f>
        <v>15881190525</v>
      </c>
      <c r="L5238" s="110" t="str">
        <f>VLOOKUP(B5238,辅助信息!E:J,6,FALSE)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8" s="92">
        <v>45965</v>
      </c>
      <c r="O5238" s="63">
        <f ca="1">IF(OR(M5238="",N5238&lt;&gt;""),"",MAX(M5238-TODAY(),0))</f>
        <v>0</v>
      </c>
      <c r="P5238" s="63">
        <f ca="1">IF(M5238="","",IF(N5238&lt;&gt;"",MAX(N5238-M5238,0),IF(TODAY()&gt;M5238,TODAY()-M5238,0)))</f>
        <v>0</v>
      </c>
      <c r="Q5238" s="29" t="str">
        <f>VLOOKUP(B5238,辅助信息!E:M,9,FALSE)</f>
        <v>ZTWM-CDGS-XS-2025-0073-五冶天府-成都怡心湖片区及龙泉驿医院等项目</v>
      </c>
      <c r="R5238" s="29" t="str">
        <f>_xlfn._xlws.FILTER(辅助信息!D:D,辅助信息!E:E=B5238)</f>
        <v>五冶建设空港兴城怡心街道83亩项目</v>
      </c>
    </row>
    <row r="5239" spans="2:18">
      <c r="B5239" s="136" t="s">
        <v>243</v>
      </c>
      <c r="C5239" s="71">
        <v>45965</v>
      </c>
      <c r="D5239" s="40" t="str">
        <f>VLOOKUP(B5239,辅助信息!E:K,7,FALSE)</f>
        <v>JWDDCD2025062200016</v>
      </c>
      <c r="E5239" s="40" t="str">
        <f>VLOOKUP(F5239,辅助信息!A:B,2,FALSE)</f>
        <v>高线</v>
      </c>
      <c r="F5239" s="40" t="s">
        <v>57</v>
      </c>
      <c r="G5239" s="36">
        <v>1</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IF(OR(M5239="",N5239&lt;&gt;""),"",MAX(M5239-TODAY(),0))</f>
        <v>0</v>
      </c>
      <c r="P5239" s="63">
        <f ca="1">IF(M5239="","",IF(N5239&lt;&gt;"",MAX(N5239-M5239,0),IF(TODAY()&gt;M5239,TODAY()-M5239,0)))</f>
        <v>0</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36" t="s">
        <v>243</v>
      </c>
      <c r="C5240" s="71">
        <v>45965</v>
      </c>
      <c r="D5240" s="40" t="str">
        <f>VLOOKUP(B5240,辅助信息!E:K,7,FALSE)</f>
        <v>JWDDCD2025062200016</v>
      </c>
      <c r="E5240" s="40" t="str">
        <f>VLOOKUP(F5240,辅助信息!A:B,2,FALSE)</f>
        <v>盘螺</v>
      </c>
      <c r="F5240" s="40" t="s">
        <v>40</v>
      </c>
      <c r="G5240" s="36">
        <v>16</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IF(OR(M5240="",N5240&lt;&gt;""),"",MAX(M5240-TODAY(),0))</f>
        <v>0</v>
      </c>
      <c r="P5240" s="63">
        <f ca="1">IF(M5240="","",IF(N5240&lt;&gt;"",MAX(N5240-M5240,0),IF(TODAY()&gt;M5240,TODAY()-M5240,0)))</f>
        <v>0</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spans="2:18">
      <c r="B5241" s="136" t="s">
        <v>243</v>
      </c>
      <c r="C5241" s="71">
        <v>45965</v>
      </c>
      <c r="D5241" s="40" t="str">
        <f>VLOOKUP(B5241,辅助信息!E:K,7,FALSE)</f>
        <v>JWDDCD2025062200016</v>
      </c>
      <c r="E5241" s="40" t="str">
        <f>VLOOKUP(F5241,辅助信息!A:B,2,FALSE)</f>
        <v>盘螺</v>
      </c>
      <c r="F5241" s="40" t="s">
        <v>41</v>
      </c>
      <c r="G5241" s="36">
        <v>5</v>
      </c>
      <c r="H5241" s="135">
        <f>IF(SUMIFS('[1]2025年已发货'!$E:$E,'[1]2025年已发货'!$F:$F,C5241,'[1]2025年已发货'!$C:$C,F5241,'[1]2025年已发货'!$G:$G,I5241,'[1]2025年已发货'!$H:$H,J5241)=0,"未发货",SUMIFS('[1]2025年已发货'!$E:$E,'[1]2025年已发货'!$F:$F,C5241,'[1]2025年已发货'!$C:$C,F5241,'[1]2025年已发货'!$G:$G,I5241,'[1]2025年已发货'!$H:$H,J5241))</f>
        <v>5</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IF(OR(M5241="",N5241&lt;&gt;""),"",MAX(M5241-TODAY(),0))</f>
        <v>0</v>
      </c>
      <c r="P5241" s="63">
        <f ca="1">IF(M5241="","",IF(N5241&lt;&gt;"",MAX(N5241-M5241,0),IF(TODAY()&gt;M5241,TODAY()-M5241,0)))</f>
        <v>0</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36" t="s">
        <v>243</v>
      </c>
      <c r="C5242" s="71">
        <v>45965</v>
      </c>
      <c r="D5242" s="40" t="str">
        <f>VLOOKUP(B5242,辅助信息!E:K,7,FALSE)</f>
        <v>JWDDCD2025062200016</v>
      </c>
      <c r="E5242" s="40" t="str">
        <f>VLOOKUP(F5242,辅助信息!A:B,2,FALSE)</f>
        <v>螺纹钢</v>
      </c>
      <c r="F5242" s="40" t="s">
        <v>27</v>
      </c>
      <c r="G5242" s="36">
        <v>11</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IF(OR(M5242="",N5242&lt;&gt;""),"",MAX(M5242-TODAY(),0))</f>
        <v>0</v>
      </c>
      <c r="P5242" s="63">
        <f ca="1">IF(M5242="","",IF(N5242&lt;&gt;"",MAX(N5242-M5242,0),IF(TODAY()&gt;M5242,TODAY()-M5242,0)))</f>
        <v>0</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spans="2:18">
      <c r="B5243" s="136" t="s">
        <v>243</v>
      </c>
      <c r="C5243" s="71">
        <v>45965</v>
      </c>
      <c r="D5243" s="40" t="str">
        <f>VLOOKUP(B5243,辅助信息!E:K,7,FALSE)</f>
        <v>JWDDCD2025062200016</v>
      </c>
      <c r="E5243" s="40" t="str">
        <f>VLOOKUP(F5243,辅助信息!A:B,2,FALSE)</f>
        <v>螺纹钢</v>
      </c>
      <c r="F5243" s="40" t="s">
        <v>19</v>
      </c>
      <c r="G5243" s="36">
        <v>5</v>
      </c>
      <c r="H5243" s="135">
        <f>IF(SUMIFS('[1]2025年已发货'!$E:$E,'[1]2025年已发货'!$F:$F,C5243,'[1]2025年已发货'!$C:$C,F5243,'[1]2025年已发货'!$G:$G,I5243,'[1]2025年已发货'!$H:$H,J5243)=0,"未发货",SUMIFS('[1]2025年已发货'!$E:$E,'[1]2025年已发货'!$F:$F,C5243,'[1]2025年已发货'!$C:$C,F5243,'[1]2025年已发货'!$G:$G,I5243,'[1]2025年已发货'!$H:$H,J5243))</f>
        <v>5</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IF(OR(M5243="",N5243&lt;&gt;""),"",MAX(M5243-TODAY(),0))</f>
        <v>0</v>
      </c>
      <c r="P5243" s="63">
        <f ca="1">IF(M5243="","",IF(N5243&lt;&gt;"",MAX(N5243-M5243,0),IF(TODAY()&gt;M5243,TODAY()-M5243,0)))</f>
        <v>0</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36" t="s">
        <v>243</v>
      </c>
      <c r="C5244" s="71">
        <v>45965</v>
      </c>
      <c r="D5244" s="40" t="str">
        <f>VLOOKUP(B5244,辅助信息!E:K,7,FALSE)</f>
        <v>JWDDCD2025062200016</v>
      </c>
      <c r="E5244" s="40" t="str">
        <f>VLOOKUP(F5244,辅助信息!A:B,2,FALSE)</f>
        <v>螺纹钢</v>
      </c>
      <c r="F5244" s="40" t="s">
        <v>32</v>
      </c>
      <c r="G5244" s="36">
        <v>35</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IF(OR(M5244="",N5244&lt;&gt;""),"",MAX(M5244-TODAY(),0))</f>
        <v>0</v>
      </c>
      <c r="P5244" s="63">
        <f ca="1">IF(M5244="","",IF(N5244&lt;&gt;"",MAX(N5244-M5244,0),IF(TODAY()&gt;M5244,TODAY()-M5244,0)))</f>
        <v>0</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spans="2:18">
      <c r="B5245" s="136" t="s">
        <v>243</v>
      </c>
      <c r="C5245" s="71">
        <v>45965</v>
      </c>
      <c r="D5245" s="40" t="str">
        <f>VLOOKUP(B5245,辅助信息!E:K,7,FALSE)</f>
        <v>JWDDCD2025062200016</v>
      </c>
      <c r="E5245" s="40" t="str">
        <f>VLOOKUP(F5245,辅助信息!A:B,2,FALSE)</f>
        <v>螺纹钢</v>
      </c>
      <c r="F5245" s="40" t="s">
        <v>30</v>
      </c>
      <c r="G5245" s="36">
        <v>20</v>
      </c>
      <c r="H5245" s="135">
        <f>IF(SUMIFS('[1]2025年已发货'!$E:$E,'[1]2025年已发货'!$F:$F,C5245,'[1]2025年已发货'!$C:$C,F5245,'[1]2025年已发货'!$G:$G,I5245,'[1]2025年已发货'!$H:$H,J5245)=0,"未发货",SUMIFS('[1]2025年已发货'!$E:$E,'[1]2025年已发货'!$F:$F,C5245,'[1]2025年已发货'!$C:$C,F5245,'[1]2025年已发货'!$G:$G,I5245,'[1]2025年已发货'!$H:$H,J5245))</f>
        <v>20</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IF(OR(M5245="",N5245&lt;&gt;""),"",MAX(M5245-TODAY(),0))</f>
        <v>0</v>
      </c>
      <c r="P5245" s="63">
        <f ca="1">IF(M5245="","",IF(N5245&lt;&gt;"",MAX(N5245-M5245,0),IF(TODAY()&gt;M5245,TODAY()-M5245,0)))</f>
        <v>0</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36" t="s">
        <v>243</v>
      </c>
      <c r="C5246" s="71">
        <v>45965</v>
      </c>
      <c r="D5246" s="40" t="str">
        <f>VLOOKUP(B5246,辅助信息!E:K,7,FALSE)</f>
        <v>JWDDCD2025062200016</v>
      </c>
      <c r="E5246" s="40" t="str">
        <f>VLOOKUP(F5246,辅助信息!A:B,2,FALSE)</f>
        <v>螺纹钢</v>
      </c>
      <c r="F5246" s="40" t="s">
        <v>33</v>
      </c>
      <c r="G5246" s="36">
        <v>7</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IF(OR(M5246="",N5246&lt;&gt;""),"",MAX(M5246-TODAY(),0))</f>
        <v>0</v>
      </c>
      <c r="P5246" s="63">
        <f ca="1">IF(M5246="","",IF(N5246&lt;&gt;"",MAX(N5246-M5246,0),IF(TODAY()&gt;M5246,TODAY()-M5246,0)))</f>
        <v>0</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36" t="s">
        <v>243</v>
      </c>
      <c r="C5247" s="71">
        <v>45965</v>
      </c>
      <c r="D5247" s="40" t="str">
        <f>VLOOKUP(B5247,辅助信息!E:K,7,FALSE)</f>
        <v>JWDDCD2025062200016</v>
      </c>
      <c r="E5247" s="40" t="str">
        <f>VLOOKUP(F5247,辅助信息!A:B,2,FALSE)</f>
        <v>螺纹钢</v>
      </c>
      <c r="F5247" s="40" t="s">
        <v>28</v>
      </c>
      <c r="G5247" s="36">
        <v>2</v>
      </c>
      <c r="H5247" s="135">
        <f>IF(SUMIFS('[1]2025年已发货'!$E:$E,'[1]2025年已发货'!$F:$F,C5247,'[1]2025年已发货'!$C:$C,F5247,'[1]2025年已发货'!$G:$G,I5247,'[1]2025年已发货'!$H:$H,J5247)=0,"未发货",SUMIFS('[1]2025年已发货'!$E:$E,'[1]2025年已发货'!$F:$F,C5247,'[1]2025年已发货'!$C:$C,F5247,'[1]2025年已发货'!$G:$G,I5247,'[1]2025年已发货'!$H:$H,J5247))</f>
        <v>2</v>
      </c>
      <c r="I5247" s="39" t="str">
        <f>VLOOKUP(B5247,辅助信息!E:I,3,FALSE)</f>
        <v>(武汉电气化局成达万高铁强电项目-重庆开州)重庆市开州区岳溪镇中心幼儿园东南46米</v>
      </c>
      <c r="J5247" s="40" t="str">
        <f>VLOOKUP(B5247,辅助信息!E:I,4,FALSE)</f>
        <v>杨开洪</v>
      </c>
      <c r="K5247" s="40">
        <f>VLOOKUP(J5247,辅助信息!H:I,2,FALSE)</f>
        <v>18628900044</v>
      </c>
      <c r="L5247" s="110" t="str">
        <f>VLOOKUP(B5247,辅助信息!E:J,6,FALSE)</f>
        <v>锈货不收！！下雨天钢筋没盖篷布不收！！，装货前联系收货人核实到场规格,没提前告知进场规格现场不给予接收</v>
      </c>
      <c r="M5247" s="92">
        <v>45965</v>
      </c>
      <c r="O5247" s="63">
        <f ca="1">IF(OR(M5247="",N5247&lt;&gt;""),"",MAX(M5247-TODAY(),0))</f>
        <v>0</v>
      </c>
      <c r="P5247" s="63">
        <f ca="1">IF(M5247="","",IF(N5247&lt;&gt;"",MAX(N5247-M5247,0),IF(TODAY()&gt;M5247,TODAY()-M5247,0)))</f>
        <v>0</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36" t="s">
        <v>243</v>
      </c>
      <c r="C5248" s="71">
        <v>45965</v>
      </c>
      <c r="D5248" s="40" t="str">
        <f>VLOOKUP(B5248,辅助信息!E:K,7,FALSE)</f>
        <v>JWDDCD2025062200016</v>
      </c>
      <c r="E5248" s="40" t="str">
        <f>VLOOKUP(F5248,辅助信息!A:B,2,FALSE)</f>
        <v>螺纹钢</v>
      </c>
      <c r="F5248" s="40" t="s">
        <v>18</v>
      </c>
      <c r="G5248" s="36">
        <v>4</v>
      </c>
      <c r="H5248" s="135"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(武汉电气化局成达万高铁强电项目-重庆开州)重庆市开州区岳溪镇中心幼儿园东南46米</v>
      </c>
      <c r="J5248" s="40" t="str">
        <f>VLOOKUP(B5248,辅助信息!E:I,4,FALSE)</f>
        <v>杨开洪</v>
      </c>
      <c r="K5248" s="40">
        <f>VLOOKUP(J5248,辅助信息!H:I,2,FALSE)</f>
        <v>18628900044</v>
      </c>
      <c r="L5248" s="110" t="str">
        <f>VLOOKUP(B5248,辅助信息!E:J,6,FALSE)</f>
        <v>锈货不收！！下雨天钢筋没盖篷布不收！！，装货前联系收货人核实到场规格,没提前告知进场规格现场不给予接收</v>
      </c>
      <c r="M5248" s="92">
        <v>45965</v>
      </c>
      <c r="O5248" s="63">
        <f ca="1">IF(OR(M5248="",N5248&lt;&gt;""),"",MAX(M5248-TODAY(),0))</f>
        <v>0</v>
      </c>
      <c r="P5248" s="63">
        <f ca="1">IF(M5248="","",IF(N5248&lt;&gt;"",MAX(N5248-M5248,0),IF(TODAY()&gt;M5248,TODAY()-M5248,0)))</f>
        <v>0</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36" t="s">
        <v>204</v>
      </c>
      <c r="C5249" s="71">
        <v>45965</v>
      </c>
      <c r="D5249" s="40" t="str">
        <f>VLOOKUP(B5249,辅助信息!E:K,7,FALSE)</f>
        <v>JWDDCD2025062200016</v>
      </c>
      <c r="E5249" s="40" t="str">
        <f>VLOOKUP(F5249,辅助信息!A:B,2,FALSE)</f>
        <v>盘螺</v>
      </c>
      <c r="F5249" s="40" t="s">
        <v>49</v>
      </c>
      <c r="G5249" s="36">
        <v>2.5</v>
      </c>
      <c r="H5249" s="135"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IF(OR(M5249="",N5249&lt;&gt;""),"",MAX(M5249-TODAY(),0))</f>
        <v>0</v>
      </c>
      <c r="P5249" s="63">
        <f ca="1">IF(M5249="","",IF(N5249&lt;&gt;"",MAX(N5249-M5249,0),IF(TODAY()&gt;M5249,TODAY()-M5249,0)))</f>
        <v>0</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36" t="s">
        <v>204</v>
      </c>
      <c r="C5250" s="71">
        <v>45965</v>
      </c>
      <c r="D5250" s="40" t="str">
        <f>VLOOKUP(B5250,辅助信息!E:K,7,FALSE)</f>
        <v>JWDDCD2025062200016</v>
      </c>
      <c r="E5250" s="40" t="str">
        <f>VLOOKUP(F5250,辅助信息!A:B,2,FALSE)</f>
        <v>盘螺</v>
      </c>
      <c r="F5250" s="40" t="s">
        <v>41</v>
      </c>
      <c r="G5250" s="36">
        <v>15</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IF(OR(M5250="",N5250&lt;&gt;""),"",MAX(M5250-TODAY(),0))</f>
        <v>0</v>
      </c>
      <c r="P5250" s="63">
        <f ca="1">IF(M5250="","",IF(N5250&lt;&gt;"",MAX(N5250-M5250,0),IF(TODAY()&gt;M5250,TODAY()-M5250,0)))</f>
        <v>0</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36" t="s">
        <v>204</v>
      </c>
      <c r="C5251" s="71">
        <v>45965</v>
      </c>
      <c r="D5251" s="40" t="str">
        <f>VLOOKUP(B5251,辅助信息!E:K,7,FALSE)</f>
        <v>JWDDCD2025062200016</v>
      </c>
      <c r="E5251" s="40" t="str">
        <f>VLOOKUP(F5251,辅助信息!A:B,2,FALSE)</f>
        <v>螺纹钢</v>
      </c>
      <c r="F5251" s="40" t="s">
        <v>27</v>
      </c>
      <c r="G5251" s="36">
        <v>12</v>
      </c>
      <c r="H5251" s="135"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IF(OR(M5251="",N5251&lt;&gt;""),"",MAX(M5251-TODAY(),0))</f>
        <v>0</v>
      </c>
      <c r="P5251" s="63">
        <f ca="1">IF(M5251="","",IF(N5251&lt;&gt;"",MAX(N5251-M5251,0),IF(TODAY()&gt;M5251,TODAY()-M5251,0)))</f>
        <v>0</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36" t="s">
        <v>204</v>
      </c>
      <c r="C5252" s="71">
        <v>45965</v>
      </c>
      <c r="D5252" s="40" t="str">
        <f>VLOOKUP(B5252,辅助信息!E:K,7,FALSE)</f>
        <v>JWDDCD2025062200016</v>
      </c>
      <c r="E5252" s="40" t="str">
        <f>VLOOKUP(F5252,辅助信息!A:B,2,FALSE)</f>
        <v>螺纹钢</v>
      </c>
      <c r="F5252" s="40" t="s">
        <v>32</v>
      </c>
      <c r="G5252" s="36">
        <v>9</v>
      </c>
      <c r="H5252" s="135"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IF(OR(M5252="",N5252&lt;&gt;""),"",MAX(M5252-TODAY(),0))</f>
        <v>0</v>
      </c>
      <c r="P5252" s="63">
        <f ca="1">IF(M5252="","",IF(N5252&lt;&gt;"",MAX(N5252-M5252,0),IF(TODAY()&gt;M5252,TODAY()-M5252,0)))</f>
        <v>0</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36" t="s">
        <v>204</v>
      </c>
      <c r="C5253" s="71">
        <v>45965</v>
      </c>
      <c r="D5253" s="40" t="str">
        <f>VLOOKUP(B5253,辅助信息!E:K,7,FALSE)</f>
        <v>JWDDCD2025062200016</v>
      </c>
      <c r="E5253" s="40" t="str">
        <f>VLOOKUP(F5253,辅助信息!A:B,2,FALSE)</f>
        <v>螺纹钢</v>
      </c>
      <c r="F5253" s="40" t="s">
        <v>30</v>
      </c>
      <c r="G5253" s="36">
        <v>6</v>
      </c>
      <c r="H5253" s="135"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IF(OR(M5253="",N5253&lt;&gt;""),"",MAX(M5253-TODAY(),0))</f>
        <v>0</v>
      </c>
      <c r="P5253" s="63">
        <f ca="1">IF(M5253="","",IF(N5253&lt;&gt;"",MAX(N5253-M5253,0),IF(TODAY()&gt;M5253,TODAY()-M5253,0)))</f>
        <v>0</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36" t="s">
        <v>204</v>
      </c>
      <c r="C5254" s="71">
        <v>45965</v>
      </c>
      <c r="D5254" s="40" t="str">
        <f>VLOOKUP(B5254,辅助信息!E:K,7,FALSE)</f>
        <v>JWDDCD2025062200016</v>
      </c>
      <c r="E5254" s="40" t="str">
        <f>VLOOKUP(F5254,辅助信息!A:B,2,FALSE)</f>
        <v>螺纹钢</v>
      </c>
      <c r="F5254" s="40" t="s">
        <v>33</v>
      </c>
      <c r="G5254" s="36">
        <v>15</v>
      </c>
      <c r="H5254" s="135" t="str">
        <f>IF(SUMIFS('[1]2025年已发货'!$E:$E,'[1]2025年已发货'!$F:$F,C5254,'[1]2025年已发货'!$C:$C,F5254,'[1]2025年已发货'!$G:$G,I5254,'[1]2025年已发货'!$H:$H,J5254)=0,"未发货",SUMIFS('[1]2025年已发货'!$E:$E,'[1]2025年已发货'!$F:$F,C5254,'[1]2025年已发货'!$C:$C,F5254,'[1]2025年已发货'!$G:$G,I5254,'[1]2025年已发货'!$H:$H,J5254))</f>
        <v>未发货</v>
      </c>
      <c r="I5254" s="39" t="str">
        <f>VLOOKUP(B5254,辅助信息!E:I,3,FALSE)</f>
        <v>(武汉电气化局成达万高铁强电项目-达州主城区-达州南站)四川省达州市达川区达州南站</v>
      </c>
      <c r="J5254" s="40" t="str">
        <f>VLOOKUP(B5254,辅助信息!E:I,4,FALSE)</f>
        <v>杨人志</v>
      </c>
      <c r="K5254" s="40">
        <f>VLOOKUP(J5254,辅助信息!H:I,2,FALSE)</f>
        <v>18782679099</v>
      </c>
      <c r="L5254" s="110" t="str">
        <f>VLOOKUP(B5254,辅助信息!E:J,6,FALSE)</f>
        <v>锈货不收！！下雨天钢筋没盖篷布不收！！，装货前联系收货人核实到场规格,没提前告知进场规格现场不给予接收</v>
      </c>
      <c r="M5254" s="92">
        <v>45965</v>
      </c>
      <c r="O5254" s="63">
        <f ca="1">IF(OR(M5254="",N5254&lt;&gt;""),"",MAX(M5254-TODAY(),0))</f>
        <v>0</v>
      </c>
      <c r="P5254" s="63">
        <f ca="1">IF(M5254="","",IF(N5254&lt;&gt;"",MAX(N5254-M5254,0),IF(TODAY()&gt;M5254,TODAY()-M5254,0)))</f>
        <v>0</v>
      </c>
      <c r="Q5254" s="29" t="str">
        <f>VLOOKUP(B5254,辅助信息!E:M,9,FALSE)</f>
        <v>ZTWM-CDGS-XS-2025-0033-中铁武汉电气化局集团有限公司成达万高速铁路强电工程项目</v>
      </c>
      <c r="R5254" s="29" t="str">
        <f>_xlfn._xlws.FILTER(辅助信息!D:D,辅助信息!E:E=B5254)</f>
        <v>武汉电气化局成达万高铁强电项目</v>
      </c>
    </row>
    <row r="5255" spans="2:18">
      <c r="B5255" s="136" t="s">
        <v>204</v>
      </c>
      <c r="C5255" s="71">
        <v>45965</v>
      </c>
      <c r="D5255" s="40" t="str">
        <f>VLOOKUP(B5255,辅助信息!E:K,7,FALSE)</f>
        <v>JWDDCD2025062200016</v>
      </c>
      <c r="E5255" s="40" t="str">
        <f>VLOOKUP(F5255,辅助信息!A:B,2,FALSE)</f>
        <v>螺纹钢</v>
      </c>
      <c r="F5255" s="40" t="s">
        <v>76</v>
      </c>
      <c r="G5255" s="36">
        <v>7</v>
      </c>
      <c r="H5255" s="135" t="str">
        <f>IF(SUMIFS('[1]2025年已发货'!$E:$E,'[1]2025年已发货'!$F:$F,C5255,'[1]2025年已发货'!$C:$C,F5255,'[1]2025年已发货'!$G:$G,I5255,'[1]2025年已发货'!$H:$H,J5255)=0,"未发货",SUMIFS('[1]2025年已发货'!$E:$E,'[1]2025年已发货'!$F:$F,C5255,'[1]2025年已发货'!$C:$C,F5255,'[1]2025年已发货'!$G:$G,I5255,'[1]2025年已发货'!$H:$H,J5255))</f>
        <v>未发货</v>
      </c>
      <c r="I5255" s="39" t="str">
        <f>VLOOKUP(B5255,辅助信息!E:I,3,FALSE)</f>
        <v>(武汉电气化局成达万高铁强电项目-达州主城区-达州南站)四川省达州市达川区达州南站</v>
      </c>
      <c r="J5255" s="40" t="str">
        <f>VLOOKUP(B5255,辅助信息!E:I,4,FALSE)</f>
        <v>杨人志</v>
      </c>
      <c r="K5255" s="40">
        <f>VLOOKUP(J5255,辅助信息!H:I,2,FALSE)</f>
        <v>18782679099</v>
      </c>
      <c r="L5255" s="110" t="str">
        <f>VLOOKUP(B5255,辅助信息!E:J,6,FALSE)</f>
        <v>锈货不收！！下雨天钢筋没盖篷布不收！！，装货前联系收货人核实到场规格,没提前告知进场规格现场不给予接收</v>
      </c>
      <c r="M5255" s="92">
        <v>45965</v>
      </c>
      <c r="O5255" s="63">
        <f ca="1">IF(OR(M5255="",N5255&lt;&gt;""),"",MAX(M5255-TODAY(),0))</f>
        <v>0</v>
      </c>
      <c r="P5255" s="63">
        <f ca="1">IF(M5255="","",IF(N5255&lt;&gt;"",MAX(N5255-M5255,0),IF(TODAY()&gt;M5255,TODAY()-M5255,0)))</f>
        <v>0</v>
      </c>
      <c r="Q5255" s="29" t="str">
        <f>VLOOKUP(B5255,辅助信息!E:M,9,FALSE)</f>
        <v>ZTWM-CDGS-XS-2025-0033-中铁武汉电气化局集团有限公司成达万高速铁路强电工程项目</v>
      </c>
      <c r="R5255" s="29" t="str">
        <f>_xlfn._xlws.FILTER(辅助信息!D:D,辅助信息!E:E=B5255)</f>
        <v>武汉电气化局成达万高铁强电项目</v>
      </c>
    </row>
    <row r="5256" spans="2:18">
      <c r="B5256" s="136" t="s">
        <v>208</v>
      </c>
      <c r="C5256" s="71">
        <v>45965</v>
      </c>
      <c r="D5256" s="40" t="str">
        <f>VLOOKUP(B5256,辅助信息!E:K,7,FALSE)</f>
        <v>JWDDCD2025102100480</v>
      </c>
      <c r="E5256" s="40" t="str">
        <f>VLOOKUP(F5256,辅助信息!A:B,2,FALSE)</f>
        <v>螺纹钢</v>
      </c>
      <c r="F5256" s="40" t="s">
        <v>18</v>
      </c>
      <c r="G5256" s="36">
        <v>70</v>
      </c>
      <c r="H5256" s="135" t="str">
        <f>IF(SUMIFS('[1]2025年已发货'!$E:$E,'[1]2025年已发货'!$F:$F,C5256,'[1]2025年已发货'!$C:$C,F5256,'[1]2025年已发货'!$G:$G,I5256,'[1]2025年已发货'!$H:$H,J5256)=0,"未发货",SUMIFS('[1]2025年已发货'!$E:$E,'[1]2025年已发货'!$F:$F,C5256,'[1]2025年已发货'!$C:$C,F5256,'[1]2025年已发货'!$G:$G,I5256,'[1]2025年已发货'!$H:$H,J5256))</f>
        <v>未发货</v>
      </c>
      <c r="I5256" s="39" t="str">
        <f>VLOOKUP(B5256,辅助信息!E:I,3,FALSE)</f>
        <v>(五冶建设锦江区林家坝片区20号地块商业项目)锦江区泰昌路锦江28亩项目部</v>
      </c>
      <c r="J5256" s="40" t="str">
        <f>VLOOKUP(B5256,辅助信息!E:I,4,FALSE)</f>
        <v>陶杰</v>
      </c>
      <c r="K5256" s="40">
        <f>VLOOKUP(J5256,辅助信息!H:I,2,FALSE)</f>
        <v>13980247952</v>
      </c>
      <c r="L5256" s="110" t="str">
        <f>VLOOKUP(B5256,辅助信息!E:J,6,FALSE)</f>
        <v>联系实际收货人（陶杰13980247952）五冶建设送货单,6份材质书,锈货不收，装货前联系收货人核实到场规格,没提前告知进场规格现场不给予接收</v>
      </c>
      <c r="M5256" s="92">
        <v>45965</v>
      </c>
      <c r="O5256" s="63">
        <f ca="1">IF(OR(M5256="",N5256&lt;&gt;""),"",MAX(M5256-TODAY(),0))</f>
        <v>0</v>
      </c>
      <c r="P5256" s="63">
        <f ca="1">IF(M5256="","",IF(N5256&lt;&gt;"",MAX(N5256-M5256,0),IF(TODAY()&gt;M5256,TODAY()-M5256,0)))</f>
        <v>0</v>
      </c>
      <c r="Q5256" s="29" t="str">
        <f>VLOOKUP(B5256,辅助信息!E:M,9,FALSE)</f>
        <v>ZTWM-CDGS-XS-2025-0073-五冶天府-成都怡心湖片区及龙泉驿医院等项目</v>
      </c>
      <c r="R5256" s="29" t="str">
        <f>_xlfn._xlws.FILTER(辅助信息!D:D,辅助信息!E:E=B5256)</f>
        <v>五冶建设锦江区林家坝片区20号地块商业项目</v>
      </c>
    </row>
    <row r="5257" spans="2:18">
      <c r="B5257" s="136" t="s">
        <v>194</v>
      </c>
      <c r="C5257" s="71">
        <v>45965</v>
      </c>
      <c r="D5257" s="40" t="str">
        <f>VLOOKUP(B5257,辅助信息!E:K,7,FALSE)</f>
        <v>JWDD2025071500089</v>
      </c>
      <c r="E5257" s="40" t="str">
        <f>VLOOKUP(F5257,辅助信息!A:B,2,FALSE)</f>
        <v>盘螺</v>
      </c>
      <c r="F5257" s="40" t="s">
        <v>49</v>
      </c>
      <c r="G5257" s="36">
        <v>5</v>
      </c>
      <c r="H5257" s="135">
        <f>IF(SUMIFS('[1]2025年已发货'!$E:$E,'[1]2025年已发货'!$F:$F,C5257,'[1]2025年已发货'!$C:$C,F5257,'[1]2025年已发货'!$G:$G,I5257,'[1]2025年已发货'!$H:$H,J5257)=0,"未发货",SUMIFS('[1]2025年已发货'!$E:$E,'[1]2025年已发货'!$F:$F,C5257,'[1]2025年已发货'!$C:$C,F5257,'[1]2025年已发货'!$G:$G,I5257,'[1]2025年已发货'!$H:$H,J5257))</f>
        <v>5</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IF(OR(M5257="",N5257&lt;&gt;""),"",MAX(M5257-TODAY(),0))</f>
        <v>0</v>
      </c>
      <c r="P5257" s="63">
        <f ca="1">IF(M5257="","",IF(N5257&lt;&gt;"",MAX(N5257-M5257,0),IF(TODAY()&gt;M5257,TODAY()-M5257,0)))</f>
        <v>0</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spans="2:18">
      <c r="B5258" s="136" t="s">
        <v>194</v>
      </c>
      <c r="C5258" s="71">
        <v>45965</v>
      </c>
      <c r="D5258" s="40" t="str">
        <f>VLOOKUP(B5258,辅助信息!E:K,7,FALSE)</f>
        <v>JWDD2025071500089</v>
      </c>
      <c r="E5258" s="40" t="str">
        <f>VLOOKUP(F5258,辅助信息!A:B,2,FALSE)</f>
        <v>盘螺</v>
      </c>
      <c r="F5258" s="40" t="s">
        <v>40</v>
      </c>
      <c r="G5258" s="36">
        <v>35</v>
      </c>
      <c r="H5258" s="135">
        <f>IF(SUMIFS('[1]2025年已发货'!$E:$E,'[1]2025年已发货'!$F:$F,C5258,'[1]2025年已发货'!$C:$C,F5258,'[1]2025年已发货'!$G:$G,I5258,'[1]2025年已发货'!$H:$H,J5258)=0,"未发货",SUMIFS('[1]2025年已发货'!$E:$E,'[1]2025年已发货'!$F:$F,C5258,'[1]2025年已发货'!$C:$C,F5258,'[1]2025年已发货'!$G:$G,I5258,'[1]2025年已发货'!$H:$H,J5258))</f>
        <v>35</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IF(OR(M5258="",N5258&lt;&gt;""),"",MAX(M5258-TODAY(),0))</f>
        <v>0</v>
      </c>
      <c r="P5258" s="63">
        <f ca="1">IF(M5258="","",IF(N5258&lt;&gt;"",MAX(N5258-M5258,0),IF(TODAY()&gt;M5258,TODAY()-M5258,0)))</f>
        <v>0</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36" t="s">
        <v>194</v>
      </c>
      <c r="C5259" s="71">
        <v>45965</v>
      </c>
      <c r="D5259" s="40" t="str">
        <f>VLOOKUP(B5259,辅助信息!E:K,7,FALSE)</f>
        <v>JWDD2025071500089</v>
      </c>
      <c r="E5259" s="40" t="str">
        <f>VLOOKUP(F5259,辅助信息!A:B,2,FALSE)</f>
        <v>盘螺</v>
      </c>
      <c r="F5259" s="40" t="s">
        <v>41</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IF(OR(M5259="",N5259&lt;&gt;""),"",MAX(M5259-TODAY(),0))</f>
        <v>0</v>
      </c>
      <c r="P5259" s="63">
        <f ca="1">IF(M5259="","",IF(N5259&lt;&gt;"",MAX(N5259-M5259,0),IF(TODAY()&gt;M5259,TODAY()-M5259,0)))</f>
        <v>0</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36" t="s">
        <v>194</v>
      </c>
      <c r="C5260" s="71">
        <v>45965</v>
      </c>
      <c r="D5260" s="40" t="str">
        <f>VLOOKUP(B5260,辅助信息!E:K,7,FALSE)</f>
        <v>JWDD2025071500089</v>
      </c>
      <c r="E5260" s="40" t="str">
        <f>VLOOKUP(F5260,辅助信息!A:B,2,FALSE)</f>
        <v>盘螺</v>
      </c>
      <c r="F5260" s="40" t="s">
        <v>26</v>
      </c>
      <c r="G5260" s="36">
        <v>20</v>
      </c>
      <c r="H5260" s="135">
        <f>IF(SUMIFS('[1]2025年已发货'!$E:$E,'[1]2025年已发货'!$F:$F,C5260,'[1]2025年已发货'!$C:$C,F5260,'[1]2025年已发货'!$G:$G,I5260,'[1]2025年已发货'!$H:$H,J5260)=0,"未发货",SUMIFS('[1]2025年已发货'!$E:$E,'[1]2025年已发货'!$F:$F,C5260,'[1]2025年已发货'!$C:$C,F5260,'[1]2025年已发货'!$G:$G,I5260,'[1]2025年已发货'!$H:$H,J5260))</f>
        <v>20</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IF(OR(M5260="",N5260&lt;&gt;""),"",MAX(M5260-TODAY(),0))</f>
        <v>0</v>
      </c>
      <c r="P5260" s="63">
        <f ca="1">IF(M5260="","",IF(N5260&lt;&gt;"",MAX(N5260-M5260,0),IF(TODAY()&gt;M5260,TODAY()-M5260,0)))</f>
        <v>0</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36" t="s">
        <v>194</v>
      </c>
      <c r="C5261" s="71">
        <v>45965</v>
      </c>
      <c r="D5261" s="40" t="str">
        <f>VLOOKUP(B5261,辅助信息!E:K,7,FALSE)</f>
        <v>JWDD2025071500089</v>
      </c>
      <c r="E5261" s="40" t="str">
        <f>VLOOKUP(F5261,辅助信息!A:B,2,FALSE)</f>
        <v>螺纹钢</v>
      </c>
      <c r="F5261" s="40" t="s">
        <v>27</v>
      </c>
      <c r="G5261" s="36">
        <v>10</v>
      </c>
      <c r="H5261" s="135" t="str">
        <f>IF(SUMIFS('[1]2025年已发货'!$E:$E,'[1]2025年已发货'!$F:$F,C5261,'[1]2025年已发货'!$C:$C,F5261,'[1]2025年已发货'!$G:$G,I5261,'[1]2025年已发货'!$H:$H,J5261)=0,"未发货",SUMIFS('[1]2025年已发货'!$E:$E,'[1]2025年已发货'!$F:$F,C5261,'[1]2025年已发货'!$C:$C,F5261,'[1]2025年已发货'!$G:$G,I5261,'[1]2025年已发货'!$H:$H,J5261))</f>
        <v>未发货</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IF(OR(M5261="",N5261&lt;&gt;""),"",MAX(M5261-TODAY(),0))</f>
        <v>0</v>
      </c>
      <c r="P5261" s="63">
        <f ca="1">IF(M5261="","",IF(N5261&lt;&gt;"",MAX(N5261-M5261,0),IF(TODAY()&gt;M5261,TODAY()-M5261,0)))</f>
        <v>0</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36" t="s">
        <v>194</v>
      </c>
      <c r="C5262" s="71">
        <v>45965</v>
      </c>
      <c r="D5262" s="40" t="str">
        <f>VLOOKUP(B5262,辅助信息!E:K,7,FALSE)</f>
        <v>JWDD2025071500089</v>
      </c>
      <c r="E5262" s="40" t="str">
        <f>VLOOKUP(F5262,辅助信息!A:B,2,FALSE)</f>
        <v>螺纹钢</v>
      </c>
      <c r="F5262" s="40" t="s">
        <v>19</v>
      </c>
      <c r="G5262" s="36">
        <v>15</v>
      </c>
      <c r="H5262" s="135" t="str">
        <f>IF(SUMIFS('[1]2025年已发货'!$E:$E,'[1]2025年已发货'!$F:$F,C5262,'[1]2025年已发货'!$C:$C,F5262,'[1]2025年已发货'!$G:$G,I5262,'[1]2025年已发货'!$H:$H,J5262)=0,"未发货",SUMIFS('[1]2025年已发货'!$E:$E,'[1]2025年已发货'!$F:$F,C5262,'[1]2025年已发货'!$C:$C,F5262,'[1]2025年已发货'!$G:$G,I5262,'[1]2025年已发货'!$H:$H,J5262))</f>
        <v>未发货</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IF(OR(M5262="",N5262&lt;&gt;""),"",MAX(M5262-TODAY(),0))</f>
        <v>0</v>
      </c>
      <c r="P5262" s="63">
        <f ca="1">IF(M5262="","",IF(N5262&lt;&gt;"",MAX(N5262-M5262,0),IF(TODAY()&gt;M5262,TODAY()-M5262,0)))</f>
        <v>0</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36" t="s">
        <v>194</v>
      </c>
      <c r="C5263" s="71">
        <v>45965</v>
      </c>
      <c r="D5263" s="40" t="str">
        <f>VLOOKUP(B5263,辅助信息!E:K,7,FALSE)</f>
        <v>JWDD2025071500089</v>
      </c>
      <c r="E5263" s="40" t="str">
        <f>VLOOKUP(F5263,辅助信息!A:B,2,FALSE)</f>
        <v>螺纹钢</v>
      </c>
      <c r="F5263" s="40" t="s">
        <v>32</v>
      </c>
      <c r="G5263" s="36">
        <v>5</v>
      </c>
      <c r="H5263" s="135" t="str">
        <f>IF(SUMIFS('[1]2025年已发货'!$E:$E,'[1]2025年已发货'!$F:$F,C5263,'[1]2025年已发货'!$C:$C,F5263,'[1]2025年已发货'!$G:$G,I5263,'[1]2025年已发货'!$H:$H,J5263)=0,"未发货",SUMIFS('[1]2025年已发货'!$E:$E,'[1]2025年已发货'!$F:$F,C5263,'[1]2025年已发货'!$C:$C,F5263,'[1]2025年已发货'!$G:$G,I5263,'[1]2025年已发货'!$H:$H,J5263))</f>
        <v>未发货</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IF(OR(M5263="",N5263&lt;&gt;""),"",MAX(M5263-TODAY(),0))</f>
        <v>0</v>
      </c>
      <c r="P5263" s="63">
        <f ca="1">IF(M5263="","",IF(N5263&lt;&gt;"",MAX(N5263-M5263,0),IF(TODAY()&gt;M5263,TODAY()-M5263,0)))</f>
        <v>0</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36" t="s">
        <v>194</v>
      </c>
      <c r="C5264" s="71">
        <v>45965</v>
      </c>
      <c r="D5264" s="40" t="str">
        <f>VLOOKUP(B5264,辅助信息!E:K,7,FALSE)</f>
        <v>JWDD2025071500089</v>
      </c>
      <c r="E5264" s="40" t="str">
        <f>VLOOKUP(F5264,辅助信息!A:B,2,FALSE)</f>
        <v>螺纹钢</v>
      </c>
      <c r="F5264" s="40" t="s">
        <v>30</v>
      </c>
      <c r="G5264" s="36">
        <v>5</v>
      </c>
      <c r="H5264" s="135" t="str">
        <f>IF(SUMIFS('[1]2025年已发货'!$E:$E,'[1]2025年已发货'!$F:$F,C5264,'[1]2025年已发货'!$C:$C,F5264,'[1]2025年已发货'!$G:$G,I5264,'[1]2025年已发货'!$H:$H,J5264)=0,"未发货",SUMIFS('[1]2025年已发货'!$E:$E,'[1]2025年已发货'!$F:$F,C5264,'[1]2025年已发货'!$C:$C,F5264,'[1]2025年已发货'!$G:$G,I5264,'[1]2025年已发货'!$H:$H,J5264))</f>
        <v>未发货</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IF(OR(M5264="",N5264&lt;&gt;""),"",MAX(M5264-TODAY(),0))</f>
        <v>0</v>
      </c>
      <c r="P5264" s="63">
        <f ca="1">IF(M5264="","",IF(N5264&lt;&gt;"",MAX(N5264-M5264,0),IF(TODAY()&gt;M5264,TODAY()-M5264,0)))</f>
        <v>0</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36" t="s">
        <v>194</v>
      </c>
      <c r="C5265" s="71">
        <v>45965</v>
      </c>
      <c r="D5265" s="40" t="str">
        <f>VLOOKUP(B5265,辅助信息!E:K,7,FALSE)</f>
        <v>JWDD2025071500089</v>
      </c>
      <c r="E5265" s="40" t="str">
        <f>VLOOKUP(F5265,辅助信息!A:B,2,FALSE)</f>
        <v>螺纹钢</v>
      </c>
      <c r="F5265" s="40" t="s">
        <v>33</v>
      </c>
      <c r="G5265" s="36">
        <v>10</v>
      </c>
      <c r="H5265" s="135" t="str">
        <f>IF(SUMIFS('[1]2025年已发货'!$E:$E,'[1]2025年已发货'!$F:$F,C5265,'[1]2025年已发货'!$C:$C,F5265,'[1]2025年已发货'!$G:$G,I5265,'[1]2025年已发货'!$H:$H,J5265)=0,"未发货",SUMIFS('[1]2025年已发货'!$E:$E,'[1]2025年已发货'!$F:$F,C5265,'[1]2025年已发货'!$C:$C,F5265,'[1]2025年已发货'!$G:$G,I5265,'[1]2025年已发货'!$H:$H,J5265))</f>
        <v>未发货</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IF(OR(M5265="",N5265&lt;&gt;""),"",MAX(M5265-TODAY(),0))</f>
        <v>0</v>
      </c>
      <c r="P5265" s="63">
        <f ca="1">IF(M5265="","",IF(N5265&lt;&gt;"",MAX(N5265-M5265,0),IF(TODAY()&gt;M5265,TODAY()-M5265,0)))</f>
        <v>0</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spans="2:18">
      <c r="B5266" s="136" t="s">
        <v>194</v>
      </c>
      <c r="C5266" s="71">
        <v>45965</v>
      </c>
      <c r="D5266" s="40" t="str">
        <f>VLOOKUP(B5266,辅助信息!E:K,7,FALSE)</f>
        <v>JWDD2025071500089</v>
      </c>
      <c r="E5266" s="40" t="str">
        <f>VLOOKUP(F5266,辅助信息!A:B,2,FALSE)</f>
        <v>螺纹钢</v>
      </c>
      <c r="F5266" s="40" t="s">
        <v>28</v>
      </c>
      <c r="G5266" s="36">
        <v>15</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(宜宾兴港三江新区长江工业园保障性租赁住房建设项目-土建)四川省宜宾市翠屏区永善路南段宜宾市三江新区长江工业园区</v>
      </c>
      <c r="J5266" s="40" t="str">
        <f>VLOOKUP(B5266,辅助信息!E:I,4,FALSE)</f>
        <v>赵元虎</v>
      </c>
      <c r="K5266" s="40">
        <f>VLOOKUP(J5266,辅助信息!H:I,2,FALSE)</f>
        <v>13684167136</v>
      </c>
      <c r="L5266" s="110" t="str">
        <f>VLOOKUP(B5266,辅助信息!E:J,6,FALSE)</f>
        <v>现场要求调度统一联系指定收货人，不单独发司机位置。锈货不收，装货前联系收货人核实到场规格,没提前告知进场规格现场不给予接收</v>
      </c>
      <c r="M5266" s="92">
        <v>45965</v>
      </c>
      <c r="O5266" s="63">
        <f ca="1">IF(OR(M5266="",N5266&lt;&gt;""),"",MAX(M5266-TODAY(),0))</f>
        <v>0</v>
      </c>
      <c r="P5266" s="63">
        <f ca="1">IF(M5266="","",IF(N5266&lt;&gt;"",MAX(N5266-M5266,0),IF(TODAY()&gt;M5266,TODAY()-M5266,0)))</f>
        <v>0</v>
      </c>
      <c r="Q5266" s="29" t="str">
        <f>VLOOKUP(B5266,辅助信息!E:M,9,FALSE)</f>
        <v>ZTWM-CDYXGS-XS-2025-0014-宜宾兴港建材-三江新区长江工业园片区保障性租赁住房建设项目</v>
      </c>
      <c r="R5266" s="29" t="str">
        <f>_xlfn._xlws.FILTER(辅助信息!D:D,辅助信息!E:E=B5266)</f>
        <v>宜宾兴港三江新区长江工业园建设项目</v>
      </c>
    </row>
    <row r="5267" spans="2:18">
      <c r="B5267" s="136" t="s">
        <v>194</v>
      </c>
      <c r="C5267" s="71">
        <v>45965</v>
      </c>
      <c r="D5267" s="40" t="str">
        <f>VLOOKUP(B5267,辅助信息!E:K,7,FALSE)</f>
        <v>JWDD2025071500089</v>
      </c>
      <c r="E5267" s="40" t="str">
        <f>VLOOKUP(F5267,辅助信息!A:B,2,FALSE)</f>
        <v>螺纹钢</v>
      </c>
      <c r="F5267" s="40" t="s">
        <v>18</v>
      </c>
      <c r="G5267" s="36">
        <v>10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(宜宾兴港三江新区长江工业园保障性租赁住房建设项目-土建)四川省宜宾市翠屏区永善路南段宜宾市三江新区长江工业园区</v>
      </c>
      <c r="J5267" s="40" t="str">
        <f>VLOOKUP(B5267,辅助信息!E:I,4,FALSE)</f>
        <v>赵元虎</v>
      </c>
      <c r="K5267" s="40">
        <f>VLOOKUP(J5267,辅助信息!H:I,2,FALSE)</f>
        <v>13684167136</v>
      </c>
      <c r="L5267" s="110" t="str">
        <f>VLOOKUP(B5267,辅助信息!E:J,6,FALSE)</f>
        <v>现场要求调度统一联系指定收货人，不单独发司机位置。锈货不收，装货前联系收货人核实到场规格,没提前告知进场规格现场不给予接收</v>
      </c>
      <c r="M5267" s="92">
        <v>45965</v>
      </c>
      <c r="O5267" s="63">
        <f ca="1">IF(OR(M5267="",N5267&lt;&gt;""),"",MAX(M5267-TODAY(),0))</f>
        <v>0</v>
      </c>
      <c r="P5267" s="63">
        <f ca="1">IF(M5267="","",IF(N5267&lt;&gt;"",MAX(N5267-M5267,0),IF(TODAY()&gt;M5267,TODAY()-M5267,0)))</f>
        <v>0</v>
      </c>
      <c r="Q5267" s="29" t="str">
        <f>VLOOKUP(B5267,辅助信息!E:M,9,FALSE)</f>
        <v>ZTWM-CDYXGS-XS-2025-0014-宜宾兴港建材-三江新区长江工业园片区保障性租赁住房建设项目</v>
      </c>
      <c r="R5267" s="29" t="str">
        <f>_xlfn._xlws.FILTER(辅助信息!D:D,辅助信息!E:E=B5267)</f>
        <v>宜宾兴港三江新区长江工业园建设项目</v>
      </c>
    </row>
  </sheetData>
  <protectedRanges>
    <protectedRange sqref="M3348:M3353" name="区域1"/>
  </protectedRanges>
  <autoFilter ref="A1:Q5267">
    <filterColumn colId="2">
      <filters>
        <dateGroupItem year="2025" month="11" day="4"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5:D5196">
    <cfRule type="expression" dxfId="4" priority="9256">
      <formula>AND(NOT(HasFormula(XFD5197)),XFD5197&lt;&gt;"")</formula>
    </cfRule>
  </conditionalFormatting>
  <conditionalFormatting sqref="D5216:D5217">
    <cfRule type="expression" dxfId="4" priority="9262">
      <formula>AND(NOT(HasFormula(XFD5218)),XFD5218&lt;&gt;"")</formula>
    </cfRule>
  </conditionalFormatting>
  <conditionalFormatting sqref="D5229:D5230">
    <cfRule type="expression" dxfId="4" priority="9268">
      <formula>AND(NOT(HasFormula(XFD5231)),XFD5231&lt;&gt;"")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5:E5196">
    <cfRule type="expression" dxfId="4" priority="9257">
      <formula>AND(NOT(HasFormula(A5197)),A5197&lt;&gt;"")</formula>
    </cfRule>
  </conditionalFormatting>
  <conditionalFormatting sqref="E5216:E5217">
    <cfRule type="expression" dxfId="4" priority="9263">
      <formula>AND(NOT(HasFormula(A5218)),A5218&lt;&gt;"")</formula>
    </cfRule>
  </conditionalFormatting>
  <conditionalFormatting sqref="E5229:E5230">
    <cfRule type="expression" dxfId="4" priority="9269">
      <formula>AND(NOT(HasFormula(A5231)),A5231&lt;&gt;"")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5:H5196">
    <cfRule type="expression" dxfId="4" priority="9254">
      <formula>AND(NOT(HasFormula(D5197)),D5197&lt;&gt;"")</formula>
    </cfRule>
    <cfRule type="expression" dxfId="3" priority="9255">
      <formula>AND(NOT(HasFormula(XFD5195)),XFD5195&lt;&gt;"")</formula>
    </cfRule>
  </conditionalFormatting>
  <conditionalFormatting sqref="H5206:H5228">
    <cfRule type="expression" dxfId="4" priority="1">
      <formula>AND(NOT(HasFormula(D5207)),D5207&lt;&gt;"")</formula>
    </cfRule>
    <cfRule type="expression" dxfId="3" priority="2">
      <formula>AND(NOT(HasFormula(XFD5206)),XFD5206&lt;&gt;"")</formula>
    </cfRule>
  </conditionalFormatting>
  <conditionalFormatting sqref="H5229:H5267">
    <cfRule type="expression" dxfId="4" priority="9266">
      <formula>AND(NOT(HasFormula(D5231)),D5231&lt;&gt;"")</formula>
    </cfRule>
    <cfRule type="expression" dxfId="3" priority="9267">
      <formula>AND(NOT(HasFormula(XFD5229)),XFD5229&lt;&gt;"")</formula>
    </cfRule>
  </conditionalFormatting>
  <conditionalFormatting sqref="H1047493:H1048576">
    <cfRule type="expression" dxfId="4" priority="7705">
      <formula>AND(NOT(HasFormula(D1)),D1&lt;&gt;"")</formula>
    </cfRule>
    <cfRule type="expression" dxfId="3" priority="7706">
      <formula>AND(NOT(HasFormula(XFD1047493)),XFD1047493&lt;&gt;"")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5205 H5268:H1047492">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6">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5215 D5218:D5228 D5231:D1047486">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67:O5070 N5014:O5047 L5048:O5066 L5067:L5070 L5014:L5047">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5215 E5218:E5228 E5231:E1047486">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5215 I5218:L5228 I5231:L1047492">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5:L5196">
    <cfRule type="expression" dxfId="4" priority="9258">
      <formula>AND(NOT(HasFormula(E5197)),E5197&lt;&gt;"")</formula>
    </cfRule>
    <cfRule type="expression" dxfId="3" priority="9259">
      <formula>AND(NOT(HasFormula(A5195)),A5195&lt;&gt;"")</formula>
    </cfRule>
  </conditionalFormatting>
  <conditionalFormatting sqref="I5216:L5217">
    <cfRule type="expression" dxfId="4" priority="9264">
      <formula>AND(NOT(HasFormula(E5218)),E5218&lt;&gt;"")</formula>
    </cfRule>
    <cfRule type="expression" dxfId="3" priority="9265">
      <formula>AND(NOT(HasFormula(A5216)),A5216&lt;&gt;"")</formula>
    </cfRule>
  </conditionalFormatting>
  <conditionalFormatting sqref="I5229:L5230">
    <cfRule type="expression" dxfId="4" priority="9270">
      <formula>AND(NOT(HasFormula(E5231)),E5231&lt;&gt;"")</formula>
    </cfRule>
    <cfRule type="expression" dxfId="3" priority="9271">
      <formula>AND(NOT(HasFormula(A5229)),A5229&lt;&gt;"")</formula>
    </cfRule>
  </conditionalFormatting>
  <conditionalFormatting sqref="D1047487:E1048576">
    <cfRule type="expression" dxfId="4" priority="7665">
      <formula>AND(NOT(HasFormula(XFD1)),XFD1&lt;&gt;"")</formula>
    </cfRule>
    <cfRule type="expression" dxfId="3" priority="7666">
      <formula>AND(NOT(HasFormula(XEZ1047487)),XEZ1047487&lt;&gt;"")</formula>
    </cfRule>
  </conditionalFormatting>
  <conditionalFormatting sqref="I1047493:L1048576">
    <cfRule type="expression" dxfId="4" priority="7767">
      <formula>AND(NOT(HasFormula(E1)),E1&lt;&gt;"")</formula>
    </cfRule>
    <cfRule type="expression" dxfId="3" priority="7768">
      <formula>AND(NOT(HasFormula(A1047493)),A1047493&lt;&gt;"")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5217 J5230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5216 J5218:J5229 J5231: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5217 F5230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5216 F5218:F5229 F5231: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4" workbookViewId="0">
      <pane xSplit="2" topLeftCell="D1" activePane="topRight" state="frozen"/>
      <selection/>
      <selection pane="topRight" activeCell="H73" sqref="H73"/>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45965</v>
      </c>
      <c r="B2" s="9" t="s">
        <v>575</v>
      </c>
      <c r="C2" s="9" t="str">
        <f>VLOOKUP(D2,辅助信息!A:B,2,FALSE)</f>
        <v>盘螺</v>
      </c>
      <c r="D2" s="9" t="s">
        <v>41</v>
      </c>
    </row>
    <row r="3" spans="1:4">
      <c r="A3" s="12">
        <f ca="1" t="shared" si="0"/>
        <v>45965</v>
      </c>
      <c r="B3" s="9" t="s">
        <v>575</v>
      </c>
      <c r="C3" s="9" t="str">
        <f>VLOOKUP(D3,辅助信息!A:B,2,FALSE)</f>
        <v>螺纹钢</v>
      </c>
      <c r="D3" s="9" t="s">
        <v>27</v>
      </c>
    </row>
    <row r="4" spans="1:4">
      <c r="A4" s="12">
        <f ca="1" t="shared" si="0"/>
        <v>45965</v>
      </c>
      <c r="B4" s="9" t="s">
        <v>575</v>
      </c>
      <c r="C4" s="9" t="str">
        <f>VLOOKUP(D4,辅助信息!A:B,2,FALSE)</f>
        <v>螺纹钢</v>
      </c>
      <c r="D4" s="9" t="s">
        <v>19</v>
      </c>
    </row>
    <row r="5" spans="1:4">
      <c r="A5" s="12">
        <f ca="1" t="shared" si="0"/>
        <v>45965</v>
      </c>
      <c r="B5" s="9" t="s">
        <v>575</v>
      </c>
      <c r="C5" s="9" t="str">
        <f>VLOOKUP(D5,辅助信息!A:B,2,FALSE)</f>
        <v>螺纹钢</v>
      </c>
      <c r="D5" s="9" t="s">
        <v>28</v>
      </c>
    </row>
    <row r="6" spans="1:4">
      <c r="A6" s="12">
        <f ca="1" t="shared" si="0"/>
        <v>45965</v>
      </c>
      <c r="B6" s="9" t="s">
        <v>575</v>
      </c>
      <c r="C6" s="9" t="str">
        <f>VLOOKUP(D6,辅助信息!A:B,2,FALSE)</f>
        <v>螺纹钢</v>
      </c>
      <c r="D6" s="9" t="s">
        <v>52</v>
      </c>
    </row>
    <row r="7" spans="1:4">
      <c r="A7" s="12">
        <f ca="1" t="shared" si="0"/>
        <v>45965</v>
      </c>
      <c r="B7" s="9" t="s">
        <v>575</v>
      </c>
      <c r="C7" s="9" t="str">
        <f>VLOOKUP(D7,辅助信息!A:B,2,FALSE)</f>
        <v>螺纹钢</v>
      </c>
      <c r="D7" s="9" t="s">
        <v>76</v>
      </c>
    </row>
    <row r="8" spans="1:4">
      <c r="A8" s="12">
        <f ca="1" t="shared" si="0"/>
        <v>45965</v>
      </c>
      <c r="B8" s="9" t="s">
        <v>575</v>
      </c>
      <c r="C8" s="9" t="str">
        <f>VLOOKUP(D8,辅助信息!A:B,2,FALSE)</f>
        <v>螺纹钢</v>
      </c>
      <c r="D8" s="9" t="s">
        <v>86</v>
      </c>
    </row>
    <row r="9" spans="1:4">
      <c r="A9" s="12">
        <f ca="1" t="shared" si="0"/>
        <v>45965</v>
      </c>
      <c r="B9" s="9" t="s">
        <v>575</v>
      </c>
      <c r="C9" s="9" t="str">
        <f>VLOOKUP(D9,辅助信息!A:B,2,FALSE)</f>
        <v>螺纹钢</v>
      </c>
      <c r="D9" s="9" t="s">
        <v>82</v>
      </c>
    </row>
    <row r="10" spans="1:4">
      <c r="A10" s="12">
        <f ca="1" t="shared" si="0"/>
        <v>45965</v>
      </c>
      <c r="B10" s="9" t="s">
        <v>575</v>
      </c>
      <c r="C10" s="9" t="str">
        <f>VLOOKUP(D10,辅助信息!A:B,2,FALSE)</f>
        <v>螺纹钢</v>
      </c>
      <c r="D10" s="9" t="s">
        <v>45</v>
      </c>
    </row>
    <row r="11" spans="1:4">
      <c r="A11" s="12">
        <f ca="1" t="shared" si="0"/>
        <v>45965</v>
      </c>
      <c r="B11" s="9" t="s">
        <v>575</v>
      </c>
      <c r="C11" s="9" t="str">
        <f>VLOOKUP(D11,辅助信息!A:B,2,FALSE)</f>
        <v>螺纹钢</v>
      </c>
      <c r="D11" s="9" t="s">
        <v>21</v>
      </c>
    </row>
    <row r="12" ht="18.95" customHeight="1" spans="1:1">
      <c r="A12" s="12">
        <f ca="1" t="shared" si="0"/>
        <v>45965</v>
      </c>
    </row>
    <row r="13" spans="1:4">
      <c r="A13" s="12">
        <f ca="1" t="shared" ref="A13:A26" si="1">TODAY()</f>
        <v>45965</v>
      </c>
      <c r="B13" s="13" t="s">
        <v>576</v>
      </c>
      <c r="C13" s="9" t="str">
        <f>VLOOKUP(D13,辅助信息!A:B,2,FALSE)</f>
        <v>螺纹钢</v>
      </c>
      <c r="D13" s="9" t="s">
        <v>133</v>
      </c>
    </row>
    <row r="14" spans="1:4">
      <c r="A14" s="12">
        <f ca="1" t="shared" si="1"/>
        <v>45965</v>
      </c>
      <c r="B14" s="13" t="s">
        <v>576</v>
      </c>
      <c r="C14" s="9" t="str">
        <f>VLOOKUP(D14,辅助信息!A:B,2,FALSE)</f>
        <v>螺纹钢</v>
      </c>
      <c r="D14" s="9" t="s">
        <v>91</v>
      </c>
    </row>
    <row r="15" spans="1:4">
      <c r="A15" s="12">
        <f ca="1" t="shared" si="1"/>
        <v>45965</v>
      </c>
      <c r="B15" s="13" t="s">
        <v>576</v>
      </c>
      <c r="C15" s="9" t="str">
        <f>VLOOKUP(D15,辅助信息!A:B,2,FALSE)</f>
        <v>螺纹钢</v>
      </c>
      <c r="D15" s="9" t="s">
        <v>77</v>
      </c>
    </row>
    <row r="16" spans="1:4">
      <c r="A16" s="12">
        <f ca="1" t="shared" si="1"/>
        <v>45965</v>
      </c>
      <c r="B16" s="13" t="s">
        <v>576</v>
      </c>
      <c r="C16" s="9" t="str">
        <f>VLOOKUP(D16,辅助信息!A:B,2,FALSE)</f>
        <v>螺纹钢</v>
      </c>
      <c r="D16" s="9" t="s">
        <v>86</v>
      </c>
    </row>
    <row r="17" spans="1:4">
      <c r="A17" s="12">
        <f ca="1" t="shared" si="1"/>
        <v>45965</v>
      </c>
      <c r="B17" s="13" t="s">
        <v>576</v>
      </c>
      <c r="C17" s="9" t="str">
        <f>VLOOKUP(D17,辅助信息!A:B,2,FALSE)</f>
        <v>螺纹钢</v>
      </c>
      <c r="D17" s="9" t="s">
        <v>66</v>
      </c>
    </row>
    <row r="18" spans="1:4">
      <c r="A18" s="12">
        <f ca="1" t="shared" si="1"/>
        <v>45965</v>
      </c>
      <c r="B18" s="13" t="s">
        <v>576</v>
      </c>
      <c r="C18" s="9" t="str">
        <f>VLOOKUP(D18,辅助信息!A:B,2,FALSE)</f>
        <v>螺纹钢</v>
      </c>
      <c r="D18" s="9" t="s">
        <v>82</v>
      </c>
    </row>
    <row r="19" spans="1:4">
      <c r="A19" s="12">
        <f ca="1" t="shared" si="1"/>
        <v>45965</v>
      </c>
      <c r="B19" s="13" t="s">
        <v>576</v>
      </c>
      <c r="C19" s="9" t="str">
        <f>VLOOKUP(D19,辅助信息!A:B,2,FALSE)</f>
        <v>螺纹钢</v>
      </c>
      <c r="D19" s="9" t="s">
        <v>45</v>
      </c>
    </row>
    <row r="20" spans="1:4">
      <c r="A20" s="12">
        <f ca="1" t="shared" si="1"/>
        <v>45965</v>
      </c>
      <c r="B20" s="13" t="s">
        <v>576</v>
      </c>
      <c r="C20" s="9" t="str">
        <f>VLOOKUP(D20,辅助信息!A:B,2,FALSE)</f>
        <v>螺纹钢</v>
      </c>
      <c r="D20" s="9" t="s">
        <v>21</v>
      </c>
    </row>
    <row r="21" spans="1:4">
      <c r="A21" s="12">
        <f ca="1" t="shared" si="1"/>
        <v>45965</v>
      </c>
      <c r="B21" s="13" t="s">
        <v>576</v>
      </c>
      <c r="C21" s="9" t="str">
        <f>VLOOKUP(D21,辅助信息!A:B,2,FALSE)</f>
        <v>螺纹钢</v>
      </c>
      <c r="D21" s="9" t="s">
        <v>58</v>
      </c>
    </row>
    <row r="22" spans="1:4">
      <c r="A22" s="12">
        <f ca="1" t="shared" si="1"/>
        <v>45965</v>
      </c>
      <c r="B22" s="13" t="s">
        <v>576</v>
      </c>
      <c r="C22" s="9" t="str">
        <f>VLOOKUP(D22,辅助信息!A:B,2,FALSE)</f>
        <v>螺纹钢</v>
      </c>
      <c r="D22" s="9" t="s">
        <v>46</v>
      </c>
    </row>
    <row r="23" spans="1:4">
      <c r="A23" s="12">
        <f ca="1" t="shared" si="1"/>
        <v>45965</v>
      </c>
      <c r="B23" s="13" t="s">
        <v>576</v>
      </c>
      <c r="C23" s="9" t="str">
        <f>VLOOKUP(D23,辅助信息!A:B,2,FALSE)</f>
        <v>螺纹钢</v>
      </c>
      <c r="D23" s="9" t="s">
        <v>22</v>
      </c>
    </row>
    <row r="24" spans="1:4">
      <c r="A24" s="12">
        <f ca="1" t="shared" si="1"/>
        <v>45965</v>
      </c>
      <c r="B24" s="13" t="s">
        <v>576</v>
      </c>
      <c r="C24" s="9" t="str">
        <f>VLOOKUP(D24,辅助信息!A:B,2,FALSE)</f>
        <v>螺纹钢</v>
      </c>
      <c r="D24" s="9" t="s">
        <v>181</v>
      </c>
    </row>
    <row r="25" spans="1:4">
      <c r="A25" s="12">
        <f ca="1" t="shared" si="1"/>
        <v>45965</v>
      </c>
      <c r="B25" s="13" t="s">
        <v>576</v>
      </c>
      <c r="C25" s="9" t="str">
        <f>VLOOKUP(D25,辅助信息!A:B,2,FALSE)</f>
        <v>螺纹钢</v>
      </c>
      <c r="D25" s="9" t="s">
        <v>182</v>
      </c>
    </row>
    <row r="26" spans="1:4">
      <c r="A26" s="12">
        <f ca="1" t="shared" si="1"/>
        <v>45965</v>
      </c>
      <c r="B26" s="9" t="s">
        <v>577</v>
      </c>
      <c r="C26" s="9" t="str">
        <f>VLOOKUP(D26,辅助信息!A:B,2,FALSE)</f>
        <v>盘螺</v>
      </c>
      <c r="D26" s="9" t="s">
        <v>49</v>
      </c>
    </row>
    <row r="27" spans="1:4">
      <c r="A27" s="12">
        <f ca="1" t="shared" ref="A27:A36" si="2">TODAY()</f>
        <v>45965</v>
      </c>
      <c r="B27" s="9" t="s">
        <v>577</v>
      </c>
      <c r="C27" s="9" t="str">
        <f>VLOOKUP(D27,辅助信息!A:B,2,FALSE)</f>
        <v>盘螺</v>
      </c>
      <c r="D27" s="9" t="s">
        <v>40</v>
      </c>
    </row>
    <row r="28" spans="1:4">
      <c r="A28" s="12">
        <f ca="1" t="shared" si="2"/>
        <v>45965</v>
      </c>
      <c r="B28" s="9" t="s">
        <v>577</v>
      </c>
      <c r="C28" s="9" t="str">
        <f>VLOOKUP(D28,辅助信息!A:B,2,FALSE)</f>
        <v>盘螺</v>
      </c>
      <c r="D28" s="9" t="s">
        <v>41</v>
      </c>
    </row>
    <row r="29" spans="1:4">
      <c r="A29" s="12">
        <f ca="1" t="shared" si="2"/>
        <v>45965</v>
      </c>
      <c r="B29" s="9" t="s">
        <v>577</v>
      </c>
      <c r="C29" s="9" t="str">
        <f>VLOOKUP(D29,辅助信息!A:B,2,FALSE)</f>
        <v>盘螺</v>
      </c>
      <c r="D29" s="9" t="s">
        <v>26</v>
      </c>
    </row>
    <row r="30" spans="1:4">
      <c r="A30" s="12">
        <f ca="1" t="shared" si="2"/>
        <v>45965</v>
      </c>
      <c r="B30" s="9" t="s">
        <v>577</v>
      </c>
      <c r="C30" s="9" t="e">
        <f>VLOOKUP(D30,辅助信息!A:B,2,FALSE)</f>
        <v>#N/A</v>
      </c>
      <c r="D30" s="9" t="s">
        <v>578</v>
      </c>
    </row>
    <row r="31" spans="1:4">
      <c r="A31" s="12">
        <f ca="1" t="shared" si="2"/>
        <v>45965</v>
      </c>
      <c r="B31" s="9" t="s">
        <v>577</v>
      </c>
      <c r="C31" s="9" t="str">
        <f>VLOOKUP(D31,辅助信息!A:B,2,FALSE)</f>
        <v>螺纹钢</v>
      </c>
      <c r="D31" s="9" t="s">
        <v>27</v>
      </c>
    </row>
    <row r="32" spans="1:4">
      <c r="A32" s="12">
        <f ca="1" t="shared" si="2"/>
        <v>45965</v>
      </c>
      <c r="B32" s="9" t="s">
        <v>577</v>
      </c>
      <c r="C32" s="9" t="str">
        <f>VLOOKUP(D32,辅助信息!A:B,2,FALSE)</f>
        <v>螺纹钢</v>
      </c>
      <c r="D32" s="9" t="s">
        <v>19</v>
      </c>
    </row>
    <row r="33" spans="1:4">
      <c r="A33" s="12">
        <f ca="1" t="shared" si="2"/>
        <v>45965</v>
      </c>
      <c r="B33" s="9" t="s">
        <v>577</v>
      </c>
      <c r="C33" s="9" t="str">
        <f>VLOOKUP(D33,辅助信息!A:B,2,FALSE)</f>
        <v>螺纹钢</v>
      </c>
      <c r="D33" s="9" t="s">
        <v>32</v>
      </c>
    </row>
    <row r="34" spans="1:4">
      <c r="A34" s="12">
        <f ca="1" t="shared" si="2"/>
        <v>45965</v>
      </c>
      <c r="B34" s="9" t="s">
        <v>577</v>
      </c>
      <c r="C34" s="9" t="str">
        <f>VLOOKUP(D34,辅助信息!A:B,2,FALSE)</f>
        <v>螺纹钢</v>
      </c>
      <c r="D34" s="9" t="s">
        <v>33</v>
      </c>
    </row>
    <row r="35" spans="1:4">
      <c r="A35" s="12">
        <f ca="1" t="shared" si="2"/>
        <v>45965</v>
      </c>
      <c r="B35" s="9" t="s">
        <v>577</v>
      </c>
      <c r="C35" s="9" t="str">
        <f>VLOOKUP(D35,辅助信息!A:B,2,FALSE)</f>
        <v>螺纹钢</v>
      </c>
      <c r="D35" s="9" t="s">
        <v>28</v>
      </c>
    </row>
    <row r="36" spans="1:4">
      <c r="A36" s="12">
        <f ca="1" t="shared" si="2"/>
        <v>45965</v>
      </c>
      <c r="B36" s="9" t="s">
        <v>577</v>
      </c>
      <c r="C36" s="9" t="str">
        <f>VLOOKUP(D36,辅助信息!A:B,2,FALSE)</f>
        <v>螺纹钢</v>
      </c>
      <c r="D36" s="9" t="s">
        <v>18</v>
      </c>
    </row>
    <row r="37" spans="1:4">
      <c r="A37" s="12">
        <f ca="1" t="shared" ref="A37:A46" si="3">TODAY()</f>
        <v>45965</v>
      </c>
      <c r="B37" s="9" t="s">
        <v>577</v>
      </c>
      <c r="C37" s="9" t="str">
        <f>VLOOKUP(D37,辅助信息!A:B,2,FALSE)</f>
        <v>螺纹钢</v>
      </c>
      <c r="D37" s="9" t="s">
        <v>65</v>
      </c>
    </row>
    <row r="38" spans="1:4">
      <c r="A38" s="12">
        <f ca="1" t="shared" si="3"/>
        <v>45965</v>
      </c>
      <c r="B38" s="9" t="s">
        <v>577</v>
      </c>
      <c r="C38" s="9" t="str">
        <f>VLOOKUP(D38,辅助信息!A:B,2,FALSE)</f>
        <v>螺纹钢</v>
      </c>
      <c r="D38" s="9" t="s">
        <v>52</v>
      </c>
    </row>
    <row r="39" spans="1:4">
      <c r="A39" s="12">
        <f ca="1" t="shared" si="3"/>
        <v>45965</v>
      </c>
      <c r="B39" s="9" t="s">
        <v>577</v>
      </c>
      <c r="C39" s="9" t="str">
        <f>VLOOKUP(D39,辅助信息!A:B,2,FALSE)</f>
        <v>螺纹钢</v>
      </c>
      <c r="D39" s="9" t="s">
        <v>111</v>
      </c>
    </row>
    <row r="40" spans="1:4">
      <c r="A40" s="12">
        <f ca="1" t="shared" si="3"/>
        <v>45965</v>
      </c>
      <c r="B40" s="9" t="s">
        <v>577</v>
      </c>
      <c r="C40" s="9" t="str">
        <f>VLOOKUP(D40,辅助信息!A:B,2,FALSE)</f>
        <v>螺纹钢</v>
      </c>
      <c r="D40" s="9" t="s">
        <v>76</v>
      </c>
    </row>
    <row r="41" spans="1:4">
      <c r="A41" s="12">
        <f ca="1" t="shared" si="3"/>
        <v>45965</v>
      </c>
      <c r="B41" s="9" t="s">
        <v>577</v>
      </c>
      <c r="C41" s="9" t="str">
        <f>VLOOKUP(D41,辅助信息!A:B,2,FALSE)</f>
        <v>螺纹钢</v>
      </c>
      <c r="D41" s="9" t="s">
        <v>90</v>
      </c>
    </row>
    <row r="42" spans="1:4">
      <c r="A42" s="12">
        <f ca="1" t="shared" si="3"/>
        <v>45965</v>
      </c>
      <c r="B42" s="9" t="s">
        <v>577</v>
      </c>
      <c r="C42" s="9" t="str">
        <f>VLOOKUP(D42,辅助信息!A:B,2,FALSE)</f>
        <v>螺纹钢</v>
      </c>
      <c r="D42" s="9" t="s">
        <v>130</v>
      </c>
    </row>
    <row r="43" spans="1:4">
      <c r="A43" s="12">
        <f ca="1" t="shared" si="3"/>
        <v>45965</v>
      </c>
      <c r="B43" s="9" t="s">
        <v>577</v>
      </c>
      <c r="C43" s="9" t="str">
        <f>VLOOKUP(D43,辅助信息!A:B,2,FALSE)</f>
        <v>螺纹钢</v>
      </c>
      <c r="D43" s="9" t="s">
        <v>133</v>
      </c>
    </row>
    <row r="44" spans="1:4">
      <c r="A44" s="12">
        <f ca="1" t="shared" si="3"/>
        <v>45965</v>
      </c>
      <c r="B44" s="9" t="s">
        <v>577</v>
      </c>
      <c r="C44" s="9" t="str">
        <f>VLOOKUP(D44,辅助信息!A:B,2,FALSE)</f>
        <v>螺纹钢</v>
      </c>
      <c r="D44" s="9" t="s">
        <v>91</v>
      </c>
    </row>
    <row r="45" spans="1:4">
      <c r="A45" s="12">
        <f ca="1" t="shared" si="3"/>
        <v>45965</v>
      </c>
      <c r="B45" s="9" t="s">
        <v>577</v>
      </c>
      <c r="C45" s="9" t="str">
        <f>VLOOKUP(D45,辅助信息!A:B,2,FALSE)</f>
        <v>螺纹钢</v>
      </c>
      <c r="D45" s="9" t="s">
        <v>77</v>
      </c>
    </row>
    <row r="46" spans="1:4">
      <c r="A46" s="12">
        <f ca="1" t="shared" si="3"/>
        <v>45965</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9</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(武汉电气化局成达万高铁强电项目-重庆开州)重庆市开州区岳溪镇中心幼儿园东南46米</v>
      </c>
      <c r="H9327" s="2" t="str">
        <f>'[1]2025年已发货'!H:H</f>
        <v>杨开洪</v>
      </c>
      <c r="I9327" s="2">
        <f>'[1]2025年已发货'!I:I</f>
        <v>18628900044</v>
      </c>
      <c r="J9327" s="2" t="str">
        <f>_xlfn._xlws.FILTER(辅助信息!D:D,辅助信息!G:G=G9327)</f>
        <v>武汉电气化局成达万高铁强电项目</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(武汉电气化局成达万高铁强电项目-重庆开州)重庆市开州区岳溪镇中心幼儿园东南46米</v>
      </c>
      <c r="H9328" s="2" t="str">
        <f>'[1]2025年已发货'!H:H</f>
        <v>杨开洪</v>
      </c>
      <c r="I9328" s="2">
        <f>'[1]2025年已发货'!I:I</f>
        <v>18628900044</v>
      </c>
      <c r="J9328" s="2" t="str">
        <f>_xlfn._xlws.FILTER(辅助信息!D:D,辅助信息!G:G=G9328)</f>
        <v>武汉电气化局成达万高铁强电项目</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(武汉电气化局成达万高铁强电项目-重庆开州)重庆市开州区岳溪镇中心幼儿园东南46米</v>
      </c>
      <c r="H9329" s="2" t="str">
        <f>'[1]2025年已发货'!H:H</f>
        <v>杨开洪</v>
      </c>
      <c r="I9329" s="2">
        <f>'[1]2025年已发货'!I:I</f>
        <v>18628900044</v>
      </c>
      <c r="J9329" s="2" t="str">
        <f>_xlfn._xlws.FILTER(辅助信息!D:D,辅助信息!G:G=G9329)</f>
        <v>武汉电气化局成达万高铁强电项目</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(武汉电气化局成达万高铁强电项目-重庆开州)重庆市开州区岳溪镇中心幼儿园东南46米</v>
      </c>
      <c r="H9330" s="2" t="str">
        <f>'[1]2025年已发货'!H:H</f>
        <v>杨开洪</v>
      </c>
      <c r="I9330" s="2">
        <f>'[1]2025年已发货'!I:I</f>
        <v>18628900044</v>
      </c>
      <c r="J9330" s="2" t="str">
        <f>_xlfn._xlws.FILTER(辅助信息!D:D,辅助信息!G:G=G9330)</f>
        <v>武汉电气化局成达万高铁强电项目</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2025-11-04T10:34:24Z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