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activeTab="1"/>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汇总计划!$A$1:$Q$5137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<sst xmlns="http://schemas.openxmlformats.org/spreadsheetml/2006/main" count="11737" uniqueCount="580">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</sst>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row r="9119">
          <cell r="A9119" t="str">
            <v>德胜</v>
          </cell>
          <cell r="B9119" t="str">
            <v>螺纹钢</v>
          </cell>
          <cell r="C9119" t="str">
            <v>HRB500E Φ25</v>
          </cell>
          <cell r="D9119" t="str">
            <v>吨</v>
          </cell>
          <cell r="E9119">
            <v>35</v>
          </cell>
          <cell r="F9119">
            <v>45960</v>
          </cell>
          <cell r="G9119" t="str">
            <v>(五冶建设龙泉驿一医院配套建设工程)成都市龙泉驿区董朗路69号龙泉驿一医院5号门</v>
          </cell>
          <cell r="H9119" t="str">
            <v>孙敏</v>
          </cell>
          <cell r="I9119">
            <v>13617695006</v>
          </cell>
        </row>
        <row r="9120">
          <cell r="A9120" t="str">
            <v>德胜恒嘉</v>
          </cell>
          <cell r="B9120" t="str">
            <v>螺纹钢</v>
          </cell>
          <cell r="C9120" t="str">
            <v>HRB400E Φ22×12米</v>
          </cell>
          <cell r="D9120" t="str">
            <v>吨</v>
          </cell>
          <cell r="E9120">
            <v>35</v>
          </cell>
          <cell r="F9120">
            <v>45960</v>
          </cell>
          <cell r="G9120" t="str">
            <v>（自永1标八局二分公司钢筋棚）四川省自贡市大安区牛佛镇</v>
          </cell>
          <cell r="H9120" t="str">
            <v>刘鑫</v>
          </cell>
          <cell r="I9120">
            <v>18382259456</v>
          </cell>
        </row>
        <row r="9121">
          <cell r="A9121" t="str">
            <v>德胜恒嘉</v>
          </cell>
          <cell r="B9121" t="str">
            <v>螺纹钢</v>
          </cell>
          <cell r="C9121" t="str">
            <v>HRB400E Φ12×12米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Φ32×12米</v>
          </cell>
          <cell r="D9122" t="str">
            <v>吨</v>
          </cell>
          <cell r="E9122">
            <v>70</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Φ28×12米</v>
          </cell>
          <cell r="D9123" t="str">
            <v>吨</v>
          </cell>
          <cell r="E9123">
            <v>65</v>
          </cell>
          <cell r="F9123">
            <v>45960</v>
          </cell>
          <cell r="G9123" t="str">
            <v>自永4标一局四公司（四川省内江市隆昌市兰家花房子自永4标一局四公司钢筋棚）</v>
          </cell>
          <cell r="H9123" t="str">
            <v>郝优</v>
          </cell>
          <cell r="I9123">
            <v>13891371707</v>
          </cell>
        </row>
        <row r="9124">
          <cell r="A9124" t="str">
            <v>德胜恒嘉</v>
          </cell>
          <cell r="B9124" t="str">
            <v>螺纹钢</v>
          </cell>
          <cell r="C9124" t="str">
            <v>HRB400E Φ18×12米</v>
          </cell>
          <cell r="D9124" t="str">
            <v>吨</v>
          </cell>
          <cell r="E9124">
            <v>5</v>
          </cell>
          <cell r="F9124">
            <v>45960</v>
          </cell>
          <cell r="G9124" t="str">
            <v>自永4标一局四公司（四川省内江市隆昌市兰家花房子自永4标一局四公司钢筋棚）</v>
          </cell>
          <cell r="H9124" t="str">
            <v>郝优</v>
          </cell>
          <cell r="I9124">
            <v>13891371707</v>
          </cell>
        </row>
        <row r="9125">
          <cell r="A9125" t="str">
            <v>陕钢</v>
          </cell>
          <cell r="B9125" t="str">
            <v>盘螺</v>
          </cell>
          <cell r="C9125" t="str">
            <v>HRB400EФ10</v>
          </cell>
          <cell r="D9125" t="str">
            <v>吨</v>
          </cell>
          <cell r="E9125">
            <v>105</v>
          </cell>
          <cell r="F9125">
            <v>45960</v>
          </cell>
          <cell r="G9125" t="str">
            <v>（中铁广州局-成渝扩容2标）四川省资阳市雁江区石岭镇易家沟2号梁场</v>
          </cell>
          <cell r="H9125" t="str">
            <v>孙鹏飞</v>
          </cell>
          <cell r="I9125">
            <v>18011784798</v>
          </cell>
        </row>
        <row r="9126">
          <cell r="A9126" t="str">
            <v>润耀</v>
          </cell>
          <cell r="B9126" t="str">
            <v>盘螺</v>
          </cell>
          <cell r="C9126" t="str">
            <v>HRB400EФ12</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润耀</v>
          </cell>
          <cell r="B9127" t="str">
            <v>螺纹钢</v>
          </cell>
          <cell r="C9127" t="str">
            <v>HRB400EФ25，12m</v>
          </cell>
          <cell r="D9127" t="str">
            <v>吨</v>
          </cell>
          <cell r="E9127">
            <v>35</v>
          </cell>
          <cell r="F9127">
            <v>45960</v>
          </cell>
          <cell r="G9127" t="str">
            <v>（中铁广州局-成渝扩容2标）四川省资阳市雁江区南双路杨家糖房</v>
          </cell>
          <cell r="H9127" t="str">
            <v>石雄</v>
          </cell>
          <cell r="I9127">
            <v>13268388125</v>
          </cell>
        </row>
        <row r="9128">
          <cell r="A9128" t="str">
            <v>泸钢</v>
          </cell>
          <cell r="B9128" t="str">
            <v>盘螺</v>
          </cell>
          <cell r="C9128" t="str">
            <v>HRB400E Φ8</v>
          </cell>
          <cell r="D9128" t="str">
            <v>吨</v>
          </cell>
          <cell r="E9128">
            <v>16</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Φ10</v>
          </cell>
          <cell r="D9129" t="str">
            <v>吨</v>
          </cell>
          <cell r="E9129">
            <v>18</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盘螺</v>
          </cell>
          <cell r="C9130" t="str">
            <v>HRB400E Φ12</v>
          </cell>
          <cell r="D9130" t="str">
            <v>吨</v>
          </cell>
          <cell r="E9130">
            <v>6</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Φ12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Φ14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HRB400E Φ16 9m</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Φ14</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Φ18</v>
          </cell>
          <cell r="D9135" t="str">
            <v>吨</v>
          </cell>
          <cell r="E9135">
            <v>3</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Φ20</v>
          </cell>
          <cell r="D9136" t="str">
            <v>吨</v>
          </cell>
          <cell r="E9136">
            <v>12</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螺纹钢</v>
          </cell>
          <cell r="C9137" t="str">
            <v>HRB500E Φ22</v>
          </cell>
          <cell r="D9137" t="str">
            <v>吨</v>
          </cell>
          <cell r="E9137">
            <v>3</v>
          </cell>
          <cell r="F9137">
            <v>45960</v>
          </cell>
          <cell r="G9137" t="str">
            <v>(五冶建设龙泉驿一医院配套建设工程)成都市龙泉驿区董朗路69号龙泉驿一医院5号门</v>
          </cell>
          <cell r="H9137" t="str">
            <v>孙敏</v>
          </cell>
          <cell r="I9137">
            <v>13617695006</v>
          </cell>
        </row>
        <row r="9138">
          <cell r="A9138" t="str">
            <v>泸钢</v>
          </cell>
          <cell r="B9138" t="str">
            <v>盘螺</v>
          </cell>
          <cell r="C9138" t="str">
            <v>HRB400E Φ8</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盘螺</v>
          </cell>
          <cell r="C9139" t="str">
            <v>HRB400E Φ10</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Φ18</v>
          </cell>
          <cell r="D9140" t="str">
            <v>吨</v>
          </cell>
          <cell r="E9140">
            <v>5</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螺纹钢</v>
          </cell>
          <cell r="C9141" t="str">
            <v>HRB500E Φ25</v>
          </cell>
          <cell r="D9141" t="str">
            <v>吨</v>
          </cell>
          <cell r="E9141">
            <v>20</v>
          </cell>
          <cell r="F9141">
            <v>45960</v>
          </cell>
          <cell r="G9141" t="str">
            <v>(五冶建设师大附中外语校新建教学楼工程)四川省成都市成华区大观堰2号(四川师范大学附属中学外国语学校)</v>
          </cell>
          <cell r="H9141" t="str">
            <v>蔡浩</v>
          </cell>
          <cell r="I9141">
            <v>13980880820</v>
          </cell>
        </row>
        <row r="9142">
          <cell r="A9142" t="str">
            <v>泸钢</v>
          </cell>
          <cell r="B9142" t="str">
            <v>盘螺</v>
          </cell>
          <cell r="C9142" t="str">
            <v>HRB400E Φ10</v>
          </cell>
          <cell r="D9142" t="str">
            <v>吨</v>
          </cell>
          <cell r="E9142">
            <v>15</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Φ14 9m</v>
          </cell>
          <cell r="D9143" t="str">
            <v>吨</v>
          </cell>
          <cell r="E9143">
            <v>10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Φ16 9m</v>
          </cell>
          <cell r="D9144" t="str">
            <v>吨</v>
          </cell>
          <cell r="E9144">
            <v>60</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Φ20 9m</v>
          </cell>
          <cell r="D9145" t="str">
            <v>吨</v>
          </cell>
          <cell r="E9145">
            <v>6</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HRB400E Φ25 9m</v>
          </cell>
          <cell r="D9146" t="str">
            <v>吨</v>
          </cell>
          <cell r="E9146">
            <v>10</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Φ12</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Φ16</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Φ20</v>
          </cell>
          <cell r="D9149" t="str">
            <v>吨</v>
          </cell>
          <cell r="E9149">
            <v>3</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Φ22</v>
          </cell>
          <cell r="D9150" t="str">
            <v>吨</v>
          </cell>
          <cell r="E9150">
            <v>6</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v>
          </cell>
          <cell r="B9151" t="str">
            <v>螺纹钢</v>
          </cell>
          <cell r="C9151" t="str">
            <v>HRB500E Φ25</v>
          </cell>
          <cell r="D9151" t="str">
            <v>吨</v>
          </cell>
          <cell r="E9151">
            <v>25</v>
          </cell>
          <cell r="F9151">
            <v>45960</v>
          </cell>
          <cell r="G9151" t="str">
            <v>(五冶钢构龙泉东洪片区70亩住宅、商业及配套工程项目三标段)成都市龙泉驿外东洪路地铁2号线惠王陵地铁C口</v>
          </cell>
          <cell r="H9151" t="str">
            <v>蒋嗣伟</v>
          </cell>
          <cell r="I9151">
            <v>15014331252</v>
          </cell>
        </row>
        <row r="9152">
          <cell r="A9152" t="str">
            <v>泸钢（代）</v>
          </cell>
          <cell r="B9152" t="str">
            <v>盘圆</v>
          </cell>
          <cell r="C9152" t="str">
            <v>HPB300Ф6</v>
          </cell>
          <cell r="D9152" t="str">
            <v>吨</v>
          </cell>
          <cell r="E9152">
            <v>2</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HPB300Ф8</v>
          </cell>
          <cell r="D9153" t="str">
            <v>吨</v>
          </cell>
          <cell r="E9153">
            <v>7</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盘圆</v>
          </cell>
          <cell r="C9154" t="str">
            <v>HPB300Ф10</v>
          </cell>
          <cell r="D9154" t="str">
            <v>吨</v>
          </cell>
          <cell r="E9154">
            <v>6</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盘螺</v>
          </cell>
          <cell r="C9155" t="str">
            <v>HRB400EΦ10</v>
          </cell>
          <cell r="D9155" t="str">
            <v>吨</v>
          </cell>
          <cell r="E9155">
            <v>4</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HRB400EФ12*9m</v>
          </cell>
          <cell r="D9156" t="str">
            <v>吨</v>
          </cell>
          <cell r="E9156">
            <v>8</v>
          </cell>
          <cell r="F9156">
            <v>45960</v>
          </cell>
          <cell r="G9156" t="str">
            <v>（成铁西物-沪昆线龙里改造工程）贵州黔南龙里接触网维修工区施工现场</v>
          </cell>
          <cell r="H9156" t="str">
            <v>黄永福</v>
          </cell>
          <cell r="I9156" t="str">
            <v>15982823571</v>
          </cell>
        </row>
        <row r="9157">
          <cell r="A9157" t="str">
            <v>泸钢（代）</v>
          </cell>
          <cell r="B9157" t="str">
            <v>螺纹钢</v>
          </cell>
          <cell r="C9157" t="str">
            <v>HRB400EФ16*9m</v>
          </cell>
          <cell r="D9157" t="str">
            <v>吨</v>
          </cell>
          <cell r="E9157">
            <v>16</v>
          </cell>
          <cell r="F9157">
            <v>45960</v>
          </cell>
          <cell r="G9157" t="str">
            <v>（成铁西物-沪昆线龙里改造工程）贵州黔南龙里接触网维修工区施工现场</v>
          </cell>
          <cell r="H9157" t="str">
            <v>黄永福</v>
          </cell>
          <cell r="I9157" t="str">
            <v>15982823571</v>
          </cell>
        </row>
        <row r="9158">
          <cell r="A9158" t="str">
            <v>泸钢</v>
          </cell>
          <cell r="B9158" t="str">
            <v>盘圆</v>
          </cell>
          <cell r="C9158" t="str">
            <v>HPB300Φ6mm</v>
          </cell>
          <cell r="D9158" t="str">
            <v>吨</v>
          </cell>
          <cell r="E9158">
            <v>10</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HPB300Φ10mm</v>
          </cell>
          <cell r="D9159" t="str">
            <v>吨</v>
          </cell>
          <cell r="E9159">
            <v>35</v>
          </cell>
          <cell r="F9159">
            <v>45960</v>
          </cell>
          <cell r="G9159" t="str">
            <v>（成峨3标）眉山市丹棱县兴盛路（诺尔电器）成峨TJ3标</v>
          </cell>
          <cell r="H9159" t="str">
            <v>雍朝刚</v>
          </cell>
          <cell r="I9159" t="str">
            <v>19983344290</v>
          </cell>
        </row>
        <row r="9160">
          <cell r="A9160" t="str">
            <v>泸钢</v>
          </cell>
          <cell r="B9160" t="str">
            <v>盘圆</v>
          </cell>
          <cell r="C9160" t="str">
            <v>HPB300Φ12mm</v>
          </cell>
          <cell r="D9160" t="str">
            <v>吨</v>
          </cell>
          <cell r="E9160">
            <v>25</v>
          </cell>
          <cell r="F9160">
            <v>45960</v>
          </cell>
          <cell r="G9160" t="str">
            <v>（成峨3标）眉山市丹棱县兴盛路（诺尔电器）成峨TJ3标</v>
          </cell>
          <cell r="H9160" t="str">
            <v>雍朝刚</v>
          </cell>
          <cell r="I9160" t="str">
            <v>19983344290</v>
          </cell>
        </row>
        <row r="9161">
          <cell r="A9161" t="str">
            <v>德胜</v>
          </cell>
          <cell r="B9161" t="str">
            <v>螺纹钢</v>
          </cell>
          <cell r="C9161" t="str">
            <v>HRB400EΦ12*9m</v>
          </cell>
          <cell r="D9161" t="str">
            <v>吨</v>
          </cell>
          <cell r="E9161">
            <v>35</v>
          </cell>
          <cell r="F9161">
            <v>45960</v>
          </cell>
          <cell r="G9161" t="str">
            <v>（成峨3标）眉山市丹棱县兴盛路（诺尔电器）成峨TJ3标</v>
          </cell>
          <cell r="H9161" t="str">
            <v>雍朝刚</v>
          </cell>
          <cell r="I9161" t="str">
            <v>19983344290</v>
          </cell>
        </row>
        <row r="9162">
          <cell r="A9162" t="str">
            <v>润耀</v>
          </cell>
          <cell r="B9162" t="str">
            <v>盘螺</v>
          </cell>
          <cell r="C9162" t="str">
            <v>HRB400EФ12</v>
          </cell>
          <cell r="D9162" t="str">
            <v>吨</v>
          </cell>
          <cell r="E9162">
            <v>35</v>
          </cell>
          <cell r="F9162">
            <v>45960</v>
          </cell>
          <cell r="G9162" t="str">
            <v>（中铁三局成渝扩容ZCB3-1项目部）内江市胜利收费站红绿灯500米</v>
          </cell>
          <cell r="H9162" t="str">
            <v>王岩</v>
          </cell>
          <cell r="I9162">
            <v>17634813323</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37"/>
  <sheetViews>
    <sheetView workbookViewId="0">
      <pane ySplit="1" topLeftCell="A5008" activePane="bottomLeft" state="frozen"/>
      <selection/>
      <selection pane="bottomLeft" activeCell="I5126" sqref="I5126"/>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258</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258</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258</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258</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258</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258</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258</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258</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258</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258</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258</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258</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258</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258</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259</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259</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259</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259</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258</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258</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258</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258</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258</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258</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259</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259</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259</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259</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260</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259</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259</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259</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258</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258</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258</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257</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257</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257</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257</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256</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256</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256</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256</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256</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256</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256</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256</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256</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256</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256</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257</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257</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257</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257</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257</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257</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257</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257</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257</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257</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257</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257</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257</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257</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257</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258</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258</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258</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257</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257</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257</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257</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256</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256</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256</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256</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256</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256</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256</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256</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256</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257</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257</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257</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257</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256</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256</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256</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252</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252</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252</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252</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255</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255</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250</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250</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250</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250</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258</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258</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258</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257</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257</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256</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256</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256</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256</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256</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257</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257</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257</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257</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256</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256</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256</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252</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255</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255</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250</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250</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250</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250</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255</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255</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255</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255</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258</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258</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258</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256</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256</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256</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256</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256</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257</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257</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257</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257</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256</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256</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256</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252</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255</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255</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250</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250</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250</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250</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255</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255</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255</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255</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255</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255</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255</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255</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255</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255</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255</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255</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254</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254</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254</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254</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253</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253</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253</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253</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253</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253</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253</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253</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253</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253</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253</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253</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253</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253</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253</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258</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258</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258</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258</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256</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256</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256</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256</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257</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256</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256</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252</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255</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255</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250</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250</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250</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250</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255</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255</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255</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255</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253</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253</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253</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253</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253</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253</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253</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253</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253</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253</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253</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253</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253</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253</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253</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253</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253</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253</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256</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256</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256</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256</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257</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256</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256</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252</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255</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255</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250</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250</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250</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250</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255</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255</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255</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253</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253</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253</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253</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253</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252</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252</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252</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252</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252</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252</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253</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253</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253</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253</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253</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253</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253</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253</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253</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253</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253</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253</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253</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251</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257</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256</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256</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256</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256</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252</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255</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255</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250</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250</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250</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250</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255</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255</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255</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253</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253</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253</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253</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252</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252</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252</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252</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252</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252</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253</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253</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251</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250</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257</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251</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251</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256</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256</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256</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256</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250</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250</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250</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250</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252</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252</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252</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252</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252</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252</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253</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253</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250</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257</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256</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256</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256</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256</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250</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250</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250</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250</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252</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252</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252</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252</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252</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252</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253</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253</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249</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249</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249</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249</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249</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249</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243</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243</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243</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243</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243</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247</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247</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245</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245</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245</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245</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245</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249</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249</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249</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249</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247</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247</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245</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245</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245</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247</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247</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247</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247</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247</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247</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252</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252</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252</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252</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252</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245</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245</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245</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245</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245</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245</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245</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245</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245</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245</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245</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245</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245</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245</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245</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244</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244</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244</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244</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244</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245</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245</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245</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245</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245</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245</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245</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245</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245</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245</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245</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245</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245</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245</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245</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245</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245</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245</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245</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245</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245</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245</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244</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244</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244</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244</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244</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245</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245</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245</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245</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245</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245</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245</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245</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245</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244</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244</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244</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244</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244</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245</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245</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245</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245</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245</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245</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244</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243</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243</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243</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243</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243</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243</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241</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241</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243</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243</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243</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242</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242</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237</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237</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243</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243</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242</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242</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242</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242</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242</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242</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242</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244</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244</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244</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245</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245</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241</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243</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243</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239</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239</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239</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239</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239</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238</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238</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239</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239</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239</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239</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239</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239</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239</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245</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245</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241</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243</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243</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239</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239</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239</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239</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239</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239</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239</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239</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237</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237</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237</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237</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238</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238</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238</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238</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238</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238</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245</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245</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241</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235</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235</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239</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239</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239</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239</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239</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239</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239</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239</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237</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237</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237</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237</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235</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233</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233</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235</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235</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235</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235</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234</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234</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234</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234</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234</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234</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234</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234</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234</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234</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234</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234</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234</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234</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233</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233</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233</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233</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230</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230</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230</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233</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233</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233</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233</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233</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233</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233</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233</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233</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233</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233</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233</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233</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233</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233</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233</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233</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233</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233</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233</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235</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235</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235</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235</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235</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235</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235</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233</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233</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234</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234</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234</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234</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234</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233</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233</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233</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233</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233</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233</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235</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235</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235</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230</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230</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230</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230</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233</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233</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233</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233</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233</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233</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235</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235</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235</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230</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230</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230</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230</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228</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228</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228</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228</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223</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223</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223</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223</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228</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228</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228</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228</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228</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228</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228</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228</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228</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228</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228</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228</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228</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228</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228</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228</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228</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228</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228</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227</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230</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228</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228</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225</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223</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223</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223</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223</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223</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223</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223</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223</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223</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223</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223</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223</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223</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223</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223</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223</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223</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220</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220</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220</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223</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223</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223</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223</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223</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209</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209</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209</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209</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215</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215</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214</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214</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214</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214</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214</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214</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214</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211</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211</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211</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211</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211</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211</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211</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211</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211</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212</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212</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212</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212</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211</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211</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214</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214</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214</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214</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214</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214</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214</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214</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214</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214</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214</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214</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214</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193</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193</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193</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193</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193</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193</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193</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192</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192</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192</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192</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192</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192</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193</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189</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189</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189</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189</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189</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192</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192</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192</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189</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189</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189</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189</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192</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192</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193</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189</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189</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189</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189</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189</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189</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189</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189</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188</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192</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188</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188</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188</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188</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188</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188</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188</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188</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188</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188</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188</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188</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188</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188</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188</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188</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188</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188</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188</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188</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186</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186</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186</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192</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192</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186</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186</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186</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182</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182</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182</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182</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182</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182</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186</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184</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184</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184</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184</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184</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184</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184</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184</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184</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184</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184</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184</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184</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184</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184</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184</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184</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184</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184</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184</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184</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184</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184</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182</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182</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182</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182</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182</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183</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183</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183</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183</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183</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183</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183</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183</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181</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181</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181</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182</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182</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182</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182</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182</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182</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186</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184</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184</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184</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184</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184</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184</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183</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183</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183</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183</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181</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181</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181</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179</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179</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179</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179</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179</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179</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179</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179</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179</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179</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179</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181</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181</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182</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182</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184</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184</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184</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184</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181</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181</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181</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181</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181</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181</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179</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179</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179</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179</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179</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179</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179</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179</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179</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179</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181</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181</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177</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177</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177</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177</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177</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177</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177</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177</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177</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177</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177</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177</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177</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177</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177</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177</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177</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177</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177</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177</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177</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177</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177</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177</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174</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174</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174</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174</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174</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174</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174</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174</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174</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174</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174</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174</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174</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174</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177</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174</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174</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174</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174</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174</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174</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174</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174</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174</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174</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174</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174</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174</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174</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174</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174</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174</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174</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174</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174</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174</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174</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174</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174</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174</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174</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174</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174</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174</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173</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173</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174</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174</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174</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174</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174</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174</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174</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174</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173</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173</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173</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173</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173</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173</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173</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174</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173</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173</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174</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174</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174</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174</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174</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173</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173</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174</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173</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173</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174</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174</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174</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174</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174</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173</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173</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164</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164</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164</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164</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164</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164</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164</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164</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164</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164</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164</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164</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164</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164</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164</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164</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164</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164</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161</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161</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161</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161</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161</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161</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161</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161</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161</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161</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161</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161</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161</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161</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161</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161</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162</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162</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162</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162</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162</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162</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162</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162</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162</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162</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162</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162</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162</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162</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162</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162</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162</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162</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162</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162</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158</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158</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158</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158</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158</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162</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154</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157</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157</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157</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154</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154</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154</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154</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154</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154</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154</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154</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154</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150</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150</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150</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150</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150</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150</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150</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150</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150</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150</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150</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149</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149</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149</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149</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149</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149</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148</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148</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148</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148</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148</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148</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148</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148</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148</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148</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148</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148</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148</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148</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148</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142</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142</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142</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142</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142</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142</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142</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142</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139</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139</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139</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139</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139</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139</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139</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139</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139</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139</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139</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139</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139</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139</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139</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139</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139</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139</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139</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139</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139</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139</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139</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139</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139</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139</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139</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139</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133</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133</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133</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133</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133</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133</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133</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133</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132</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132</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132</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132</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132</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132</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132</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130</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130</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130</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130</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130</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130</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130</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130</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130</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130</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130</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130</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130</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130</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130</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130</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130</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130</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130</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130</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130</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130</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130</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130</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130</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130</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130</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130</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130</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130</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130</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130</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130</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126</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126</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126</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126</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126</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126</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126</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126</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126</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126</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116</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116</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116</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116</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116</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116</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116</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116</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116</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116</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116</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116</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116</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116</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116</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116</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116</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114</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114</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114</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106</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106</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106</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106</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106</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106</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106</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106</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106</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106</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106</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106</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93</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93</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93</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93</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93</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93</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93</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93</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93</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93</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93</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91</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91</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91</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91</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91</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91</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91</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91</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91</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86</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86</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86</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86</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86</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86</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86</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86</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86</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82</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82</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82</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82</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82</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82</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82</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82</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64</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64</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64</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64</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64</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64</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64</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64</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64</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64</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58</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58</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58</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58</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58</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58</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58</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58</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58</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58</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59</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59</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59</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59</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59</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59</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59</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57</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57</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57</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57</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57</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57</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57</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57</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57</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57</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59</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59</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59</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57</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57</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57</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57</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57</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57</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57</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57</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57</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57</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57</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57</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57</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57</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57</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57</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40</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40</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40</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40</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40</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40</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40</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40</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40</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40</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40</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40</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36</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36</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36</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36</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36</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32</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32</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32</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32</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32</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32</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32</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32</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32</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32</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32</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32</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32</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32</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32</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32</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32</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32</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19</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19</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19</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19</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19</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19</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19</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19</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19</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19</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19</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19</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19</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19</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19</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19</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19</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19</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19</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19</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19</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7</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7</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7</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7</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7</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spans="2:18">
      <c r="B4993" s="136" t="s">
        <v>229</v>
      </c>
      <c r="C4993" s="70">
        <v>45961</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13</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spans="2:18">
      <c r="B4994" s="136" t="s">
        <v>228</v>
      </c>
      <c r="C4994" s="70">
        <v>45961</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13</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spans="2:18">
      <c r="B4995" s="136" t="s">
        <v>229</v>
      </c>
      <c r="C4995" s="70">
        <v>45961</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11</v>
      </c>
      <c r="Q4995" s="29" t="str">
        <f>VLOOKUP(B4995,辅助信息!E:M,9,FALSE)</f>
        <v>ZTWM-CDGS-XS-2025-0156-五冶钢构-2025年九月第一批次钢筋采购合同(三圣乡项目)-中铁物贸成都公司</v>
      </c>
      <c r="R4995" s="29" t="str">
        <f>_xlfn._xlws.FILTER(辅助信息!D:D,辅助信息!E:E=B4995)</f>
        <v>五冶钢构龙泉东洪片区(70亩、85亩)住宅、商业及配套工程项目</v>
      </c>
    </row>
    <row r="4996" spans="2:18">
      <c r="B4996" s="136" t="s">
        <v>229</v>
      </c>
      <c r="C4996" s="70">
        <v>45961</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11</v>
      </c>
      <c r="Q4996" s="29" t="str">
        <f>VLOOKUP(B4996,辅助信息!E:M,9,FALSE)</f>
        <v>ZTWM-CDGS-XS-2025-0156-五冶钢构-2025年九月第一批次钢筋采购合同(三圣乡项目)-中铁物贸成都公司</v>
      </c>
      <c r="R4996" s="29" t="str">
        <f>_xlfn._xlws.FILTER(辅助信息!D:D,辅助信息!E:E=B4996)</f>
        <v>五冶钢构龙泉东洪片区(70亩、85亩)住宅、商业及配套工程项目</v>
      </c>
    </row>
    <row r="4997" spans="2:18">
      <c r="B4997" s="136" t="s">
        <v>229</v>
      </c>
      <c r="C4997" s="70">
        <v>45961</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11</v>
      </c>
      <c r="Q4997" s="29" t="str">
        <f>VLOOKUP(B4997,辅助信息!E:M,9,FALSE)</f>
        <v>ZTWM-CDGS-XS-2025-0156-五冶钢构-2025年九月第一批次钢筋采购合同(三圣乡项目)-中铁物贸成都公司</v>
      </c>
      <c r="R4997" s="29" t="str">
        <f>_xlfn._xlws.FILTER(辅助信息!D:D,辅助信息!E:E=B4997)</f>
        <v>五冶钢构龙泉东洪片区(70亩、85亩)住宅、商业及配套工程项目</v>
      </c>
    </row>
    <row r="4998" spans="2:18">
      <c r="B4998" s="136" t="s">
        <v>229</v>
      </c>
      <c r="C4998" s="70">
        <v>45961</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11</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spans="2:18">
      <c r="B4999" s="136" t="s">
        <v>229</v>
      </c>
      <c r="C4999" s="70">
        <v>45961</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11</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spans="2:18">
      <c r="B5000" s="136" t="s">
        <v>229</v>
      </c>
      <c r="C5000" s="70">
        <v>45961</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11</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spans="2:18">
      <c r="B5001" s="136" t="s">
        <v>229</v>
      </c>
      <c r="C5001" s="70">
        <v>45961</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11</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spans="2:18">
      <c r="B5002" s="136" t="s">
        <v>229</v>
      </c>
      <c r="C5002" s="70">
        <v>45961</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11</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spans="2:18">
      <c r="B5003" s="136" t="s">
        <v>229</v>
      </c>
      <c r="C5003" s="70">
        <v>45961</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11</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spans="2:18">
      <c r="B5004" s="136" t="s">
        <v>229</v>
      </c>
      <c r="C5004" s="70">
        <v>45961</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11</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spans="2:18">
      <c r="B5005" s="136" t="s">
        <v>229</v>
      </c>
      <c r="C5005" s="70">
        <v>45961</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11</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spans="2:18">
      <c r="B5006" s="136" t="s">
        <v>229</v>
      </c>
      <c r="C5006" s="70">
        <v>45961</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11</v>
      </c>
      <c r="Q5006" s="29" t="str">
        <f>VLOOKUP(B5006,辅助信息!E:M,9,FALSE)</f>
        <v>ZTWM-CDGS-XS-2025-0156-五冶钢构-2025年九月第一批次钢筋采购合同(三圣乡项目)-中铁物贸成都公司</v>
      </c>
      <c r="R5006" s="29" t="str">
        <f>_xlfn._xlws.FILTER(辅助信息!D:D,辅助信息!E:E=B5006)</f>
        <v>五冶钢构龙泉东洪片区(70亩、85亩)住宅、商业及配套工程项目</v>
      </c>
    </row>
    <row r="5007" spans="2:18">
      <c r="B5007" s="136" t="s">
        <v>229</v>
      </c>
      <c r="C5007" s="70">
        <v>45961</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11</v>
      </c>
      <c r="Q5007" s="29" t="str">
        <f>VLOOKUP(B5007,辅助信息!E:M,9,FALSE)</f>
        <v>ZTWM-CDGS-XS-2025-0156-五冶钢构-2025年九月第一批次钢筋采购合同(三圣乡项目)-中铁物贸成都公司</v>
      </c>
      <c r="R5007" s="29" t="str">
        <f>_xlfn._xlws.FILTER(辅助信息!D:D,辅助信息!E:E=B5007)</f>
        <v>五冶钢构龙泉东洪片区(70亩、85亩)住宅、商业及配套工程项目</v>
      </c>
    </row>
    <row r="5008" spans="2:18">
      <c r="B5008" s="136" t="s">
        <v>229</v>
      </c>
      <c r="C5008" s="70">
        <v>45961</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11</v>
      </c>
      <c r="Q5008" s="29" t="str">
        <f>VLOOKUP(B5008,辅助信息!E:M,9,FALSE)</f>
        <v>ZTWM-CDGS-XS-2025-0156-五冶钢构-2025年九月第一批次钢筋采购合同(三圣乡项目)-中铁物贸成都公司</v>
      </c>
      <c r="R5008" s="29" t="str">
        <f>_xlfn._xlws.FILTER(辅助信息!D:D,辅助信息!E:E=B5008)</f>
        <v>五冶钢构龙泉东洪片区(70亩、85亩)住宅、商业及配套工程项目</v>
      </c>
    </row>
    <row r="5009" spans="2:18">
      <c r="B5009" s="136" t="s">
        <v>229</v>
      </c>
      <c r="C5009" s="70">
        <v>45961</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11</v>
      </c>
      <c r="Q5009" s="29" t="str">
        <f>VLOOKUP(B5009,辅助信息!E:M,9,FALSE)</f>
        <v>ZTWM-CDGS-XS-2025-0156-五冶钢构-2025年九月第一批次钢筋采购合同(三圣乡项目)-中铁物贸成都公司</v>
      </c>
      <c r="R5009" s="29" t="str">
        <f>_xlfn._xlws.FILTER(辅助信息!D:D,辅助信息!E:E=B5009)</f>
        <v>五冶钢构龙泉东洪片区(70亩、85亩)住宅、商业及配套工程项目</v>
      </c>
    </row>
    <row r="5010" spans="2:18">
      <c r="B5010" s="136" t="s">
        <v>229</v>
      </c>
      <c r="C5010" s="70">
        <v>45961</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11</v>
      </c>
      <c r="Q5010" s="29" t="str">
        <f>VLOOKUP(B5010,辅助信息!E:M,9,FALSE)</f>
        <v>ZTWM-CDGS-XS-2025-0156-五冶钢构-2025年九月第一批次钢筋采购合同(三圣乡项目)-中铁物贸成都公司</v>
      </c>
      <c r="R5010" s="29" t="str">
        <f>_xlfn._xlws.FILTER(辅助信息!D:D,辅助信息!E:E=B5010)</f>
        <v>五冶钢构龙泉东洪片区(70亩、85亩)住宅、商业及配套工程项目</v>
      </c>
    </row>
    <row r="5011" spans="2:18">
      <c r="B5011" s="136" t="s">
        <v>229</v>
      </c>
      <c r="C5011" s="70">
        <v>45961</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11</v>
      </c>
      <c r="Q5011" s="29" t="str">
        <f>VLOOKUP(B5011,辅助信息!E:M,9,FALSE)</f>
        <v>ZTWM-CDGS-XS-2025-0156-五冶钢构-2025年九月第一批次钢筋采购合同(三圣乡项目)-中铁物贸成都公司</v>
      </c>
      <c r="R5011" s="29" t="str">
        <f>_xlfn._xlws.FILTER(辅助信息!D:D,辅助信息!E:E=B5011)</f>
        <v>五冶钢构龙泉东洪片区(70亩、85亩)住宅、商业及配套工程项目</v>
      </c>
    </row>
    <row r="5012" spans="2:18">
      <c r="B5012" s="136" t="s">
        <v>229</v>
      </c>
      <c r="C5012" s="70">
        <v>45961</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11</v>
      </c>
      <c r="Q5012" s="29" t="str">
        <f>VLOOKUP(B5012,辅助信息!E:M,9,FALSE)</f>
        <v>ZTWM-CDGS-XS-2025-0156-五冶钢构-2025年九月第一批次钢筋采购合同(三圣乡项目)-中铁物贸成都公司</v>
      </c>
      <c r="R5012" s="29" t="str">
        <f>_xlfn._xlws.FILTER(辅助信息!D:D,辅助信息!E:E=B5012)</f>
        <v>五冶钢构龙泉东洪片区(70亩、85亩)住宅、商业及配套工程项目</v>
      </c>
    </row>
    <row r="5013" spans="2:18">
      <c r="B5013" s="136" t="s">
        <v>228</v>
      </c>
      <c r="C5013" s="70">
        <v>45961</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8</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五冶钢构龙泉东洪片区(70亩、85亩)住宅、商业及配套工程项目</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7</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五冶钢构龙泉东洪片区(70亩、85亩)住宅、商业及配套工程项目</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7</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五冶钢构龙泉东洪片区(70亩、85亩)住宅、商业及配套工程项目</v>
      </c>
    </row>
    <row r="5016" spans="2:18">
      <c r="B5016" s="136" t="s">
        <v>225</v>
      </c>
      <c r="C5016" s="70">
        <v>45961</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7</v>
      </c>
      <c r="Q5016" s="29" t="str">
        <f>VLOOKUP(B5016,辅助信息!E:M,9,FALSE)</f>
        <v>ZTWM-CDGS-XS-2025-0156-五冶钢构-2025年九月第一批次钢筋采购合同(三圣乡项目)-中铁物贸成都公司</v>
      </c>
      <c r="R5016" s="29" t="str">
        <f>_xlfn._xlws.FILTER(辅助信息!D:D,辅助信息!E:E=B5016)</f>
        <v>五冶钢构龙泉东洪片区(70亩、85亩)住宅、商业及配套工程项目</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7</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7</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7</v>
      </c>
      <c r="Q5019" s="29" t="str">
        <f>VLOOKUP(B5019,辅助信息!E:M,9,FALSE)</f>
        <v>ZTWM-CDGS-XS-2025-0050-中铁科研院-宜宾泥溪项目</v>
      </c>
      <c r="R5019" s="29" t="str">
        <f>_xlfn._xlws.FILTER(辅助信息!D:D,辅助信息!E:E=B5019)</f>
        <v>中铁科研院宜宾泥溪项目</v>
      </c>
    </row>
    <row r="5020" hidden="1"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7</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五冶钢构龙泉东洪片区(70亩、85亩)住宅、商业及配套工程项目</v>
      </c>
    </row>
    <row r="5021" hidden="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7</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五冶钢构龙泉东洪片区(70亩、85亩)住宅、商业及配套工程项目</v>
      </c>
    </row>
    <row r="5022" hidden="1"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7</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五冶钢构龙泉东洪片区(70亩、85亩)住宅、商业及配套工程项目</v>
      </c>
    </row>
    <row r="5023" hidden="1"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7</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五冶钢构龙泉东洪片区(70亩、85亩)住宅、商业及配套工程项目</v>
      </c>
    </row>
    <row r="5024" hidden="1"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7</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五冶钢构龙泉东洪片区(70亩、85亩)住宅、商业及配套工程项目</v>
      </c>
    </row>
    <row r="5025" hidden="1"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7</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五冶钢构龙泉东洪片区(70亩、85亩)住宅、商业及配套工程项目</v>
      </c>
    </row>
    <row r="5026" hidden="1"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7</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五冶钢构龙泉东洪片区(70亩、85亩)住宅、商业及配套工程项目</v>
      </c>
    </row>
    <row r="5027" hidden="1"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7</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五冶钢构龙泉东洪片区(70亩、85亩)住宅、商业及配套工程项目</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7</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7</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7</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7</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7</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7</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7</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7</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5</v>
      </c>
      <c r="Q5036" s="29" t="str">
        <f>VLOOKUP(B5036,辅助信息!E:M,9,FALSE)</f>
        <v>ZTWM-CDGS-XS-2025-0073-五冶天府-成都怡心湖片区及龙泉驿医院等项目</v>
      </c>
      <c r="R5036" s="29" t="str">
        <f>_xlfn._xlws.FILTER(辅助信息!D:D,辅助信息!E:E=B5036)</f>
        <v>五冶建设成都盐道街中学初中部改扩建工程</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5</v>
      </c>
      <c r="Q5037" s="29" t="str">
        <f>VLOOKUP(B5037,辅助信息!E:M,9,FALSE)</f>
        <v>ZTWM-CDGS-XS-2025-0073-五冶天府-成都怡心湖片区及龙泉驿医院等项目</v>
      </c>
      <c r="R5037" s="29" t="str">
        <f>_xlfn._xlws.FILTER(辅助信息!D:D,辅助信息!E:E=B5037)</f>
        <v>五冶建设成都盐道街中学初中部改扩建工程</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5</v>
      </c>
      <c r="Q5038" s="29" t="str">
        <f>VLOOKUP(B5038,辅助信息!E:M,9,FALSE)</f>
        <v>ZTWM-CDGS-XS-2025-0073-五冶天府-成都怡心湖片区及龙泉驿医院等项目</v>
      </c>
      <c r="R5038" s="29" t="str">
        <f>_xlfn._xlws.FILTER(辅助信息!D:D,辅助信息!E:E=B5038)</f>
        <v>五冶建设成都盐道街中学初中部改扩建工程</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5</v>
      </c>
      <c r="Q5039" s="29" t="str">
        <f>VLOOKUP(B5039,辅助信息!E:M,9,FALSE)</f>
        <v>ZTWM-CDGS-XS-2025-0073-五冶天府-成都怡心湖片区及龙泉驿医院等项目</v>
      </c>
      <c r="R5039" s="29" t="str">
        <f>_xlfn._xlws.FILTER(辅助信息!D:D,辅助信息!E:E=B5039)</f>
        <v>五冶建设成都盐道街中学初中部改扩建工程</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5</v>
      </c>
      <c r="Q5040" s="29" t="str">
        <f>VLOOKUP(B5040,辅助信息!E:M,9,FALSE)</f>
        <v>ZTWM-CDGS-XS-2025-0073-五冶天府-成都怡心湖片区及龙泉驿医院等项目</v>
      </c>
      <c r="R5040" s="29" t="str">
        <f>_xlfn._xlws.FILTER(辅助信息!D:D,辅助信息!E:E=B5040)</f>
        <v>五冶建设成都盐道街中学初中部改扩建工程</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4</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4</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4</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4</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4</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4</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45961</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4</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45961</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4</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45961</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4</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4</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4</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4</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4</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4</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4</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4</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4</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4</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4</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4</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4</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4</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4</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hidden="1"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4</v>
      </c>
      <c r="Q5064" s="29" t="str">
        <f>VLOOKUP(B5064,辅助信息!E:M,9,FALSE)</f>
        <v>ZTWM-CDGS-XS-2025-0073-五冶天府-成都怡心湖片区及龙泉驿医院等项目</v>
      </c>
      <c r="R5064" s="29" t="str">
        <f>_xlfn._xlws.FILTER(辅助信息!D:D,辅助信息!E:E=B5064)</f>
        <v>五冶建设成都盐道街中学初中部改扩建工程</v>
      </c>
    </row>
    <row r="5065" hidden="1"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4</v>
      </c>
      <c r="Q5065" s="29" t="str">
        <f>VLOOKUP(B5065,辅助信息!E:M,9,FALSE)</f>
        <v>ZTWM-CDGS-XS-2025-0073-五冶天府-成都怡心湖片区及龙泉驿医院等项目</v>
      </c>
      <c r="R5065" s="29" t="str">
        <f>_xlfn._xlws.FILTER(辅助信息!D:D,辅助信息!E:E=B5065)</f>
        <v>五冶建设成都盐道街中学初中部改扩建工程</v>
      </c>
    </row>
    <row r="5066" hidden="1"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4</v>
      </c>
      <c r="Q5066" s="29" t="str">
        <f>VLOOKUP(B5066,辅助信息!E:M,9,FALSE)</f>
        <v>ZTWM-CDGS-XS-2025-0073-五冶天府-成都怡心湖片区及龙泉驿医院等项目</v>
      </c>
      <c r="R5066" s="29" t="str">
        <f>_xlfn._xlws.FILTER(辅助信息!D:D,辅助信息!E:E=B5066)</f>
        <v>五冶建设成都盐道街中学初中部改扩建工程</v>
      </c>
    </row>
    <row r="5067" hidden="1"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4</v>
      </c>
      <c r="Q5067" s="29" t="str">
        <f>VLOOKUP(B5067,辅助信息!E:M,9,FALSE)</f>
        <v>ZTWM-CDGS-XS-2025-0073-五冶天府-成都怡心湖片区及龙泉驿医院等项目</v>
      </c>
      <c r="R5067" s="29" t="str">
        <f>_xlfn._xlws.FILTER(辅助信息!D:D,辅助信息!E:E=B5067)</f>
        <v>五冶建设成都盐道街中学初中部改扩建工程</v>
      </c>
    </row>
    <row r="5068" hidden="1"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4</v>
      </c>
      <c r="Q5068" s="29" t="str">
        <f>VLOOKUP(B5068,辅助信息!E:M,9,FALSE)</f>
        <v>ZTWM-CDGS-XS-2025-0073-五冶天府-成都怡心湖片区及龙泉驿医院等项目</v>
      </c>
      <c r="R5068" s="29" t="str">
        <f>_xlfn._xlws.FILTER(辅助信息!D:D,辅助信息!E:E=B5068)</f>
        <v>五冶建设成都盐道街中学初中部改扩建工程</v>
      </c>
    </row>
    <row r="5069" hidden="1"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4</v>
      </c>
      <c r="Q5069" s="29" t="str">
        <f>VLOOKUP(B5069,辅助信息!E:M,9,FALSE)</f>
        <v>ZTWM-CDGS-XS-2025-0073-五冶天府-成都怡心湖片区及龙泉驿医院等项目</v>
      </c>
      <c r="R5069" s="29" t="str">
        <f>_xlfn._xlws.FILTER(辅助信息!D:D,辅助信息!E:E=B5069)</f>
        <v>五冶建设成都盐道街中学初中部改扩建工程</v>
      </c>
    </row>
    <row r="5070" spans="2:18">
      <c r="B5070" s="135" t="s">
        <v>81</v>
      </c>
      <c r="C5070" s="70">
        <v>45961</v>
      </c>
      <c r="D5070" s="40" t="str">
        <f>VLOOKUP(B5070,辅助信息!E:K,7,FALSE)</f>
        <v>JWDDCD2025060900080</v>
      </c>
      <c r="E5070" s="40" t="str">
        <f>VLOOKUP(F5070,辅助信息!A:B,2,FALSE)</f>
        <v>盘螺</v>
      </c>
      <c r="F5070" s="40" t="s">
        <v>49</v>
      </c>
      <c r="G5070" s="36">
        <v>8</v>
      </c>
      <c r="H5070" s="134"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2</v>
      </c>
      <c r="Q5070" s="29" t="str">
        <f>VLOOKUP(B5070,辅助信息!E:M,9,FALSE)</f>
        <v>ZTWM-CDGS-XS-2024-0030-华西集采-简州大道</v>
      </c>
      <c r="R5070" s="29" t="str">
        <f>_xlfn._xlws.FILTER(辅助信息!D:D,辅助信息!E:E=B5070)</f>
        <v>华西简阳西城嘉苑</v>
      </c>
    </row>
    <row r="5071" spans="2:18">
      <c r="B5071" s="135" t="s">
        <v>81</v>
      </c>
      <c r="C5071" s="70">
        <v>45961</v>
      </c>
      <c r="D5071" s="40" t="str">
        <f>VLOOKUP(B5071,辅助信息!E:K,7,FALSE)</f>
        <v>JWDDCD2025060900080</v>
      </c>
      <c r="E5071" s="40" t="str">
        <f>VLOOKUP(F5071,辅助信息!A:B,2,FALSE)</f>
        <v>盘螺</v>
      </c>
      <c r="F5071" s="40" t="s">
        <v>41</v>
      </c>
      <c r="G5071" s="36">
        <v>12</v>
      </c>
      <c r="H5071" s="134"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2</v>
      </c>
      <c r="Q5071" s="29" t="str">
        <f>VLOOKUP(B5071,辅助信息!E:M,9,FALSE)</f>
        <v>ZTWM-CDGS-XS-2024-0030-华西集采-简州大道</v>
      </c>
      <c r="R5071" s="29" t="str">
        <f>_xlfn._xlws.FILTER(辅助信息!D:D,辅助信息!E:E=B5071)</f>
        <v>华西简阳西城嘉苑</v>
      </c>
    </row>
    <row r="5072" spans="2:18">
      <c r="B5072" s="135" t="s">
        <v>81</v>
      </c>
      <c r="C5072" s="70">
        <v>45961</v>
      </c>
      <c r="D5072" s="40" t="str">
        <f>VLOOKUP(B5072,辅助信息!E:K,7,FALSE)</f>
        <v>JWDDCD2025060900080</v>
      </c>
      <c r="E5072" s="40" t="str">
        <f>VLOOKUP(F5072,辅助信息!A:B,2,FALSE)</f>
        <v>盘螺</v>
      </c>
      <c r="F5072" s="40" t="s">
        <v>26</v>
      </c>
      <c r="G5072" s="36">
        <v>15</v>
      </c>
      <c r="H5072" s="134" t="str">
        <f>IF(SUMIFS('[1]2025年已发货'!$E:$E,'[1]2025年已发货'!$F:$F,C5072,'[1]2025年已发货'!$C:$C,F5072,'[1]2025年已发货'!$G:$G,I5072,'[1]2025年已发货'!$H:$H,J5072)=0,"未发货",SUMIFS('[1]2025年已发货'!$E:$E,'[1]2025年已发货'!$F:$F,C5072,'[1]2025年已发货'!$C:$C,F5072,'[1]2025年已发货'!$G:$G,I5072,'[1]2025年已发货'!$H:$H,J5072))</f>
        <v>未发货</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2</v>
      </c>
      <c r="Q5072" s="29" t="str">
        <f>VLOOKUP(B5072,辅助信息!E:M,9,FALSE)</f>
        <v>ZTWM-CDGS-XS-2024-0030-华西集采-简州大道</v>
      </c>
      <c r="R5072" s="29" t="str">
        <f>_xlfn._xlws.FILTER(辅助信息!D:D,辅助信息!E:E=B5072)</f>
        <v>华西简阳西城嘉苑</v>
      </c>
    </row>
    <row r="5073" hidden="1"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2</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五冶钢构龙泉东洪片区(70亩、85亩)住宅、商业及配套工程项目</v>
      </c>
    </row>
    <row r="5074" hidden="1" spans="2:18">
      <c r="B5074" s="135" t="s">
        <v>240</v>
      </c>
      <c r="C5074" s="70">
        <v>45960</v>
      </c>
      <c r="D5074" s="40" t="str">
        <f>VLOOKUP(B5074,辅助信息!E:K,7,FALSE)</f>
        <v>JWDDCD2025092400204</v>
      </c>
      <c r="E5074" s="40" t="str">
        <f>VLOOKUP(F5074,辅助信息!A:B,2,FALSE)</f>
        <v>盘螺</v>
      </c>
      <c r="F5074" s="40" t="s">
        <v>41</v>
      </c>
      <c r="G5074" s="36">
        <v>15</v>
      </c>
      <c r="H5074" s="134">
        <f>IF(SUMIFS('[1]2025年已发货'!$E:$E,'[1]2025年已发货'!$F:$F,C5074,'[1]2025年已发货'!$C:$C,F5074,'[1]2025年已发货'!$G:$G,I5074,'[1]2025年已发货'!$H:$H,J5074)=0,"未发货",SUMIFS('[1]2025年已发货'!$E:$E,'[1]2025年已发货'!$F:$F,C5074,'[1]2025年已发货'!$C:$C,F5074,'[1]2025年已发货'!$G:$G,I5074,'[1]2025年已发货'!$H:$H,J5074))</f>
        <v>15</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2</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五冶钢构龙泉东洪片区(70亩、85亩)住宅、商业及配套工程项目</v>
      </c>
    </row>
    <row r="5075" hidden="1" spans="2:18">
      <c r="B5075" s="135" t="s">
        <v>240</v>
      </c>
      <c r="C5075" s="70">
        <v>45960</v>
      </c>
      <c r="D5075" s="40" t="str">
        <f>VLOOKUP(B5075,辅助信息!E:K,7,FALSE)</f>
        <v>JWDDCD2025092400204</v>
      </c>
      <c r="E5075" s="40" t="str">
        <f>VLOOKUP(F5075,辅助信息!A:B,2,FALSE)</f>
        <v>螺纹钢</v>
      </c>
      <c r="F5075" s="40" t="s">
        <v>19</v>
      </c>
      <c r="G5075" s="36">
        <v>10</v>
      </c>
      <c r="H5075" s="134">
        <f>IF(SUMIFS('[1]2025年已发货'!$E:$E,'[1]2025年已发货'!$F:$F,C5075,'[1]2025年已发货'!$C:$C,F5075,'[1]2025年已发货'!$G:$G,I5075,'[1]2025年已发货'!$H:$H,J5075)=0,"未发货",SUMIFS('[1]2025年已发货'!$E:$E,'[1]2025年已发货'!$F:$F,C5075,'[1]2025年已发货'!$C:$C,F5075,'[1]2025年已发货'!$G:$G,I5075,'[1]2025年已发货'!$H:$H,J5075))</f>
        <v>10</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2</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五冶钢构龙泉东洪片区(70亩、85亩)住宅、商业及配套工程项目</v>
      </c>
    </row>
    <row r="5076" hidden="1" spans="2:18">
      <c r="B5076" s="135" t="s">
        <v>240</v>
      </c>
      <c r="C5076" s="70">
        <v>45960</v>
      </c>
      <c r="D5076" s="40" t="str">
        <f>VLOOKUP(B5076,辅助信息!E:K,7,FALSE)</f>
        <v>JWDDCD2025092400204</v>
      </c>
      <c r="E5076" s="40" t="str">
        <f>VLOOKUP(F5076,辅助信息!A:B,2,FALSE)</f>
        <v>螺纹钢</v>
      </c>
      <c r="F5076" s="40" t="s">
        <v>32</v>
      </c>
      <c r="G5076" s="36">
        <v>60</v>
      </c>
      <c r="H5076" s="134">
        <f>IF(SUMIFS('[1]2025年已发货'!$E:$E,'[1]2025年已发货'!$F:$F,C5076,'[1]2025年已发货'!$C:$C,F5076,'[1]2025年已发货'!$G:$G,I5076,'[1]2025年已发货'!$H:$H,J5076)=0,"未发货",SUMIFS('[1]2025年已发货'!$E:$E,'[1]2025年已发货'!$F:$F,C5076,'[1]2025年已发货'!$C:$C,F5076,'[1]2025年已发货'!$G:$G,I5076,'[1]2025年已发货'!$H:$H,J5076))</f>
        <v>60</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2</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五冶钢构龙泉东洪片区(70亩、85亩)住宅、商业及配套工程项目</v>
      </c>
    </row>
    <row r="5077" hidden="1" spans="2:18">
      <c r="B5077" s="135" t="s">
        <v>240</v>
      </c>
      <c r="C5077" s="70">
        <v>45960</v>
      </c>
      <c r="D5077" s="40" t="str">
        <f>VLOOKUP(B5077,辅助信息!E:K,7,FALSE)</f>
        <v>JWDDCD2025092400204</v>
      </c>
      <c r="E5077" s="40" t="str">
        <f>VLOOKUP(F5077,辅助信息!A:B,2,FALSE)</f>
        <v>螺纹钢</v>
      </c>
      <c r="F5077" s="40" t="s">
        <v>33</v>
      </c>
      <c r="G5077" s="36">
        <v>6</v>
      </c>
      <c r="H5077" s="134">
        <f>IF(SUMIFS('[1]2025年已发货'!$E:$E,'[1]2025年已发货'!$F:$F,C5077,'[1]2025年已发货'!$C:$C,F5077,'[1]2025年已发货'!$G:$G,I5077,'[1]2025年已发货'!$H:$H,J5077)=0,"未发货",SUMIFS('[1]2025年已发货'!$E:$E,'[1]2025年已发货'!$F:$F,C5077,'[1]2025年已发货'!$C:$C,F5077,'[1]2025年已发货'!$G:$G,I5077,'[1]2025年已发货'!$H:$H,J5077))</f>
        <v>6</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2</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五冶钢构龙泉东洪片区(70亩、85亩)住宅、商业及配套工程项目</v>
      </c>
    </row>
    <row r="5078" hidden="1" spans="2:18">
      <c r="B5078" s="135" t="s">
        <v>240</v>
      </c>
      <c r="C5078" s="70">
        <v>45960</v>
      </c>
      <c r="D5078" s="40" t="str">
        <f>VLOOKUP(B5078,辅助信息!E:K,7,FALSE)</f>
        <v>JWDDCD2025092400204</v>
      </c>
      <c r="E5078" s="40" t="str">
        <f>VLOOKUP(F5078,辅助信息!A:B,2,FALSE)</f>
        <v>螺纹钢</v>
      </c>
      <c r="F5078" s="40" t="s">
        <v>18</v>
      </c>
      <c r="G5078" s="36">
        <v>10</v>
      </c>
      <c r="H5078" s="134">
        <f>IF(SUMIFS('[1]2025年已发货'!$E:$E,'[1]2025年已发货'!$F:$F,C5078,'[1]2025年已发货'!$C:$C,F5078,'[1]2025年已发货'!$G:$G,I5078,'[1]2025年已发货'!$H:$H,J5078)=0,"未发货",SUMIFS('[1]2025年已发货'!$E:$E,'[1]2025年已发货'!$F:$F,C5078,'[1]2025年已发货'!$C:$C,F5078,'[1]2025年已发货'!$G:$G,I5078,'[1]2025年已发货'!$H:$H,J5078))</f>
        <v>10</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2</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五冶钢构龙泉东洪片区(70亩、85亩)住宅、商业及配套工程项目</v>
      </c>
    </row>
    <row r="5079" hidden="1" spans="2:18">
      <c r="B5079" s="135" t="s">
        <v>240</v>
      </c>
      <c r="C5079" s="70">
        <v>45960</v>
      </c>
      <c r="D5079" s="40" t="str">
        <f>VLOOKUP(B5079,辅助信息!E:K,7,FALSE)</f>
        <v>JWDDCD2025092400204</v>
      </c>
      <c r="E5079" s="40" t="str">
        <f>VLOOKUP(F5079,辅助信息!A:B,2,FALSE)</f>
        <v>螺纹钢</v>
      </c>
      <c r="F5079" s="40" t="s">
        <v>66</v>
      </c>
      <c r="G5079" s="36">
        <v>3</v>
      </c>
      <c r="H5079" s="134">
        <f>IF(SUMIFS('[1]2025年已发货'!$E:$E,'[1]2025年已发货'!$F:$F,C5079,'[1]2025年已发货'!$C:$C,F5079,'[1]2025年已发货'!$G:$G,I5079,'[1]2025年已发货'!$H:$H,J5079)=0,"未发货",SUMIFS('[1]2025年已发货'!$E:$E,'[1]2025年已发货'!$F:$F,C5079,'[1]2025年已发货'!$C:$C,F5079,'[1]2025年已发货'!$G:$G,I5079,'[1]2025年已发货'!$H:$H,J5079))</f>
        <v>3</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2</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五冶钢构龙泉东洪片区(70亩、85亩)住宅、商业及配套工程项目</v>
      </c>
    </row>
    <row r="5080" hidden="1" spans="2:18">
      <c r="B5080" s="135" t="s">
        <v>240</v>
      </c>
      <c r="C5080" s="70">
        <v>45960</v>
      </c>
      <c r="D5080" s="40" t="str">
        <f>VLOOKUP(B5080,辅助信息!E:K,7,FALSE)</f>
        <v>JWDDCD2025092400204</v>
      </c>
      <c r="E5080" s="40" t="str">
        <f>VLOOKUP(F5080,辅助信息!A:B,2,FALSE)</f>
        <v>螺纹钢</v>
      </c>
      <c r="F5080" s="40" t="s">
        <v>45</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2</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五冶钢构龙泉东洪片区(70亩、85亩)住宅、商业及配套工程项目</v>
      </c>
    </row>
    <row r="5081" hidden="1" spans="2:18">
      <c r="B5081" s="135" t="s">
        <v>240</v>
      </c>
      <c r="C5081" s="70">
        <v>45960</v>
      </c>
      <c r="D5081" s="40" t="str">
        <f>VLOOKUP(B5081,辅助信息!E:K,7,FALSE)</f>
        <v>JWDDCD2025092400204</v>
      </c>
      <c r="E5081" s="40" t="str">
        <f>VLOOKUP(F5081,辅助信息!A:B,2,FALSE)</f>
        <v>螺纹钢</v>
      </c>
      <c r="F5081" s="40" t="s">
        <v>58</v>
      </c>
      <c r="G5081" s="36">
        <v>3</v>
      </c>
      <c r="H5081" s="134">
        <f>IF(SUMIFS('[1]2025年已发货'!$E:$E,'[1]2025年已发货'!$F:$F,C5081,'[1]2025年已发货'!$C:$C,F5081,'[1]2025年已发货'!$G:$G,I5081,'[1]2025年已发货'!$H:$H,J5081)=0,"未发货",SUMIFS('[1]2025年已发货'!$E:$E,'[1]2025年已发货'!$F:$F,C5081,'[1]2025年已发货'!$C:$C,F5081,'[1]2025年已发货'!$G:$G,I5081,'[1]2025年已发货'!$H:$H,J5081))</f>
        <v>3</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2</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五冶钢构龙泉东洪片区(70亩、85亩)住宅、商业及配套工程项目</v>
      </c>
    </row>
    <row r="5082" hidden="1" spans="2:18">
      <c r="B5082" s="135" t="s">
        <v>240</v>
      </c>
      <c r="C5082" s="70">
        <v>45960</v>
      </c>
      <c r="D5082" s="40" t="str">
        <f>VLOOKUP(B5082,辅助信息!E:K,7,FALSE)</f>
        <v>JWDDCD2025092400204</v>
      </c>
      <c r="E5082" s="40" t="str">
        <f>VLOOKUP(F5082,辅助信息!A:B,2,FALSE)</f>
        <v>螺纹钢</v>
      </c>
      <c r="F5082" s="40" t="s">
        <v>46</v>
      </c>
      <c r="G5082" s="36">
        <v>6</v>
      </c>
      <c r="H5082" s="134">
        <f>IF(SUMIFS('[1]2025年已发货'!$E:$E,'[1]2025年已发货'!$F:$F,C5082,'[1]2025年已发货'!$C:$C,F5082,'[1]2025年已发货'!$G:$G,I5082,'[1]2025年已发货'!$H:$H,J5082)=0,"未发货",SUMIFS('[1]2025年已发货'!$E:$E,'[1]2025年已发货'!$F:$F,C5082,'[1]2025年已发货'!$C:$C,F5082,'[1]2025年已发货'!$G:$G,I5082,'[1]2025年已发货'!$H:$H,J5082))</f>
        <v>6</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2</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五冶钢构龙泉东洪片区(70亩、85亩)住宅、商业及配套工程项目</v>
      </c>
    </row>
    <row r="5083" hidden="1" spans="2:18">
      <c r="B5083" s="135" t="s">
        <v>240</v>
      </c>
      <c r="C5083" s="70">
        <v>45960</v>
      </c>
      <c r="D5083" s="40" t="str">
        <f>VLOOKUP(B5083,辅助信息!E:K,7,FALSE)</f>
        <v>JWDDCD2025092400204</v>
      </c>
      <c r="E5083" s="40" t="str">
        <f>VLOOKUP(F5083,辅助信息!A:B,2,FALSE)</f>
        <v>螺纹钢</v>
      </c>
      <c r="F5083" s="40" t="s">
        <v>22</v>
      </c>
      <c r="G5083" s="36">
        <v>25</v>
      </c>
      <c r="H5083" s="134">
        <f>IF(SUMIFS('[1]2025年已发货'!$E:$E,'[1]2025年已发货'!$F:$F,C5083,'[1]2025年已发货'!$C:$C,F5083,'[1]2025年已发货'!$G:$G,I5083,'[1]2025年已发货'!$H:$H,J5083)=0,"未发货",SUMIFS('[1]2025年已发货'!$E:$E,'[1]2025年已发货'!$F:$F,C5083,'[1]2025年已发货'!$C:$C,F5083,'[1]2025年已发货'!$G:$G,I5083,'[1]2025年已发货'!$H:$H,J5083))</f>
        <v>25</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2</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五冶钢构龙泉东洪片区(70亩、85亩)住宅、商业及配套工程项目</v>
      </c>
    </row>
    <row r="5084" spans="2:18">
      <c r="B5084" s="135" t="s">
        <v>31</v>
      </c>
      <c r="C5084" s="70">
        <v>45961</v>
      </c>
      <c r="D5084" s="40" t="str">
        <f>VLOOKUP(B5084,辅助信息!E:K,7,FALSE)</f>
        <v>JWDDCD2024121000136</v>
      </c>
      <c r="E5084" s="40" t="str">
        <f>VLOOKUP(F5084,辅助信息!A:B,2,FALSE)</f>
        <v>盘螺</v>
      </c>
      <c r="F5084" s="40" t="s">
        <v>49</v>
      </c>
      <c r="G5084" s="36">
        <v>24</v>
      </c>
      <c r="H5084" s="134"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2</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45961</v>
      </c>
      <c r="D5085" s="40" t="str">
        <f>VLOOKUP(B5085,辅助信息!E:K,7,FALSE)</f>
        <v>JWDDCD2024121000136</v>
      </c>
      <c r="E5085" s="40" t="str">
        <f>VLOOKUP(F5085,辅助信息!A:B,2,FALSE)</f>
        <v>螺纹钢</v>
      </c>
      <c r="F5085" s="40" t="s">
        <v>19</v>
      </c>
      <c r="G5085" s="36">
        <v>11</v>
      </c>
      <c r="H5085" s="134"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2</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45961</v>
      </c>
      <c r="D5086" s="40" t="str">
        <f>VLOOKUP(B5086,辅助信息!E:K,7,FALSE)</f>
        <v>JWDDCD2024121000136</v>
      </c>
      <c r="E5086" s="40" t="str">
        <f>VLOOKUP(F5086,辅助信息!A:B,2,FALSE)</f>
        <v>螺纹钢</v>
      </c>
      <c r="F5086" s="40" t="s">
        <v>22</v>
      </c>
      <c r="G5086" s="36">
        <v>35</v>
      </c>
      <c r="H5086" s="134"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 t="shared" si="240"/>
        <v>0</v>
      </c>
      <c r="P5086" s="62">
        <f ca="1" t="shared" si="241"/>
        <v>2</v>
      </c>
      <c r="Q5086" s="29" t="str">
        <f>VLOOKUP(B5086,辅助信息!E:M,9,FALSE)</f>
        <v>ZTWM-CDGS-XS-2024-0179-四川商投-射洪城乡一体化建设项目</v>
      </c>
      <c r="R5086" s="29" t="str">
        <f>_xlfn._xlws.FILTER(辅助信息!D:D,辅助信息!E:E=B5086)</f>
        <v>四川商建
射洪城乡一体化项目</v>
      </c>
    </row>
    <row r="5087" hidden="1"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 t="shared" si="240"/>
        <v>0</v>
      </c>
      <c r="P5087" s="62">
        <f ca="1" t="shared" si="241"/>
        <v>2</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五冶钢构龙泉东洪片区(70亩、85亩)住宅、商业及配套工程项目</v>
      </c>
    </row>
    <row r="5088" hidden="1"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 t="shared" si="240"/>
        <v>0</v>
      </c>
      <c r="P5088" s="62">
        <f ca="1" t="shared" si="241"/>
        <v>2</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五冶钢构龙泉东洪片区(70亩、85亩)住宅、商业及配套工程项目</v>
      </c>
    </row>
    <row r="5089" hidden="1"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59">
        <v>45959</v>
      </c>
      <c r="O5089" s="62">
        <f ca="1" t="shared" si="240"/>
        <v>0</v>
      </c>
      <c r="P5089" s="62">
        <f ca="1" t="shared" si="241"/>
        <v>2</v>
      </c>
      <c r="Q5089" s="29" t="str">
        <f>VLOOKUP(B5089,辅助信息!E:M,9,FALSE)</f>
        <v>ZTWM-CDGS-XS-2025-0156-五冶钢构-2025年九月第一批次钢筋采购合同(三圣乡项目)-中铁物贸成都公司</v>
      </c>
      <c r="R5089" s="29" t="str">
        <f>_xlfn._xlws.FILTER(辅助信息!D:D,辅助信息!E:E=B5089)</f>
        <v>五冶钢构龙泉东洪片区(70亩、85亩)住宅、商业及配套工程项目</v>
      </c>
    </row>
    <row r="5090" hidden="1"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59">
        <v>45959</v>
      </c>
      <c r="O5090" s="62">
        <f ca="1" t="shared" si="240"/>
        <v>0</v>
      </c>
      <c r="P5090" s="62">
        <f ca="1" t="shared" si="241"/>
        <v>2</v>
      </c>
      <c r="Q5090" s="29" t="str">
        <f>VLOOKUP(B5090,辅助信息!E:M,9,FALSE)</f>
        <v>ZTWM-CDGS-XS-2025-0156-五冶钢构-2025年九月第一批次钢筋采购合同(三圣乡项目)-中铁物贸成都公司</v>
      </c>
      <c r="R5090" s="29" t="str">
        <f>_xlfn._xlws.FILTER(辅助信息!D:D,辅助信息!E:E=B5090)</f>
        <v>五冶钢构龙泉东洪片区(70亩、85亩)住宅、商业及配套工程项目</v>
      </c>
    </row>
    <row r="5091" hidden="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59">
        <v>45959</v>
      </c>
      <c r="O5091" s="62">
        <f ca="1" t="shared" si="240"/>
        <v>0</v>
      </c>
      <c r="P5091" s="62">
        <f ca="1" t="shared" si="241"/>
        <v>2</v>
      </c>
      <c r="Q5091" s="29" t="str">
        <f>VLOOKUP(B5091,辅助信息!E:M,9,FALSE)</f>
        <v>ZTWM-CDGS-XS-2025-0156-五冶钢构-2025年九月第一批次钢筋采购合同(三圣乡项目)-中铁物贸成都公司</v>
      </c>
      <c r="R5091" s="29" t="str">
        <f>_xlfn._xlws.FILTER(辅助信息!D:D,辅助信息!E:E=B5091)</f>
        <v>五冶钢构龙泉东洪片区(70亩、85亩)住宅、商业及配套工程项目</v>
      </c>
    </row>
    <row r="5092" hidden="1"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59">
        <v>45959</v>
      </c>
      <c r="O5092" s="62">
        <f ca="1" t="shared" ref="O5092:O5137" si="242">IF(OR(M5092="",N5092&lt;&gt;""),"",MAX(M5092-TODAY(),0))</f>
        <v>0</v>
      </c>
      <c r="P5092" s="62">
        <f ca="1" t="shared" ref="P5092:P5137" si="243">IF(M5092="","",IF(N5092&lt;&gt;"",MAX(N5092-M5092,0),IF(TODAY()&gt;M5092,TODAY()-M5092,0)))</f>
        <v>2</v>
      </c>
      <c r="Q5092" s="29" t="str">
        <f>VLOOKUP(B5092,辅助信息!E:M,9,FALSE)</f>
        <v>ZTWM-CDGS-XS-2025-0156-五冶钢构-2025年九月第一批次钢筋采购合同(三圣乡项目)-中铁物贸成都公司</v>
      </c>
      <c r="R5092" s="29" t="str">
        <f>_xlfn._xlws.FILTER(辅助信息!D:D,辅助信息!E:E=B5092)</f>
        <v>五冶钢构龙泉东洪片区(70亩、85亩)住宅、商业及配套工程项目</v>
      </c>
    </row>
    <row r="5093" hidden="1" spans="2:18">
      <c r="B5093" s="135" t="s">
        <v>215</v>
      </c>
      <c r="C5093" s="70">
        <v>45960</v>
      </c>
      <c r="D5093" s="40" t="str">
        <f>VLOOKUP(B5093,辅助信息!E:K,7,FALSE)</f>
        <v>JWDDCD2025102100486</v>
      </c>
      <c r="E5093" s="40" t="str">
        <f>VLOOKUP(F5093,辅助信息!A:B,2,FALSE)</f>
        <v>盘螺</v>
      </c>
      <c r="F5093" s="40" t="s">
        <v>40</v>
      </c>
      <c r="G5093" s="36">
        <v>16</v>
      </c>
      <c r="H5093" s="134">
        <f>IF(SUMIFS('[1]2025年已发货'!$E:$E,'[1]2025年已发货'!$F:$F,C5093,'[1]2025年已发货'!$C:$C,F5093,'[1]2025年已发货'!$G:$G,I5093,'[1]2025年已发货'!$H:$H,J5093)=0,"未发货",SUMIFS('[1]2025年已发货'!$E:$E,'[1]2025年已发货'!$F:$F,C5093,'[1]2025年已发货'!$C:$C,F5093,'[1]2025年已发货'!$G:$G,I5093,'[1]2025年已发货'!$H:$H,J5093))</f>
        <v>16</v>
      </c>
      <c r="I5093" s="39" t="str">
        <f>VLOOKUP(B5093,辅助信息!E:I,3,FALSE)</f>
        <v>(五冶建设龙泉驿一医院配套建设工程)成都市龙泉驿区董朗路69号龙泉驿一医院5号门</v>
      </c>
      <c r="J5093" s="40" t="str">
        <f>VLOOKUP(B5093,辅助信息!E:I,4,FALSE)</f>
        <v>孙敏</v>
      </c>
      <c r="K5093" s="40">
        <f>VLOOKUP(J5093,辅助信息!H:I,2,FALSE)</f>
        <v>13617695006</v>
      </c>
      <c r="L5093" s="109" t="str">
        <f>VLOOKUP(B5093,辅助信息!E:J,6,FALSE)</f>
        <v>联系实际收货人（孙敏13617695006）五冶建设送货单,6份材质书,锈货不收，装货前联系收货人核实到场规格,没提前告知进场规格现场不给予接收</v>
      </c>
      <c r="M5093" s="91">
        <v>45960</v>
      </c>
      <c r="O5093" s="62">
        <f ca="1" t="shared" si="242"/>
        <v>0</v>
      </c>
      <c r="P5093" s="62">
        <f ca="1" t="shared" si="243"/>
        <v>1</v>
      </c>
      <c r="Q5093" s="29" t="str">
        <f>VLOOKUP(B5093,辅助信息!E:M,9,FALSE)</f>
        <v>ZTWM-CDGS-XS-2025-0073-五冶天府-成都怡心湖片区及龙泉驿医院等项目</v>
      </c>
      <c r="R5093" s="29" t="str">
        <f>_xlfn._xlws.FILTER(辅助信息!D:D,辅助信息!E:E=B5093)</f>
        <v>五冶建设龙泉驿一医院配套建设工程</v>
      </c>
    </row>
    <row r="5094" hidden="1" spans="2:18">
      <c r="B5094" s="135" t="s">
        <v>215</v>
      </c>
      <c r="C5094" s="70">
        <v>45960</v>
      </c>
      <c r="D5094" s="40" t="str">
        <f>VLOOKUP(B5094,辅助信息!E:K,7,FALSE)</f>
        <v>JWDDCD2025102100486</v>
      </c>
      <c r="E5094" s="40" t="str">
        <f>VLOOKUP(F5094,辅助信息!A:B,2,FALSE)</f>
        <v>盘螺</v>
      </c>
      <c r="F5094" s="40" t="s">
        <v>41</v>
      </c>
      <c r="G5094" s="36">
        <v>18</v>
      </c>
      <c r="H5094" s="134">
        <f>IF(SUMIFS('[1]2025年已发货'!$E:$E,'[1]2025年已发货'!$F:$F,C5094,'[1]2025年已发货'!$C:$C,F5094,'[1]2025年已发货'!$G:$G,I5094,'[1]2025年已发货'!$H:$H,J5094)=0,"未发货",SUMIFS('[1]2025年已发货'!$E:$E,'[1]2025年已发货'!$F:$F,C5094,'[1]2025年已发货'!$C:$C,F5094,'[1]2025年已发货'!$G:$G,I5094,'[1]2025年已发货'!$H:$H,J5094))</f>
        <v>18</v>
      </c>
      <c r="I5094" s="39" t="str">
        <f>VLOOKUP(B5094,辅助信息!E:I,3,FALSE)</f>
        <v>(五冶建设龙泉驿一医院配套建设工程)成都市龙泉驿区董朗路69号龙泉驿一医院5号门</v>
      </c>
      <c r="J5094" s="40" t="str">
        <f>VLOOKUP(B5094,辅助信息!E:I,4,FALSE)</f>
        <v>孙敏</v>
      </c>
      <c r="K5094" s="40">
        <f>VLOOKUP(J5094,辅助信息!H:I,2,FALSE)</f>
        <v>13617695006</v>
      </c>
      <c r="L5094" s="109" t="str">
        <f>VLOOKUP(B5094,辅助信息!E:J,6,FALSE)</f>
        <v>联系实际收货人（孙敏13617695006）五冶建设送货单,6份材质书,锈货不收，装货前联系收货人核实到场规格,没提前告知进场规格现场不给予接收</v>
      </c>
      <c r="M5094" s="91">
        <v>45960</v>
      </c>
      <c r="O5094" s="62">
        <f ca="1" t="shared" si="242"/>
        <v>0</v>
      </c>
      <c r="P5094" s="62">
        <f ca="1" t="shared" si="243"/>
        <v>1</v>
      </c>
      <c r="Q5094" s="29" t="str">
        <f>VLOOKUP(B5094,辅助信息!E:M,9,FALSE)</f>
        <v>ZTWM-CDGS-XS-2025-0073-五冶天府-成都怡心湖片区及龙泉驿医院等项目</v>
      </c>
      <c r="R5094" s="29" t="str">
        <f>_xlfn._xlws.FILTER(辅助信息!D:D,辅助信息!E:E=B5094)</f>
        <v>五冶建设龙泉驿一医院配套建设工程</v>
      </c>
    </row>
    <row r="5095" hidden="1" spans="2:18">
      <c r="B5095" s="135" t="s">
        <v>215</v>
      </c>
      <c r="C5095" s="70">
        <v>45960</v>
      </c>
      <c r="D5095" s="40" t="str">
        <f>VLOOKUP(B5095,辅助信息!E:K,7,FALSE)</f>
        <v>JWDDCD2025102100486</v>
      </c>
      <c r="E5095" s="40" t="str">
        <f>VLOOKUP(F5095,辅助信息!A:B,2,FALSE)</f>
        <v>盘螺</v>
      </c>
      <c r="F5095" s="40" t="s">
        <v>26</v>
      </c>
      <c r="G5095" s="36">
        <v>6</v>
      </c>
      <c r="H5095" s="134">
        <f>IF(SUMIFS('[1]2025年已发货'!$E:$E,'[1]2025年已发货'!$F:$F,C5095,'[1]2025年已发货'!$C:$C,F5095,'[1]2025年已发货'!$G:$G,I5095,'[1]2025年已发货'!$H:$H,J5095)=0,"未发货",SUMIFS('[1]2025年已发货'!$E:$E,'[1]2025年已发货'!$F:$F,C5095,'[1]2025年已发货'!$C:$C,F5095,'[1]2025年已发货'!$G:$G,I5095,'[1]2025年已发货'!$H:$H,J5095))</f>
        <v>6</v>
      </c>
      <c r="I5095" s="39" t="str">
        <f>VLOOKUP(B5095,辅助信息!E:I,3,FALSE)</f>
        <v>(五冶建设龙泉驿一医院配套建设工程)成都市龙泉驿区董朗路69号龙泉驿一医院5号门</v>
      </c>
      <c r="J5095" s="40" t="str">
        <f>VLOOKUP(B5095,辅助信息!E:I,4,FALSE)</f>
        <v>孙敏</v>
      </c>
      <c r="K5095" s="40">
        <f>VLOOKUP(J5095,辅助信息!H:I,2,FALSE)</f>
        <v>13617695006</v>
      </c>
      <c r="L5095" s="109" t="str">
        <f>VLOOKUP(B5095,辅助信息!E:J,6,FALSE)</f>
        <v>联系实际收货人（孙敏13617695006）五冶建设送货单,6份材质书,锈货不收，装货前联系收货人核实到场规格,没提前告知进场规格现场不给予接收</v>
      </c>
      <c r="M5095" s="91">
        <v>45960</v>
      </c>
      <c r="O5095" s="62">
        <f ca="1" t="shared" si="242"/>
        <v>0</v>
      </c>
      <c r="P5095" s="62">
        <f ca="1" t="shared" si="243"/>
        <v>1</v>
      </c>
      <c r="Q5095" s="29" t="str">
        <f>VLOOKUP(B5095,辅助信息!E:M,9,FALSE)</f>
        <v>ZTWM-CDGS-XS-2025-0073-五冶天府-成都怡心湖片区及龙泉驿医院等项目</v>
      </c>
      <c r="R5095" s="29" t="str">
        <f>_xlfn._xlws.FILTER(辅助信息!D:D,辅助信息!E:E=B5095)</f>
        <v>五冶建设龙泉驿一医院配套建设工程</v>
      </c>
    </row>
    <row r="5096" hidden="1" spans="2:18">
      <c r="B5096" s="135" t="s">
        <v>215</v>
      </c>
      <c r="C5096" s="70">
        <v>45960</v>
      </c>
      <c r="D5096" s="40" t="str">
        <f>VLOOKUP(B5096,辅助信息!E:K,7,FALSE)</f>
        <v>JWDDCD2025102100486</v>
      </c>
      <c r="E5096" s="40" t="str">
        <f>VLOOKUP(F5096,辅助信息!A:B,2,FALSE)</f>
        <v>螺纹钢</v>
      </c>
      <c r="F5096" s="40" t="s">
        <v>27</v>
      </c>
      <c r="G5096" s="36">
        <v>3</v>
      </c>
      <c r="H5096" s="134">
        <f>IF(SUMIFS('[1]2025年已发货'!$E:$E,'[1]2025年已发货'!$F:$F,C5096,'[1]2025年已发货'!$C:$C,F5096,'[1]2025年已发货'!$G:$G,I5096,'[1]2025年已发货'!$H:$H,J5096)=0,"未发货",SUMIFS('[1]2025年已发货'!$E:$E,'[1]2025年已发货'!$F:$F,C5096,'[1]2025年已发货'!$C:$C,F5096,'[1]2025年已发货'!$G:$G,I5096,'[1]2025年已发货'!$H:$H,J5096))</f>
        <v>3</v>
      </c>
      <c r="I5096" s="39" t="str">
        <f>VLOOKUP(B5096,辅助信息!E:I,3,FALSE)</f>
        <v>(五冶建设龙泉驿一医院配套建设工程)成都市龙泉驿区董朗路69号龙泉驿一医院5号门</v>
      </c>
      <c r="J5096" s="40" t="str">
        <f>VLOOKUP(B5096,辅助信息!E:I,4,FALSE)</f>
        <v>孙敏</v>
      </c>
      <c r="K5096" s="40">
        <f>VLOOKUP(J5096,辅助信息!H:I,2,FALSE)</f>
        <v>13617695006</v>
      </c>
      <c r="L5096" s="109" t="str">
        <f>VLOOKUP(B5096,辅助信息!E:J,6,FALSE)</f>
        <v>联系实际收货人（孙敏13617695006）五冶建设送货单,6份材质书,锈货不收，装货前联系收货人核实到场规格,没提前告知进场规格现场不给予接收</v>
      </c>
      <c r="M5096" s="91">
        <v>45960</v>
      </c>
      <c r="O5096" s="62">
        <f ca="1" t="shared" si="242"/>
        <v>0</v>
      </c>
      <c r="P5096" s="62">
        <f ca="1" t="shared" si="243"/>
        <v>1</v>
      </c>
      <c r="Q5096" s="29" t="str">
        <f>VLOOKUP(B5096,辅助信息!E:M,9,FALSE)</f>
        <v>ZTWM-CDGS-XS-2025-0073-五冶天府-成都怡心湖片区及龙泉驿医院等项目</v>
      </c>
      <c r="R5096" s="29" t="str">
        <f>_xlfn._xlws.FILTER(辅助信息!D:D,辅助信息!E:E=B5096)</f>
        <v>五冶建设龙泉驿一医院配套建设工程</v>
      </c>
    </row>
    <row r="5097" hidden="1" spans="2:18">
      <c r="B5097" s="135" t="s">
        <v>215</v>
      </c>
      <c r="C5097" s="70">
        <v>45960</v>
      </c>
      <c r="D5097" s="40" t="str">
        <f>VLOOKUP(B5097,辅助信息!E:K,7,FALSE)</f>
        <v>JWDDCD2025102100486</v>
      </c>
      <c r="E5097" s="40" t="str">
        <f>VLOOKUP(F5097,辅助信息!A:B,2,FALSE)</f>
        <v>螺纹钢</v>
      </c>
      <c r="F5097" s="40" t="s">
        <v>19</v>
      </c>
      <c r="G5097" s="36">
        <v>3</v>
      </c>
      <c r="H5097" s="134">
        <f>IF(SUMIFS('[1]2025年已发货'!$E:$E,'[1]2025年已发货'!$F:$F,C5097,'[1]2025年已发货'!$C:$C,F5097,'[1]2025年已发货'!$G:$G,I5097,'[1]2025年已发货'!$H:$H,J5097)=0,"未发货",SUMIFS('[1]2025年已发货'!$E:$E,'[1]2025年已发货'!$F:$F,C5097,'[1]2025年已发货'!$C:$C,F5097,'[1]2025年已发货'!$G:$G,I5097,'[1]2025年已发货'!$H:$H,J5097))</f>
        <v>3</v>
      </c>
      <c r="I5097" s="39" t="str">
        <f>VLOOKUP(B5097,辅助信息!E:I,3,FALSE)</f>
        <v>(五冶建设龙泉驿一医院配套建设工程)成都市龙泉驿区董朗路69号龙泉驿一医院5号门</v>
      </c>
      <c r="J5097" s="40" t="str">
        <f>VLOOKUP(B5097,辅助信息!E:I,4,FALSE)</f>
        <v>孙敏</v>
      </c>
      <c r="K5097" s="40">
        <f>VLOOKUP(J5097,辅助信息!H:I,2,FALSE)</f>
        <v>13617695006</v>
      </c>
      <c r="L5097" s="109" t="str">
        <f>VLOOKUP(B5097,辅助信息!E:J,6,FALSE)</f>
        <v>联系实际收货人（孙敏13617695006）五冶建设送货单,6份材质书,锈货不收，装货前联系收货人核实到场规格,没提前告知进场规格现场不给予接收</v>
      </c>
      <c r="M5097" s="91">
        <v>45960</v>
      </c>
      <c r="O5097" s="62">
        <f ca="1" t="shared" si="242"/>
        <v>0</v>
      </c>
      <c r="P5097" s="62">
        <f ca="1" t="shared" si="243"/>
        <v>1</v>
      </c>
      <c r="Q5097" s="29" t="str">
        <f>VLOOKUP(B5097,辅助信息!E:M,9,FALSE)</f>
        <v>ZTWM-CDGS-XS-2025-0073-五冶天府-成都怡心湖片区及龙泉驿医院等项目</v>
      </c>
      <c r="R5097" s="29" t="str">
        <f>_xlfn._xlws.FILTER(辅助信息!D:D,辅助信息!E:E=B5097)</f>
        <v>五冶建设龙泉驿一医院配套建设工程</v>
      </c>
    </row>
    <row r="5098" hidden="1" spans="2:18">
      <c r="B5098" s="135" t="s">
        <v>215</v>
      </c>
      <c r="C5098" s="70">
        <v>45960</v>
      </c>
      <c r="D5098" s="40" t="str">
        <f>VLOOKUP(B5098,辅助信息!E:K,7,FALSE)</f>
        <v>JWDDCD2025102100486</v>
      </c>
      <c r="E5098" s="40" t="str">
        <f>VLOOKUP(F5098,辅助信息!A:B,2,FALSE)</f>
        <v>螺纹钢</v>
      </c>
      <c r="F5098" s="40" t="s">
        <v>32</v>
      </c>
      <c r="G5098" s="36">
        <v>3</v>
      </c>
      <c r="H5098" s="134">
        <f>IF(SUMIFS('[1]2025年已发货'!$E:$E,'[1]2025年已发货'!$F:$F,C5098,'[1]2025年已发货'!$C:$C,F5098,'[1]2025年已发货'!$G:$G,I5098,'[1]2025年已发货'!$H:$H,J5098)=0,"未发货",SUMIFS('[1]2025年已发货'!$E:$E,'[1]2025年已发货'!$F:$F,C5098,'[1]2025年已发货'!$C:$C,F5098,'[1]2025年已发货'!$G:$G,I5098,'[1]2025年已发货'!$H:$H,J5098))</f>
        <v>3</v>
      </c>
      <c r="I5098" s="39" t="str">
        <f>VLOOKUP(B5098,辅助信息!E:I,3,FALSE)</f>
        <v>(五冶建设龙泉驿一医院配套建设工程)成都市龙泉驿区董朗路69号龙泉驿一医院5号门</v>
      </c>
      <c r="J5098" s="40" t="str">
        <f>VLOOKUP(B5098,辅助信息!E:I,4,FALSE)</f>
        <v>孙敏</v>
      </c>
      <c r="K5098" s="40">
        <f>VLOOKUP(J5098,辅助信息!H:I,2,FALSE)</f>
        <v>13617695006</v>
      </c>
      <c r="L5098" s="109" t="str">
        <f>VLOOKUP(B5098,辅助信息!E:J,6,FALSE)</f>
        <v>联系实际收货人（孙敏13617695006）五冶建设送货单,6份材质书,锈货不收，装货前联系收货人核实到场规格,没提前告知进场规格现场不给予接收</v>
      </c>
      <c r="M5098" s="91">
        <v>45960</v>
      </c>
      <c r="O5098" s="62">
        <f ca="1" t="shared" si="242"/>
        <v>0</v>
      </c>
      <c r="P5098" s="62">
        <f ca="1" t="shared" si="243"/>
        <v>1</v>
      </c>
      <c r="Q5098" s="29" t="str">
        <f>VLOOKUP(B5098,辅助信息!E:M,9,FALSE)</f>
        <v>ZTWM-CDGS-XS-2025-0073-五冶天府-成都怡心湖片区及龙泉驿医院等项目</v>
      </c>
      <c r="R5098" s="29" t="str">
        <f>_xlfn._xlws.FILTER(辅助信息!D:D,辅助信息!E:E=B5098)</f>
        <v>五冶建设龙泉驿一医院配套建设工程</v>
      </c>
    </row>
    <row r="5099" hidden="1" spans="2:18">
      <c r="B5099" s="135" t="s">
        <v>215</v>
      </c>
      <c r="C5099" s="70">
        <v>45960</v>
      </c>
      <c r="D5099" s="40" t="str">
        <f>VLOOKUP(B5099,辅助信息!E:K,7,FALSE)</f>
        <v>JWDDCD2025102100486</v>
      </c>
      <c r="E5099" s="40" t="str">
        <f>VLOOKUP(F5099,辅助信息!A:B,2,FALSE)</f>
        <v>螺纹钢</v>
      </c>
      <c r="F5099" s="40" t="s">
        <v>82</v>
      </c>
      <c r="G5099" s="36">
        <v>3</v>
      </c>
      <c r="H5099" s="134">
        <f>IF(SUMIFS('[1]2025年已发货'!$E:$E,'[1]2025年已发货'!$F:$F,C5099,'[1]2025年已发货'!$C:$C,F5099,'[1]2025年已发货'!$G:$G,I5099,'[1]2025年已发货'!$H:$H,J5099)=0,"未发货",SUMIFS('[1]2025年已发货'!$E:$E,'[1]2025年已发货'!$F:$F,C5099,'[1]2025年已发货'!$C:$C,F5099,'[1]2025年已发货'!$G:$G,I5099,'[1]2025年已发货'!$H:$H,J5099))</f>
        <v>3</v>
      </c>
      <c r="I5099" s="39" t="str">
        <f>VLOOKUP(B5099,辅助信息!E:I,3,FALSE)</f>
        <v>(五冶建设龙泉驿一医院配套建设工程)成都市龙泉驿区董朗路69号龙泉驿一医院5号门</v>
      </c>
      <c r="J5099" s="40" t="str">
        <f>VLOOKUP(B5099,辅助信息!E:I,4,FALSE)</f>
        <v>孙敏</v>
      </c>
      <c r="K5099" s="40">
        <f>VLOOKUP(J5099,辅助信息!H:I,2,FALSE)</f>
        <v>13617695006</v>
      </c>
      <c r="L5099" s="109" t="str">
        <f>VLOOKUP(B5099,辅助信息!E:J,6,FALSE)</f>
        <v>联系实际收货人（孙敏13617695006）五冶建设送货单,6份材质书,锈货不收，装货前联系收货人核实到场规格,没提前告知进场规格现场不给予接收</v>
      </c>
      <c r="M5099" s="91">
        <v>45960</v>
      </c>
      <c r="O5099" s="62">
        <f ca="1" t="shared" si="242"/>
        <v>0</v>
      </c>
      <c r="P5099" s="62">
        <f ca="1" t="shared" si="243"/>
        <v>1</v>
      </c>
      <c r="Q5099" s="29" t="str">
        <f>VLOOKUP(B5099,辅助信息!E:M,9,FALSE)</f>
        <v>ZTWM-CDGS-XS-2025-0073-五冶天府-成都怡心湖片区及龙泉驿医院等项目</v>
      </c>
      <c r="R5099" s="29" t="str">
        <f>_xlfn._xlws.FILTER(辅助信息!D:D,辅助信息!E:E=B5099)</f>
        <v>五冶建设龙泉驿一医院配套建设工程</v>
      </c>
    </row>
    <row r="5100" hidden="1" spans="2:18">
      <c r="B5100" s="135" t="s">
        <v>215</v>
      </c>
      <c r="C5100" s="70">
        <v>45960</v>
      </c>
      <c r="D5100" s="40" t="str">
        <f>VLOOKUP(B5100,辅助信息!E:K,7,FALSE)</f>
        <v>JWDDCD2025102100486</v>
      </c>
      <c r="E5100" s="40" t="str">
        <f>VLOOKUP(F5100,辅助信息!A:B,2,FALSE)</f>
        <v>螺纹钢</v>
      </c>
      <c r="F5100" s="40" t="s">
        <v>21</v>
      </c>
      <c r="G5100" s="36">
        <v>3</v>
      </c>
      <c r="H5100" s="134">
        <f>IF(SUMIFS('[1]2025年已发货'!$E:$E,'[1]2025年已发货'!$F:$F,C5100,'[1]2025年已发货'!$C:$C,F5100,'[1]2025年已发货'!$G:$G,I5100,'[1]2025年已发货'!$H:$H,J5100)=0,"未发货",SUMIFS('[1]2025年已发货'!$E:$E,'[1]2025年已发货'!$F:$F,C5100,'[1]2025年已发货'!$C:$C,F5100,'[1]2025年已发货'!$G:$G,I5100,'[1]2025年已发货'!$H:$H,J5100))</f>
        <v>3</v>
      </c>
      <c r="I5100" s="39" t="str">
        <f>VLOOKUP(B5100,辅助信息!E:I,3,FALSE)</f>
        <v>(五冶建设龙泉驿一医院配套建设工程)成都市龙泉驿区董朗路69号龙泉驿一医院5号门</v>
      </c>
      <c r="J5100" s="40" t="str">
        <f>VLOOKUP(B5100,辅助信息!E:I,4,FALSE)</f>
        <v>孙敏</v>
      </c>
      <c r="K5100" s="40">
        <f>VLOOKUP(J5100,辅助信息!H:I,2,FALSE)</f>
        <v>13617695006</v>
      </c>
      <c r="L5100" s="109" t="str">
        <f>VLOOKUP(B5100,辅助信息!E:J,6,FALSE)</f>
        <v>联系实际收货人（孙敏13617695006）五冶建设送货单,6份材质书,锈货不收，装货前联系收货人核实到场规格,没提前告知进场规格现场不给予接收</v>
      </c>
      <c r="M5100" s="91">
        <v>45960</v>
      </c>
      <c r="O5100" s="62">
        <f ca="1" t="shared" si="242"/>
        <v>0</v>
      </c>
      <c r="P5100" s="62">
        <f ca="1" t="shared" si="243"/>
        <v>1</v>
      </c>
      <c r="Q5100" s="29" t="str">
        <f>VLOOKUP(B5100,辅助信息!E:M,9,FALSE)</f>
        <v>ZTWM-CDGS-XS-2025-0073-五冶天府-成都怡心湖片区及龙泉驿医院等项目</v>
      </c>
      <c r="R5100" s="29" t="str">
        <f>_xlfn._xlws.FILTER(辅助信息!D:D,辅助信息!E:E=B5100)</f>
        <v>五冶建设龙泉驿一医院配套建设工程</v>
      </c>
    </row>
    <row r="5101" hidden="1" spans="2:18">
      <c r="B5101" s="135" t="s">
        <v>215</v>
      </c>
      <c r="C5101" s="70">
        <v>45960</v>
      </c>
      <c r="D5101" s="40" t="str">
        <f>VLOOKUP(B5101,辅助信息!E:K,7,FALSE)</f>
        <v>JWDDCD2025102100486</v>
      </c>
      <c r="E5101" s="40" t="str">
        <f>VLOOKUP(F5101,辅助信息!A:B,2,FALSE)</f>
        <v>螺纹钢</v>
      </c>
      <c r="F5101" s="40" t="s">
        <v>58</v>
      </c>
      <c r="G5101" s="36">
        <v>12</v>
      </c>
      <c r="H5101" s="134">
        <f>IF(SUMIFS('[1]2025年已发货'!$E:$E,'[1]2025年已发货'!$F:$F,C5101,'[1]2025年已发货'!$C:$C,F5101,'[1]2025年已发货'!$G:$G,I5101,'[1]2025年已发货'!$H:$H,J5101)=0,"未发货",SUMIFS('[1]2025年已发货'!$E:$E,'[1]2025年已发货'!$F:$F,C5101,'[1]2025年已发货'!$C:$C,F5101,'[1]2025年已发货'!$G:$G,I5101,'[1]2025年已发货'!$H:$H,J5101))</f>
        <v>12</v>
      </c>
      <c r="I5101" s="39" t="str">
        <f>VLOOKUP(B5101,辅助信息!E:I,3,FALSE)</f>
        <v>(五冶建设龙泉驿一医院配套建设工程)成都市龙泉驿区董朗路69号龙泉驿一医院5号门</v>
      </c>
      <c r="J5101" s="40" t="str">
        <f>VLOOKUP(B5101,辅助信息!E:I,4,FALSE)</f>
        <v>孙敏</v>
      </c>
      <c r="K5101" s="40">
        <f>VLOOKUP(J5101,辅助信息!H:I,2,FALSE)</f>
        <v>13617695006</v>
      </c>
      <c r="L5101" s="109" t="str">
        <f>VLOOKUP(B5101,辅助信息!E:J,6,FALSE)</f>
        <v>联系实际收货人（孙敏13617695006）五冶建设送货单,6份材质书,锈货不收，装货前联系收货人核实到场规格,没提前告知进场规格现场不给予接收</v>
      </c>
      <c r="M5101" s="91">
        <v>45960</v>
      </c>
      <c r="O5101" s="62">
        <f ca="1" t="shared" si="242"/>
        <v>0</v>
      </c>
      <c r="P5101" s="62">
        <f ca="1" t="shared" si="243"/>
        <v>1</v>
      </c>
      <c r="Q5101" s="29" t="str">
        <f>VLOOKUP(B5101,辅助信息!E:M,9,FALSE)</f>
        <v>ZTWM-CDGS-XS-2025-0073-五冶天府-成都怡心湖片区及龙泉驿医院等项目</v>
      </c>
      <c r="R5101" s="29" t="str">
        <f>_xlfn._xlws.FILTER(辅助信息!D:D,辅助信息!E:E=B5101)</f>
        <v>五冶建设龙泉驿一医院配套建设工程</v>
      </c>
    </row>
    <row r="5102" hidden="1" spans="2:18">
      <c r="B5102" s="135" t="s">
        <v>215</v>
      </c>
      <c r="C5102" s="70">
        <v>45960</v>
      </c>
      <c r="D5102" s="40" t="str">
        <f>VLOOKUP(B5102,辅助信息!E:K,7,FALSE)</f>
        <v>JWDDCD2025102100486</v>
      </c>
      <c r="E5102" s="40" t="str">
        <f>VLOOKUP(F5102,辅助信息!A:B,2,FALSE)</f>
        <v>螺纹钢</v>
      </c>
      <c r="F5102" s="40" t="s">
        <v>46</v>
      </c>
      <c r="G5102" s="36">
        <v>3</v>
      </c>
      <c r="H5102" s="134">
        <f>IF(SUMIFS('[1]2025年已发货'!$E:$E,'[1]2025年已发货'!$F:$F,C5102,'[1]2025年已发货'!$C:$C,F5102,'[1]2025年已发货'!$G:$G,I5102,'[1]2025年已发货'!$H:$H,J5102)=0,"未发货",SUMIFS('[1]2025年已发货'!$E:$E,'[1]2025年已发货'!$F:$F,C5102,'[1]2025年已发货'!$C:$C,F5102,'[1]2025年已发货'!$G:$G,I5102,'[1]2025年已发货'!$H:$H,J5102))</f>
        <v>3</v>
      </c>
      <c r="I5102" s="39" t="str">
        <f>VLOOKUP(B5102,辅助信息!E:I,3,FALSE)</f>
        <v>(五冶建设龙泉驿一医院配套建设工程)成都市龙泉驿区董朗路69号龙泉驿一医院5号门</v>
      </c>
      <c r="J5102" s="40" t="str">
        <f>VLOOKUP(B5102,辅助信息!E:I,4,FALSE)</f>
        <v>孙敏</v>
      </c>
      <c r="K5102" s="40">
        <f>VLOOKUP(J5102,辅助信息!H:I,2,FALSE)</f>
        <v>13617695006</v>
      </c>
      <c r="L5102" s="109" t="str">
        <f>VLOOKUP(B5102,辅助信息!E:J,6,FALSE)</f>
        <v>联系实际收货人（孙敏13617695006）五冶建设送货单,6份材质书,锈货不收，装货前联系收货人核实到场规格,没提前告知进场规格现场不给予接收</v>
      </c>
      <c r="M5102" s="91">
        <v>45960</v>
      </c>
      <c r="O5102" s="62">
        <f ca="1" t="shared" si="242"/>
        <v>0</v>
      </c>
      <c r="P5102" s="62">
        <f ca="1" t="shared" si="243"/>
        <v>1</v>
      </c>
      <c r="Q5102" s="29" t="str">
        <f>VLOOKUP(B5102,辅助信息!E:M,9,FALSE)</f>
        <v>ZTWM-CDGS-XS-2025-0073-五冶天府-成都怡心湖片区及龙泉驿医院等项目</v>
      </c>
      <c r="R5102" s="29" t="str">
        <f>_xlfn._xlws.FILTER(辅助信息!D:D,辅助信息!E:E=B5102)</f>
        <v>五冶建设龙泉驿一医院配套建设工程</v>
      </c>
    </row>
    <row r="5103" hidden="1" spans="2:18">
      <c r="B5103" s="135" t="s">
        <v>215</v>
      </c>
      <c r="C5103" s="70">
        <v>45960</v>
      </c>
      <c r="D5103" s="40" t="str">
        <f>VLOOKUP(B5103,辅助信息!E:K,7,FALSE)</f>
        <v>JWDDCD2025102100486</v>
      </c>
      <c r="E5103" s="40" t="str">
        <f>VLOOKUP(F5103,辅助信息!A:B,2,FALSE)</f>
        <v>螺纹钢</v>
      </c>
      <c r="F5103" s="40" t="s">
        <v>22</v>
      </c>
      <c r="G5103" s="36">
        <v>35</v>
      </c>
      <c r="H5103" s="134">
        <f>IF(SUMIFS('[1]2025年已发货'!$E:$E,'[1]2025年已发货'!$F:$F,C5103,'[1]2025年已发货'!$C:$C,F5103,'[1]2025年已发货'!$G:$G,I5103,'[1]2025年已发货'!$H:$H,J5103)=0,"未发货",SUMIFS('[1]2025年已发货'!$E:$E,'[1]2025年已发货'!$F:$F,C5103,'[1]2025年已发货'!$C:$C,F5103,'[1]2025年已发货'!$G:$G,I5103,'[1]2025年已发货'!$H:$H,J5103))</f>
        <v>35</v>
      </c>
      <c r="I5103" s="39" t="str">
        <f>VLOOKUP(B5103,辅助信息!E:I,3,FALSE)</f>
        <v>(五冶建设龙泉驿一医院配套建设工程)成都市龙泉驿区董朗路69号龙泉驿一医院5号门</v>
      </c>
      <c r="J5103" s="40" t="str">
        <f>VLOOKUP(B5103,辅助信息!E:I,4,FALSE)</f>
        <v>孙敏</v>
      </c>
      <c r="K5103" s="40">
        <f>VLOOKUP(J5103,辅助信息!H:I,2,FALSE)</f>
        <v>13617695006</v>
      </c>
      <c r="L5103" s="109" t="str">
        <f>VLOOKUP(B5103,辅助信息!E:J,6,FALSE)</f>
        <v>联系实际收货人（孙敏13617695006）五冶建设送货单,6份材质书,锈货不收，装货前联系收货人核实到场规格,没提前告知进场规格现场不给予接收</v>
      </c>
      <c r="M5103" s="91">
        <v>45960</v>
      </c>
      <c r="O5103" s="62">
        <f ca="1" t="shared" si="242"/>
        <v>0</v>
      </c>
      <c r="P5103" s="62">
        <f ca="1" t="shared" si="243"/>
        <v>1</v>
      </c>
      <c r="Q5103" s="29" t="str">
        <f>VLOOKUP(B5103,辅助信息!E:M,9,FALSE)</f>
        <v>ZTWM-CDGS-XS-2025-0073-五冶天府-成都怡心湖片区及龙泉驿医院等项目</v>
      </c>
      <c r="R5103" s="29" t="str">
        <f>_xlfn._xlws.FILTER(辅助信息!D:D,辅助信息!E:E=B5103)</f>
        <v>五冶建设龙泉驿一医院配套建设工程</v>
      </c>
    </row>
    <row r="5104" hidden="1" spans="2:18">
      <c r="B5104" s="135" t="s">
        <v>196</v>
      </c>
      <c r="C5104" s="70">
        <v>45960</v>
      </c>
      <c r="D5104" s="40" t="str">
        <f>VLOOKUP(B5104,辅助信息!E:K,7,FALSE)</f>
        <v>JWDDCD2025102100476</v>
      </c>
      <c r="E5104" s="40" t="str">
        <f>VLOOKUP(F5104,辅助信息!A:B,2,FALSE)</f>
        <v>盘螺</v>
      </c>
      <c r="F5104" s="40" t="s">
        <v>40</v>
      </c>
      <c r="G5104" s="36">
        <v>5</v>
      </c>
      <c r="H5104" s="134">
        <f>IF(SUMIFS('[1]2025年已发货'!$E:$E,'[1]2025年已发货'!$F:$F,C5104,'[1]2025年已发货'!$C:$C,F5104,'[1]2025年已发货'!$G:$G,I5104,'[1]2025年已发货'!$H:$H,J5104)=0,"未发货",SUMIFS('[1]2025年已发货'!$E:$E,'[1]2025年已发货'!$F:$F,C5104,'[1]2025年已发货'!$C:$C,F5104,'[1]2025年已发货'!$G:$G,I5104,'[1]2025年已发货'!$H:$H,J5104))</f>
        <v>5</v>
      </c>
      <c r="I5104" s="39" t="str">
        <f>VLOOKUP(B5104,辅助信息!E:I,3,FALSE)</f>
        <v>(五冶建设师大附中外语校新建教学楼工程)四川省成都市成华区大观堰2号(四川师范大学附属中学外国语学校)</v>
      </c>
      <c r="J5104" s="40" t="str">
        <f>VLOOKUP(B5104,辅助信息!E:I,4,FALSE)</f>
        <v>蔡浩</v>
      </c>
      <c r="K5104" s="40">
        <f>VLOOKUP(J5104,辅助信息!H:I,2,FALSE)</f>
        <v>13980880820</v>
      </c>
      <c r="L5104" s="109" t="str">
        <f>VLOOKUP(B5104,辅助信息!E:J,6,FALSE)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4" s="91">
        <v>45960</v>
      </c>
      <c r="O5104" s="62">
        <f ca="1" t="shared" si="242"/>
        <v>0</v>
      </c>
      <c r="P5104" s="62">
        <f ca="1" t="shared" si="243"/>
        <v>1</v>
      </c>
      <c r="Q5104" s="29" t="str">
        <f>VLOOKUP(B5104,辅助信息!E:M,9,FALSE)</f>
        <v>ZTWM-CDGS-XS-2025-0073-五冶天府-成都怡心湖片区及龙泉驿医院等项目</v>
      </c>
      <c r="R5104" s="29" t="str">
        <f>_xlfn._xlws.FILTER(辅助信息!D:D,辅助信息!E:E=B5104)</f>
        <v>五冶建设师大附中外语校新建教学楼工程</v>
      </c>
    </row>
    <row r="5105" hidden="1" spans="2:18">
      <c r="B5105" s="135" t="s">
        <v>196</v>
      </c>
      <c r="C5105" s="70">
        <v>45960</v>
      </c>
      <c r="D5105" s="40" t="str">
        <f>VLOOKUP(B5105,辅助信息!E:K,7,FALSE)</f>
        <v>JWDDCD2025102100476</v>
      </c>
      <c r="E5105" s="40" t="str">
        <f>VLOOKUP(F5105,辅助信息!A:B,2,FALSE)</f>
        <v>盘螺</v>
      </c>
      <c r="F5105" s="40" t="s">
        <v>41</v>
      </c>
      <c r="G5105" s="36">
        <v>5</v>
      </c>
      <c r="H5105" s="134">
        <f>IF(SUMIFS('[1]2025年已发货'!$E:$E,'[1]2025年已发货'!$F:$F,C5105,'[1]2025年已发货'!$C:$C,F5105,'[1]2025年已发货'!$G:$G,I5105,'[1]2025年已发货'!$H:$H,J5105)=0,"未发货",SUMIFS('[1]2025年已发货'!$E:$E,'[1]2025年已发货'!$F:$F,C5105,'[1]2025年已发货'!$C:$C,F5105,'[1]2025年已发货'!$G:$G,I5105,'[1]2025年已发货'!$H:$H,J5105))</f>
        <v>5</v>
      </c>
      <c r="I5105" s="39" t="str">
        <f>VLOOKUP(B5105,辅助信息!E:I,3,FALSE)</f>
        <v>(五冶建设师大附中外语校新建教学楼工程)四川省成都市成华区大观堰2号(四川师范大学附属中学外国语学校)</v>
      </c>
      <c r="J5105" s="40" t="str">
        <f>VLOOKUP(B5105,辅助信息!E:I,4,FALSE)</f>
        <v>蔡浩</v>
      </c>
      <c r="K5105" s="40">
        <f>VLOOKUP(J5105,辅助信息!H:I,2,FALSE)</f>
        <v>13980880820</v>
      </c>
      <c r="L5105" s="109" t="str">
        <f>VLOOKUP(B5105,辅助信息!E:J,6,FALSE)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5" s="91">
        <v>45960</v>
      </c>
      <c r="O5105" s="62">
        <f ca="1" t="shared" si="242"/>
        <v>0</v>
      </c>
      <c r="P5105" s="62">
        <f ca="1" t="shared" si="243"/>
        <v>1</v>
      </c>
      <c r="Q5105" s="29" t="str">
        <f>VLOOKUP(B5105,辅助信息!E:M,9,FALSE)</f>
        <v>ZTWM-CDGS-XS-2025-0073-五冶天府-成都怡心湖片区及龙泉驿医院等项目</v>
      </c>
      <c r="R5105" s="29" t="str">
        <f>_xlfn._xlws.FILTER(辅助信息!D:D,辅助信息!E:E=B5105)</f>
        <v>五冶建设师大附中外语校新建教学楼工程</v>
      </c>
    </row>
    <row r="5106" hidden="1" spans="2:18">
      <c r="B5106" s="135" t="s">
        <v>196</v>
      </c>
      <c r="C5106" s="70">
        <v>45960</v>
      </c>
      <c r="D5106" s="40" t="str">
        <f>VLOOKUP(B5106,辅助信息!E:K,7,FALSE)</f>
        <v>JWDDCD2025102100476</v>
      </c>
      <c r="E5106" s="40" t="str">
        <f>VLOOKUP(F5106,辅助信息!A:B,2,FALSE)</f>
        <v>螺纹钢</v>
      </c>
      <c r="F5106" s="40" t="s">
        <v>21</v>
      </c>
      <c r="G5106" s="36">
        <v>5</v>
      </c>
      <c r="H5106" s="134">
        <f>IF(SUMIFS('[1]2025年已发货'!$E:$E,'[1]2025年已发货'!$F:$F,C5106,'[1]2025年已发货'!$C:$C,F5106,'[1]2025年已发货'!$G:$G,I5106,'[1]2025年已发货'!$H:$H,J5106)=0,"未发货",SUMIFS('[1]2025年已发货'!$E:$E,'[1]2025年已发货'!$F:$F,C5106,'[1]2025年已发货'!$C:$C,F5106,'[1]2025年已发货'!$G:$G,I5106,'[1]2025年已发货'!$H:$H,J5106))</f>
        <v>5</v>
      </c>
      <c r="I5106" s="39" t="str">
        <f>VLOOKUP(B5106,辅助信息!E:I,3,FALSE)</f>
        <v>(五冶建设师大附中外语校新建教学楼工程)四川省成都市成华区大观堰2号(四川师范大学附属中学外国语学校)</v>
      </c>
      <c r="J5106" s="40" t="str">
        <f>VLOOKUP(B5106,辅助信息!E:I,4,FALSE)</f>
        <v>蔡浩</v>
      </c>
      <c r="K5106" s="40">
        <f>VLOOKUP(J5106,辅助信息!H:I,2,FALSE)</f>
        <v>13980880820</v>
      </c>
      <c r="L5106" s="109" t="str">
        <f>VLOOKUP(B5106,辅助信息!E:J,6,FALSE)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6" s="91">
        <v>45960</v>
      </c>
      <c r="O5106" s="62">
        <f ca="1" t="shared" si="242"/>
        <v>0</v>
      </c>
      <c r="P5106" s="62">
        <f ca="1" t="shared" si="243"/>
        <v>1</v>
      </c>
      <c r="Q5106" s="29" t="str">
        <f>VLOOKUP(B5106,辅助信息!E:M,9,FALSE)</f>
        <v>ZTWM-CDGS-XS-2025-0073-五冶天府-成都怡心湖片区及龙泉驿医院等项目</v>
      </c>
      <c r="R5106" s="29" t="str">
        <f>_xlfn._xlws.FILTER(辅助信息!D:D,辅助信息!E:E=B5106)</f>
        <v>五冶建设师大附中外语校新建教学楼工程</v>
      </c>
    </row>
    <row r="5107" hidden="1" spans="2:18">
      <c r="B5107" s="135" t="s">
        <v>196</v>
      </c>
      <c r="C5107" s="70">
        <v>45960</v>
      </c>
      <c r="D5107" s="40" t="str">
        <f>VLOOKUP(B5107,辅助信息!E:K,7,FALSE)</f>
        <v>JWDDCD2025102100476</v>
      </c>
      <c r="E5107" s="40" t="str">
        <f>VLOOKUP(F5107,辅助信息!A:B,2,FALSE)</f>
        <v>螺纹钢</v>
      </c>
      <c r="F5107" s="40" t="s">
        <v>22</v>
      </c>
      <c r="G5107" s="36">
        <v>20</v>
      </c>
      <c r="H5107" s="134">
        <f>IF(SUMIFS('[1]2025年已发货'!$E:$E,'[1]2025年已发货'!$F:$F,C5107,'[1]2025年已发货'!$C:$C,F5107,'[1]2025年已发货'!$G:$G,I5107,'[1]2025年已发货'!$H:$H,J5107)=0,"未发货",SUMIFS('[1]2025年已发货'!$E:$E,'[1]2025年已发货'!$F:$F,C5107,'[1]2025年已发货'!$C:$C,F5107,'[1]2025年已发货'!$G:$G,I5107,'[1]2025年已发货'!$H:$H,J5107))</f>
        <v>20</v>
      </c>
      <c r="I5107" s="39" t="str">
        <f>VLOOKUP(B5107,辅助信息!E:I,3,FALSE)</f>
        <v>(五冶建设师大附中外语校新建教学楼工程)四川省成都市成华区大观堰2号(四川师范大学附属中学外国语学校)</v>
      </c>
      <c r="J5107" s="40" t="str">
        <f>VLOOKUP(B5107,辅助信息!E:I,4,FALSE)</f>
        <v>蔡浩</v>
      </c>
      <c r="K5107" s="40">
        <f>VLOOKUP(J5107,辅助信息!H:I,2,FALSE)</f>
        <v>13980880820</v>
      </c>
      <c r="L5107" s="109" t="str">
        <f>VLOOKUP(B5107,辅助信息!E:J,6,FALSE)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7" s="91">
        <v>45960</v>
      </c>
      <c r="O5107" s="62">
        <f ca="1" t="shared" si="242"/>
        <v>0</v>
      </c>
      <c r="P5107" s="62">
        <f ca="1" t="shared" si="243"/>
        <v>1</v>
      </c>
      <c r="Q5107" s="29" t="str">
        <f>VLOOKUP(B5107,辅助信息!E:M,9,FALSE)</f>
        <v>ZTWM-CDGS-XS-2025-0073-五冶天府-成都怡心湖片区及龙泉驿医院等项目</v>
      </c>
      <c r="R5107" s="29" t="str">
        <f>_xlfn._xlws.FILTER(辅助信息!D:D,辅助信息!E:E=B5107)</f>
        <v>五冶建设师大附中外语校新建教学楼工程</v>
      </c>
    </row>
    <row r="5108" spans="2:18">
      <c r="B5108" s="135" t="s">
        <v>194</v>
      </c>
      <c r="C5108" s="70">
        <v>45961</v>
      </c>
      <c r="D5108" s="40" t="str">
        <f>VLOOKUP(B5108,辅助信息!E:K,7,FALSE)</f>
        <v>JWDD2025071500089</v>
      </c>
      <c r="E5108" s="40" t="str">
        <f>VLOOKUP(F5108,辅助信息!A:B,2,FALSE)</f>
        <v>盘螺</v>
      </c>
      <c r="F5108" s="40" t="s">
        <v>49</v>
      </c>
      <c r="G5108" s="36">
        <v>6</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39" t="str">
        <f>VLOOKUP(B5108,辅助信息!E:I,3,FALSE)</f>
        <v>(宜宾兴港三江新区长江工业园保障性租赁住房建设项目-土建)四川省宜宾市翠屏区永善路南段宜宾市三江新区长江工业园区</v>
      </c>
      <c r="J5108" s="40" t="str">
        <f>VLOOKUP(B5108,辅助信息!E:I,4,FALSE)</f>
        <v>赵元虎</v>
      </c>
      <c r="K5108" s="40">
        <f>VLOOKUP(J5108,辅助信息!H:I,2,FALSE)</f>
        <v>13684167136</v>
      </c>
      <c r="L5108" s="109" t="str">
        <f>VLOOKUP(B5108,辅助信息!E:J,6,FALSE)</f>
        <v>现场要求调度统一联系指定收货人，不单独发司机位置。锈货不收，装货前联系收货人核实到场规格,没提前告知进场规格现场不给予接收</v>
      </c>
      <c r="O5108" s="62" t="str">
        <f ca="1" t="shared" si="242"/>
        <v/>
      </c>
      <c r="P5108" s="62" t="str">
        <f ca="1" t="shared" si="243"/>
        <v/>
      </c>
      <c r="Q5108" s="29" t="str">
        <f>VLOOKUP(B5108,辅助信息!E:M,9,FALSE)</f>
        <v>ZTWM-CDYXGS-XS-2025-0014-宜宾兴港建材-三江新区长江工业园片区保障性租赁住房建设项目</v>
      </c>
      <c r="R5108" s="29" t="str">
        <f>_xlfn._xlws.FILTER(辅助信息!D:D,辅助信息!E:E=B5108)</f>
        <v>宜宾兴港三江新区长江工业园建设项目</v>
      </c>
    </row>
    <row r="5109" spans="2:18">
      <c r="B5109" s="135" t="s">
        <v>194</v>
      </c>
      <c r="C5109" s="70">
        <v>45961</v>
      </c>
      <c r="D5109" s="40" t="str">
        <f>VLOOKUP(B5109,辅助信息!E:K,7,FALSE)</f>
        <v>JWDD2025071500089</v>
      </c>
      <c r="E5109" s="40" t="str">
        <f>VLOOKUP(F5109,辅助信息!A:B,2,FALSE)</f>
        <v>盘螺</v>
      </c>
      <c r="F5109" s="40" t="s">
        <v>40</v>
      </c>
      <c r="G5109" s="36">
        <v>33</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39" t="str">
        <f>VLOOKUP(B5109,辅助信息!E:I,3,FALSE)</f>
        <v>(宜宾兴港三江新区长江工业园保障性租赁住房建设项目-土建)四川省宜宾市翠屏区永善路南段宜宾市三江新区长江工业园区</v>
      </c>
      <c r="J5109" s="40" t="str">
        <f>VLOOKUP(B5109,辅助信息!E:I,4,FALSE)</f>
        <v>赵元虎</v>
      </c>
      <c r="K5109" s="40">
        <f>VLOOKUP(J5109,辅助信息!H:I,2,FALSE)</f>
        <v>13684167136</v>
      </c>
      <c r="L5109" s="109" t="str">
        <f>VLOOKUP(B5109,辅助信息!E:J,6,FALSE)</f>
        <v>现场要求调度统一联系指定收货人，不单独发司机位置。锈货不收，装货前联系收货人核实到场规格,没提前告知进场规格现场不给予接收</v>
      </c>
      <c r="O5109" s="62" t="str">
        <f ca="1" t="shared" si="242"/>
        <v/>
      </c>
      <c r="P5109" s="62" t="str">
        <f ca="1" t="shared" si="243"/>
        <v/>
      </c>
      <c r="Q5109" s="29" t="str">
        <f>VLOOKUP(B5109,辅助信息!E:M,9,FALSE)</f>
        <v>ZTWM-CDYXGS-XS-2025-0014-宜宾兴港建材-三江新区长江工业园片区保障性租赁住房建设项目</v>
      </c>
      <c r="R5109" s="29" t="str">
        <f>_xlfn._xlws.FILTER(辅助信息!D:D,辅助信息!E:E=B5109)</f>
        <v>宜宾兴港三江新区长江工业园建设项目</v>
      </c>
    </row>
    <row r="5110" spans="2:18">
      <c r="B5110" s="135" t="s">
        <v>194</v>
      </c>
      <c r="C5110" s="70">
        <v>45961</v>
      </c>
      <c r="D5110" s="40" t="str">
        <f>VLOOKUP(B5110,辅助信息!E:K,7,FALSE)</f>
        <v>JWDD2025071500089</v>
      </c>
      <c r="E5110" s="40" t="str">
        <f>VLOOKUP(F5110,辅助信息!A:B,2,FALSE)</f>
        <v>螺纹钢</v>
      </c>
      <c r="F5110" s="40" t="s">
        <v>19</v>
      </c>
      <c r="G5110" s="36">
        <v>10</v>
      </c>
      <c r="H5110" s="134" t="str">
        <f>IF(SUMIFS('[1]2025年已发货'!$E:$E,'[1]2025年已发货'!$F:$F,C5110,'[1]2025年已发货'!$C:$C,F5110,'[1]2025年已发货'!$G:$G,I5110,'[1]2025年已发货'!$H:$H,J5110)=0,"未发货",SUMIFS('[1]2025年已发货'!$E:$E,'[1]2025年已发货'!$F:$F,C5110,'[1]2025年已发货'!$C:$C,F5110,'[1]2025年已发货'!$G:$G,I5110,'[1]2025年已发货'!$H:$H,J5110))</f>
        <v>未发货</v>
      </c>
      <c r="I5110" s="39" t="str">
        <f>VLOOKUP(B5110,辅助信息!E:I,3,FALSE)</f>
        <v>(宜宾兴港三江新区长江工业园保障性租赁住房建设项目-土建)四川省宜宾市翠屏区永善路南段宜宾市三江新区长江工业园区</v>
      </c>
      <c r="J5110" s="40" t="str">
        <f>VLOOKUP(B5110,辅助信息!E:I,4,FALSE)</f>
        <v>赵元虎</v>
      </c>
      <c r="K5110" s="40">
        <f>VLOOKUP(J5110,辅助信息!H:I,2,FALSE)</f>
        <v>13684167136</v>
      </c>
      <c r="L5110" s="109" t="str">
        <f>VLOOKUP(B5110,辅助信息!E:J,6,FALSE)</f>
        <v>现场要求调度统一联系指定收货人，不单独发司机位置。锈货不收，装货前联系收货人核实到场规格,没提前告知进场规格现场不给予接收</v>
      </c>
      <c r="O5110" s="62" t="str">
        <f ca="1" t="shared" si="242"/>
        <v/>
      </c>
      <c r="P5110" s="62" t="str">
        <f ca="1" t="shared" si="243"/>
        <v/>
      </c>
      <c r="Q5110" s="29" t="str">
        <f>VLOOKUP(B5110,辅助信息!E:M,9,FALSE)</f>
        <v>ZTWM-CDYXGS-XS-2025-0014-宜宾兴港建材-三江新区长江工业园片区保障性租赁住房建设项目</v>
      </c>
      <c r="R5110" s="29" t="str">
        <f>_xlfn._xlws.FILTER(辅助信息!D:D,辅助信息!E:E=B5110)</f>
        <v>宜宾兴港三江新区长江工业园建设项目</v>
      </c>
    </row>
    <row r="5111" spans="2:18">
      <c r="B5111" s="135" t="s">
        <v>194</v>
      </c>
      <c r="C5111" s="70">
        <v>45961</v>
      </c>
      <c r="D5111" s="40" t="str">
        <f>VLOOKUP(B5111,辅助信息!E:K,7,FALSE)</f>
        <v>JWDD2025071500089</v>
      </c>
      <c r="E5111" s="40" t="str">
        <f>VLOOKUP(F5111,辅助信息!A:B,2,FALSE)</f>
        <v>螺纹钢</v>
      </c>
      <c r="F5111" s="40" t="s">
        <v>32</v>
      </c>
      <c r="G5111" s="36">
        <v>10</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39" t="str">
        <f>VLOOKUP(B5111,辅助信息!E:I,3,FALSE)</f>
        <v>(宜宾兴港三江新区长江工业园保障性租赁住房建设项目-土建)四川省宜宾市翠屏区永善路南段宜宾市三江新区长江工业园区</v>
      </c>
      <c r="J5111" s="40" t="str">
        <f>VLOOKUP(B5111,辅助信息!E:I,4,FALSE)</f>
        <v>赵元虎</v>
      </c>
      <c r="K5111" s="40">
        <f>VLOOKUP(J5111,辅助信息!H:I,2,FALSE)</f>
        <v>13684167136</v>
      </c>
      <c r="L5111" s="109" t="str">
        <f>VLOOKUP(B5111,辅助信息!E:J,6,FALSE)</f>
        <v>现场要求调度统一联系指定收货人，不单独发司机位置。锈货不收，装货前联系收货人核实到场规格,没提前告知进场规格现场不给予接收</v>
      </c>
      <c r="O5111" s="62" t="str">
        <f ca="1" t="shared" si="242"/>
        <v/>
      </c>
      <c r="P5111" s="62" t="str">
        <f ca="1" t="shared" si="243"/>
        <v/>
      </c>
      <c r="Q5111" s="29" t="str">
        <f>VLOOKUP(B5111,辅助信息!E:M,9,FALSE)</f>
        <v>ZTWM-CDYXGS-XS-2025-0014-宜宾兴港建材-三江新区长江工业园片区保障性租赁住房建设项目</v>
      </c>
      <c r="R5111" s="29" t="str">
        <f>_xlfn._xlws.FILTER(辅助信息!D:D,辅助信息!E:E=B5111)</f>
        <v>宜宾兴港三江新区长江工业园建设项目</v>
      </c>
    </row>
    <row r="5112" spans="2:18">
      <c r="B5112" s="135" t="s">
        <v>194</v>
      </c>
      <c r="C5112" s="70">
        <v>45961</v>
      </c>
      <c r="D5112" s="40" t="str">
        <f>VLOOKUP(B5112,辅助信息!E:K,7,FALSE)</f>
        <v>JWDD2025071500089</v>
      </c>
      <c r="E5112" s="40" t="str">
        <f>VLOOKUP(F5112,辅助信息!A:B,2,FALSE)</f>
        <v>螺纹钢</v>
      </c>
      <c r="F5112" s="40" t="s">
        <v>30</v>
      </c>
      <c r="G5112" s="36">
        <v>16</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39" t="str">
        <f>VLOOKUP(B5112,辅助信息!E:I,3,FALSE)</f>
        <v>(宜宾兴港三江新区长江工业园保障性租赁住房建设项目-土建)四川省宜宾市翠屏区永善路南段宜宾市三江新区长江工业园区</v>
      </c>
      <c r="J5112" s="40" t="str">
        <f>VLOOKUP(B5112,辅助信息!E:I,4,FALSE)</f>
        <v>赵元虎</v>
      </c>
      <c r="K5112" s="40">
        <f>VLOOKUP(J5112,辅助信息!H:I,2,FALSE)</f>
        <v>13684167136</v>
      </c>
      <c r="L5112" s="109" t="str">
        <f>VLOOKUP(B5112,辅助信息!E:J,6,FALSE)</f>
        <v>现场要求调度统一联系指定收货人，不单独发司机位置。锈货不收，装货前联系收货人核实到场规格,没提前告知进场规格现场不给予接收</v>
      </c>
      <c r="O5112" s="62" t="str">
        <f ca="1" t="shared" si="242"/>
        <v/>
      </c>
      <c r="P5112" s="62" t="str">
        <f ca="1" t="shared" si="243"/>
        <v/>
      </c>
      <c r="Q5112" s="29" t="str">
        <f>VLOOKUP(B5112,辅助信息!E:M,9,FALSE)</f>
        <v>ZTWM-CDYXGS-XS-2025-0014-宜宾兴港建材-三江新区长江工业园片区保障性租赁住房建设项目</v>
      </c>
      <c r="R5112" s="29" t="str">
        <f>_xlfn._xlws.FILTER(辅助信息!D:D,辅助信息!E:E=B5112)</f>
        <v>宜宾兴港三江新区长江工业园建设项目</v>
      </c>
    </row>
    <row r="5113" spans="2:18">
      <c r="B5113" s="135" t="s">
        <v>194</v>
      </c>
      <c r="C5113" s="70">
        <v>45961</v>
      </c>
      <c r="D5113" s="40" t="str">
        <f>VLOOKUP(B5113,辅助信息!E:K,7,FALSE)</f>
        <v>JWDD2025071500089</v>
      </c>
      <c r="E5113" s="40" t="str">
        <f>VLOOKUP(F5113,辅助信息!A:B,2,FALSE)</f>
        <v>螺纹钢</v>
      </c>
      <c r="F5113" s="40" t="s">
        <v>33</v>
      </c>
      <c r="G5113" s="36">
        <v>10</v>
      </c>
      <c r="H5113" s="134" t="str">
        <f>IF(SUMIFS('[1]2025年已发货'!$E:$E,'[1]2025年已发货'!$F:$F,C5113,'[1]2025年已发货'!$C:$C,F5113,'[1]2025年已发货'!$G:$G,I5113,'[1]2025年已发货'!$H:$H,J5113)=0,"未发货",SUMIFS('[1]2025年已发货'!$E:$E,'[1]2025年已发货'!$F:$F,C5113,'[1]2025年已发货'!$C:$C,F5113,'[1]2025年已发货'!$G:$G,I5113,'[1]2025年已发货'!$H:$H,J5113))</f>
        <v>未发货</v>
      </c>
      <c r="I5113" s="39" t="str">
        <f>VLOOKUP(B5113,辅助信息!E:I,3,FALSE)</f>
        <v>(宜宾兴港三江新区长江工业园保障性租赁住房建设项目-土建)四川省宜宾市翠屏区永善路南段宜宾市三江新区长江工业园区</v>
      </c>
      <c r="J5113" s="40" t="str">
        <f>VLOOKUP(B5113,辅助信息!E:I,4,FALSE)</f>
        <v>赵元虎</v>
      </c>
      <c r="K5113" s="40">
        <f>VLOOKUP(J5113,辅助信息!H:I,2,FALSE)</f>
        <v>13684167136</v>
      </c>
      <c r="L5113" s="109" t="str">
        <f>VLOOKUP(B5113,辅助信息!E:J,6,FALSE)</f>
        <v>现场要求调度统一联系指定收货人，不单独发司机位置。锈货不收，装货前联系收货人核实到场规格,没提前告知进场规格现场不给予接收</v>
      </c>
      <c r="O5113" s="62" t="str">
        <f ca="1" t="shared" si="242"/>
        <v/>
      </c>
      <c r="P5113" s="62" t="str">
        <f ca="1" t="shared" si="243"/>
        <v/>
      </c>
      <c r="Q5113" s="29" t="str">
        <f>VLOOKUP(B5113,辅助信息!E:M,9,FALSE)</f>
        <v>ZTWM-CDYXGS-XS-2025-0014-宜宾兴港建材-三江新区长江工业园片区保障性租赁住房建设项目</v>
      </c>
      <c r="R5113" s="29" t="str">
        <f>_xlfn._xlws.FILTER(辅助信息!D:D,辅助信息!E:E=B5113)</f>
        <v>宜宾兴港三江新区长江工业园建设项目</v>
      </c>
    </row>
    <row r="5114" spans="2:18">
      <c r="B5114" s="135" t="s">
        <v>194</v>
      </c>
      <c r="C5114" s="70">
        <v>45961</v>
      </c>
      <c r="D5114" s="40" t="str">
        <f>VLOOKUP(B5114,辅助信息!E:K,7,FALSE)</f>
        <v>JWDD2025071500089</v>
      </c>
      <c r="E5114" s="40" t="str">
        <f>VLOOKUP(F5114,辅助信息!A:B,2,FALSE)</f>
        <v>螺纹钢</v>
      </c>
      <c r="F5114" s="40" t="s">
        <v>28</v>
      </c>
      <c r="G5114" s="36">
        <v>10</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39" t="str">
        <f>VLOOKUP(B5114,辅助信息!E:I,3,FALSE)</f>
        <v>(宜宾兴港三江新区长江工业园保障性租赁住房建设项目-土建)四川省宜宾市翠屏区永善路南段宜宾市三江新区长江工业园区</v>
      </c>
      <c r="J5114" s="40" t="str">
        <f>VLOOKUP(B5114,辅助信息!E:I,4,FALSE)</f>
        <v>赵元虎</v>
      </c>
      <c r="K5114" s="40">
        <f>VLOOKUP(J5114,辅助信息!H:I,2,FALSE)</f>
        <v>13684167136</v>
      </c>
      <c r="L5114" s="109" t="str">
        <f>VLOOKUP(B5114,辅助信息!E:J,6,FALSE)</f>
        <v>现场要求调度统一联系指定收货人，不单独发司机位置。锈货不收，装货前联系收货人核实到场规格,没提前告知进场规格现场不给予接收</v>
      </c>
      <c r="O5114" s="62" t="str">
        <f ca="1" t="shared" si="242"/>
        <v/>
      </c>
      <c r="P5114" s="62" t="str">
        <f ca="1" t="shared" si="243"/>
        <v/>
      </c>
      <c r="Q5114" s="29" t="str">
        <f>VLOOKUP(B5114,辅助信息!E:M,9,FALSE)</f>
        <v>ZTWM-CDYXGS-XS-2025-0014-宜宾兴港建材-三江新区长江工业园片区保障性租赁住房建设项目</v>
      </c>
      <c r="R5114" s="29" t="str">
        <f>_xlfn._xlws.FILTER(辅助信息!D:D,辅助信息!E:E=B5114)</f>
        <v>宜宾兴港三江新区长江工业园建设项目</v>
      </c>
    </row>
    <row r="5115" spans="2:18">
      <c r="B5115" s="135" t="s">
        <v>194</v>
      </c>
      <c r="C5115" s="70">
        <v>45961</v>
      </c>
      <c r="D5115" s="40" t="str">
        <f>VLOOKUP(B5115,辅助信息!E:K,7,FALSE)</f>
        <v>JWDD2025071500089</v>
      </c>
      <c r="E5115" s="40" t="str">
        <f>VLOOKUP(F5115,辅助信息!A:B,2,FALSE)</f>
        <v>螺纹钢</v>
      </c>
      <c r="F5115" s="40" t="s">
        <v>18</v>
      </c>
      <c r="G5115" s="36">
        <v>13</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39" t="str">
        <f>VLOOKUP(B5115,辅助信息!E:I,3,FALSE)</f>
        <v>(宜宾兴港三江新区长江工业园保障性租赁住房建设项目-土建)四川省宜宾市翠屏区永善路南段宜宾市三江新区长江工业园区</v>
      </c>
      <c r="J5115" s="40" t="str">
        <f>VLOOKUP(B5115,辅助信息!E:I,4,FALSE)</f>
        <v>赵元虎</v>
      </c>
      <c r="K5115" s="40">
        <f>VLOOKUP(J5115,辅助信息!H:I,2,FALSE)</f>
        <v>13684167136</v>
      </c>
      <c r="L5115" s="109" t="str">
        <f>VLOOKUP(B5115,辅助信息!E:J,6,FALSE)</f>
        <v>现场要求调度统一联系指定收货人，不单独发司机位置。锈货不收，装货前联系收货人核实到场规格,没提前告知进场规格现场不给予接收</v>
      </c>
      <c r="O5115" s="62" t="str">
        <f ca="1" t="shared" si="242"/>
        <v/>
      </c>
      <c r="P5115" s="62" t="str">
        <f ca="1" t="shared" si="243"/>
        <v/>
      </c>
      <c r="Q5115" s="29" t="str">
        <f>VLOOKUP(B5115,辅助信息!E:M,9,FALSE)</f>
        <v>ZTWM-CDYXGS-XS-2025-0014-宜宾兴港建材-三江新区长江工业园片区保障性租赁住房建设项目</v>
      </c>
      <c r="R5115" s="29" t="str">
        <f>_xlfn._xlws.FILTER(辅助信息!D:D,辅助信息!E:E=B5115)</f>
        <v>宜宾兴港三江新区长江工业园建设项目</v>
      </c>
    </row>
    <row r="5116" spans="2:18">
      <c r="B5116" s="135" t="s">
        <v>187</v>
      </c>
      <c r="C5116" s="70">
        <v>45961</v>
      </c>
      <c r="D5116" s="40" t="str">
        <f>VLOOKUP(B5116,辅助信息!E:K,7,FALSE)</f>
        <v>JWDDCD2025072900121</v>
      </c>
      <c r="E5116" s="40" t="str">
        <f>VLOOKUP(F5116,辅助信息!A:B,2,FALSE)</f>
        <v>盘螺</v>
      </c>
      <c r="F5116" s="40" t="s">
        <v>40</v>
      </c>
      <c r="G5116" s="36">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39" t="str">
        <f>VLOOKUP(B5116,辅助信息!E:I,3,FALSE)</f>
        <v>(乐山市校地共建产教融合基地建设项目一标段)四川省乐山市市中区苏稽镇周山嘴</v>
      </c>
      <c r="J5116" s="40" t="str">
        <f>VLOOKUP(B5116,辅助信息!E:I,4,FALSE)</f>
        <v>范增云</v>
      </c>
      <c r="K5116" s="40">
        <f>VLOOKUP(J5116,辅助信息!H:I,2,FALSE)</f>
        <v>13668153241</v>
      </c>
      <c r="L5116" s="109" t="str">
        <f>VLOOKUP(B5116,辅助信息!E:J,6,FALSE)</f>
        <v>联系实际收货人（范增云13668153241）现场要求炉批号控制2个以下，超2个不给予签收。提前联系到场规格及数量</v>
      </c>
      <c r="O5116" s="62" t="str">
        <f ca="1" t="shared" si="242"/>
        <v/>
      </c>
      <c r="P5116" s="62" t="str">
        <f ca="1" t="shared" si="243"/>
        <v/>
      </c>
      <c r="Q5116" s="29" t="str">
        <f>VLOOKUP(B5116,辅助信息!E:M,9,FALSE)</f>
        <v>ZTWM-CDGS-XS-2025-0125-四川机司-乐山市校地共建产教融合基地配套设施项目施工一标段钢筋采购合同</v>
      </c>
      <c r="R5116" s="29" t="str">
        <f>_xlfn._xlws.FILTER(辅助信息!D:D,辅助信息!E:E=B5116)</f>
        <v>乐山市校地共建产教融合基地建设项目</v>
      </c>
    </row>
    <row r="5117" spans="2:18">
      <c r="B5117" s="135" t="s">
        <v>187</v>
      </c>
      <c r="C5117" s="70">
        <v>45961</v>
      </c>
      <c r="D5117" s="40" t="str">
        <f>VLOOKUP(B5117,辅助信息!E:K,7,FALSE)</f>
        <v>JWDDCD2025072900121</v>
      </c>
      <c r="E5117" s="40" t="str">
        <f>VLOOKUP(F5117,辅助信息!A:B,2,FALSE)</f>
        <v>盘螺</v>
      </c>
      <c r="F5117" s="40" t="s">
        <v>41</v>
      </c>
      <c r="G5117" s="36">
        <v>15</v>
      </c>
      <c r="H5117" s="134" t="str">
        <f>IF(SUMIFS('[1]2025年已发货'!$E:$E,'[1]2025年已发货'!$F:$F,C5117,'[1]2025年已发货'!$C:$C,F5117,'[1]2025年已发货'!$G:$G,I5117,'[1]2025年已发货'!$H:$H,J5117)=0,"未发货",SUMIFS('[1]2025年已发货'!$E:$E,'[1]2025年已发货'!$F:$F,C5117,'[1]2025年已发货'!$C:$C,F5117,'[1]2025年已发货'!$G:$G,I5117,'[1]2025年已发货'!$H:$H,J5117))</f>
        <v>未发货</v>
      </c>
      <c r="I5117" s="39" t="str">
        <f>VLOOKUP(B5117,辅助信息!E:I,3,FALSE)</f>
        <v>(乐山市校地共建产教融合基地建设项目一标段)四川省乐山市市中区苏稽镇周山嘴</v>
      </c>
      <c r="J5117" s="40" t="str">
        <f>VLOOKUP(B5117,辅助信息!E:I,4,FALSE)</f>
        <v>范增云</v>
      </c>
      <c r="K5117" s="40">
        <f>VLOOKUP(J5117,辅助信息!H:I,2,FALSE)</f>
        <v>13668153241</v>
      </c>
      <c r="L5117" s="109" t="str">
        <f>VLOOKUP(B5117,辅助信息!E:J,6,FALSE)</f>
        <v>联系实际收货人（范增云13668153241）现场要求炉批号控制2个以下，超2个不给予签收。提前联系到场规格及数量</v>
      </c>
      <c r="O5117" s="62" t="str">
        <f ca="1" t="shared" si="242"/>
        <v/>
      </c>
      <c r="P5117" s="62" t="str">
        <f ca="1" t="shared" si="243"/>
        <v/>
      </c>
      <c r="Q5117" s="29" t="str">
        <f>VLOOKUP(B5117,辅助信息!E:M,9,FALSE)</f>
        <v>ZTWM-CDGS-XS-2025-0125-四川机司-乐山市校地共建产教融合基地配套设施项目施工一标段钢筋采购合同</v>
      </c>
      <c r="R5117" s="29" t="str">
        <f>_xlfn._xlws.FILTER(辅助信息!D:D,辅助信息!E:E=B5117)</f>
        <v>乐山市校地共建产教融合基地建设项目</v>
      </c>
    </row>
    <row r="5118" spans="2:18">
      <c r="B5118" s="135" t="s">
        <v>187</v>
      </c>
      <c r="C5118" s="70">
        <v>45961</v>
      </c>
      <c r="D5118" s="40" t="str">
        <f>VLOOKUP(B5118,辅助信息!E:K,7,FALSE)</f>
        <v>JWDDCD2025072900121</v>
      </c>
      <c r="E5118" s="40" t="str">
        <f>VLOOKUP(F5118,辅助信息!A:B,2,FALSE)</f>
        <v>螺纹钢</v>
      </c>
      <c r="F5118" s="40" t="s">
        <v>82</v>
      </c>
      <c r="G5118" s="36">
        <v>5</v>
      </c>
      <c r="H5118" s="134" t="str">
        <f>IF(SUMIFS('[1]2025年已发货'!$E:$E,'[1]2025年已发货'!$F:$F,C5118,'[1]2025年已发货'!$C:$C,F5118,'[1]2025年已发货'!$G:$G,I5118,'[1]2025年已发货'!$H:$H,J5118)=0,"未发货",SUMIFS('[1]2025年已发货'!$E:$E,'[1]2025年已发货'!$F:$F,C5118,'[1]2025年已发货'!$C:$C,F5118,'[1]2025年已发货'!$G:$G,I5118,'[1]2025年已发货'!$H:$H,J5118))</f>
        <v>未发货</v>
      </c>
      <c r="I5118" s="39" t="str">
        <f>VLOOKUP(B5118,辅助信息!E:I,3,FALSE)</f>
        <v>(乐山市校地共建产教融合基地建设项目一标段)四川省乐山市市中区苏稽镇周山嘴</v>
      </c>
      <c r="J5118" s="40" t="str">
        <f>VLOOKUP(B5118,辅助信息!E:I,4,FALSE)</f>
        <v>范增云</v>
      </c>
      <c r="K5118" s="40">
        <f>VLOOKUP(J5118,辅助信息!H:I,2,FALSE)</f>
        <v>13668153241</v>
      </c>
      <c r="L5118" s="109" t="str">
        <f>VLOOKUP(B5118,辅助信息!E:J,6,FALSE)</f>
        <v>联系实际收货人（范增云13668153241）现场要求炉批号控制2个以下，超2个不给予签收。提前联系到场规格及数量</v>
      </c>
      <c r="O5118" s="62" t="str">
        <f ca="1" t="shared" si="242"/>
        <v/>
      </c>
      <c r="P5118" s="62" t="str">
        <f ca="1" t="shared" si="243"/>
        <v/>
      </c>
      <c r="Q5118" s="29" t="str">
        <f>VLOOKUP(B5118,辅助信息!E:M,9,FALSE)</f>
        <v>ZTWM-CDGS-XS-2025-0125-四川机司-乐山市校地共建产教融合基地配套设施项目施工一标段钢筋采购合同</v>
      </c>
      <c r="R5118" s="29" t="str">
        <f>_xlfn._xlws.FILTER(辅助信息!D:D,辅助信息!E:E=B5118)</f>
        <v>乐山市校地共建产教融合基地建设项目</v>
      </c>
    </row>
    <row r="5119" spans="2:18">
      <c r="B5119" s="135" t="s">
        <v>187</v>
      </c>
      <c r="C5119" s="70">
        <v>45961</v>
      </c>
      <c r="D5119" s="40" t="str">
        <f>VLOOKUP(B5119,辅助信息!E:K,7,FALSE)</f>
        <v>JWDDCD2025072900121</v>
      </c>
      <c r="E5119" s="40" t="str">
        <f>VLOOKUP(F5119,辅助信息!A:B,2,FALSE)</f>
        <v>螺纹钢</v>
      </c>
      <c r="F5119" s="40" t="s">
        <v>45</v>
      </c>
      <c r="G5119" s="36">
        <v>5</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39" t="str">
        <f>VLOOKUP(B5119,辅助信息!E:I,3,FALSE)</f>
        <v>(乐山市校地共建产教融合基地建设项目一标段)四川省乐山市市中区苏稽镇周山嘴</v>
      </c>
      <c r="J5119" s="40" t="str">
        <f>VLOOKUP(B5119,辅助信息!E:I,4,FALSE)</f>
        <v>范增云</v>
      </c>
      <c r="K5119" s="40">
        <f>VLOOKUP(J5119,辅助信息!H:I,2,FALSE)</f>
        <v>13668153241</v>
      </c>
      <c r="L5119" s="109" t="str">
        <f>VLOOKUP(B5119,辅助信息!E:J,6,FALSE)</f>
        <v>联系实际收货人（范增云13668153241）现场要求炉批号控制2个以下，超2个不给予签收。提前联系到场规格及数量</v>
      </c>
      <c r="O5119" s="62" t="str">
        <f ca="1" t="shared" si="242"/>
        <v/>
      </c>
      <c r="P5119" s="62" t="str">
        <f ca="1" t="shared" si="243"/>
        <v/>
      </c>
      <c r="Q5119" s="29" t="str">
        <f>VLOOKUP(B5119,辅助信息!E:M,9,FALSE)</f>
        <v>ZTWM-CDGS-XS-2025-0125-四川机司-乐山市校地共建产教融合基地配套设施项目施工一标段钢筋采购合同</v>
      </c>
      <c r="R5119" s="29" t="str">
        <f>_xlfn._xlws.FILTER(辅助信息!D:D,辅助信息!E:E=B5119)</f>
        <v>乐山市校地共建产教融合基地建设项目</v>
      </c>
    </row>
    <row r="5120" spans="2:18">
      <c r="B5120" s="135" t="s">
        <v>187</v>
      </c>
      <c r="C5120" s="70">
        <v>45961</v>
      </c>
      <c r="D5120" s="40" t="str">
        <f>VLOOKUP(B5120,辅助信息!E:K,7,FALSE)</f>
        <v>JWDDCD2025072900121</v>
      </c>
      <c r="E5120" s="40" t="str">
        <f>VLOOKUP(F5120,辅助信息!A:B,2,FALSE)</f>
        <v>螺纹钢</v>
      </c>
      <c r="F5120" s="40" t="s">
        <v>22</v>
      </c>
      <c r="G5120" s="36">
        <v>23</v>
      </c>
      <c r="H5120" s="134" t="str">
        <f>IF(SUMIFS('[1]2025年已发货'!$E:$E,'[1]2025年已发货'!$F:$F,C5120,'[1]2025年已发货'!$C:$C,F5120,'[1]2025年已发货'!$G:$G,I5120,'[1]2025年已发货'!$H:$H,J5120)=0,"未发货",SUMIFS('[1]2025年已发货'!$E:$E,'[1]2025年已发货'!$F:$F,C5120,'[1]2025年已发货'!$C:$C,F5120,'[1]2025年已发货'!$G:$G,I5120,'[1]2025年已发货'!$H:$H,J5120))</f>
        <v>未发货</v>
      </c>
      <c r="I5120" s="39" t="str">
        <f>VLOOKUP(B5120,辅助信息!E:I,3,FALSE)</f>
        <v>(乐山市校地共建产教融合基地建设项目一标段)四川省乐山市市中区苏稽镇周山嘴</v>
      </c>
      <c r="J5120" s="40" t="str">
        <f>VLOOKUP(B5120,辅助信息!E:I,4,FALSE)</f>
        <v>范增云</v>
      </c>
      <c r="K5120" s="40">
        <f>VLOOKUP(J5120,辅助信息!H:I,2,FALSE)</f>
        <v>13668153241</v>
      </c>
      <c r="L5120" s="109" t="str">
        <f>VLOOKUP(B5120,辅助信息!E:J,6,FALSE)</f>
        <v>联系实际收货人（范增云13668153241）现场要求炉批号控制2个以下，超2个不给予签收。提前联系到场规格及数量</v>
      </c>
      <c r="O5120" s="62" t="str">
        <f ca="1" t="shared" si="242"/>
        <v/>
      </c>
      <c r="P5120" s="62" t="str">
        <f ca="1" t="shared" si="243"/>
        <v/>
      </c>
      <c r="Q5120" s="29" t="str">
        <f>VLOOKUP(B5120,辅助信息!E:M,9,FALSE)</f>
        <v>ZTWM-CDGS-XS-2025-0125-四川机司-乐山市校地共建产教融合基地配套设施项目施工一标段钢筋采购合同</v>
      </c>
      <c r="R5120" s="29" t="str">
        <f>_xlfn._xlws.FILTER(辅助信息!D:D,辅助信息!E:E=B5120)</f>
        <v>乐山市校地共建产教融合基地建设项目</v>
      </c>
    </row>
    <row r="5121" spans="2:18">
      <c r="B5121" s="135" t="s">
        <v>187</v>
      </c>
      <c r="C5121" s="70">
        <v>45961</v>
      </c>
      <c r="D5121" s="40" t="str">
        <f>VLOOKUP(B5121,辅助信息!E:K,7,FALSE)</f>
        <v>JWDDCD2025072900121</v>
      </c>
      <c r="E5121" s="40" t="str">
        <f>VLOOKUP(F5121,辅助信息!A:B,2,FALSE)</f>
        <v>螺纹钢</v>
      </c>
      <c r="F5121" s="40" t="s">
        <v>142</v>
      </c>
      <c r="G5121" s="36">
        <v>12</v>
      </c>
      <c r="H5121" s="134" t="str">
        <f>IF(SUMIFS('[1]2025年已发货'!$E:$E,'[1]2025年已发货'!$F:$F,C5121,'[1]2025年已发货'!$C:$C,F5121,'[1]2025年已发货'!$G:$G,I5121,'[1]2025年已发货'!$H:$H,J5121)=0,"未发货",SUMIFS('[1]2025年已发货'!$E:$E,'[1]2025年已发货'!$F:$F,C5121,'[1]2025年已发货'!$C:$C,F5121,'[1]2025年已发货'!$G:$G,I5121,'[1]2025年已发货'!$H:$H,J5121))</f>
        <v>未发货</v>
      </c>
      <c r="I5121" s="39" t="str">
        <f>VLOOKUP(B5121,辅助信息!E:I,3,FALSE)</f>
        <v>(乐山市校地共建产教融合基地建设项目一标段)四川省乐山市市中区苏稽镇周山嘴</v>
      </c>
      <c r="J5121" s="40" t="str">
        <f>VLOOKUP(B5121,辅助信息!E:I,4,FALSE)</f>
        <v>范增云</v>
      </c>
      <c r="K5121" s="40">
        <f>VLOOKUP(J5121,辅助信息!H:I,2,FALSE)</f>
        <v>13668153241</v>
      </c>
      <c r="L5121" s="109" t="str">
        <f>VLOOKUP(B5121,辅助信息!E:J,6,FALSE)</f>
        <v>联系实际收货人（范增云13668153241）现场要求炉批号控制2个以下，超2个不给予签收。提前联系到场规格及数量</v>
      </c>
      <c r="O5121" s="62" t="str">
        <f ca="1" t="shared" si="242"/>
        <v/>
      </c>
      <c r="P5121" s="62" t="str">
        <f ca="1" t="shared" si="243"/>
        <v/>
      </c>
      <c r="Q5121" s="29" t="str">
        <f>VLOOKUP(B5121,辅助信息!E:M,9,FALSE)</f>
        <v>ZTWM-CDGS-XS-2025-0125-四川机司-乐山市校地共建产教融合基地配套设施项目施工一标段钢筋采购合同</v>
      </c>
      <c r="R5121" s="29" t="str">
        <f>_xlfn._xlws.FILTER(辅助信息!D:D,辅助信息!E:E=B5121)</f>
        <v>乐山市校地共建产教融合基地建设项目</v>
      </c>
    </row>
    <row r="5122" spans="2:18">
      <c r="B5122" s="135" t="s">
        <v>228</v>
      </c>
      <c r="C5122" s="70">
        <v>45961</v>
      </c>
      <c r="D5122" s="40" t="str">
        <f>VLOOKUP(B5122,辅助信息!E:K,7,FALSE)</f>
        <v>JWDDCD2025092400190</v>
      </c>
      <c r="E5122" s="40" t="str">
        <f>VLOOKUP(F5122,辅助信息!A:B,2,FALSE)</f>
        <v>盘螺</v>
      </c>
      <c r="F5122" s="40" t="s">
        <v>49</v>
      </c>
      <c r="G5122" s="36">
        <v>12</v>
      </c>
      <c r="H5122" s="146"/>
      <c r="I5122" s="39" t="str">
        <f>VLOOKUP(B5122,辅助信息!E:I,3,FALSE)</f>
        <v>(五冶钢构龙泉东洪片区70亩住宅、商业及配套工程项目二标段)成都市龙泉驿外东洪路地铁2号线惠王陵地铁C口</v>
      </c>
      <c r="J5122" s="40" t="str">
        <f>VLOOKUP(B5122,辅助信息!E:I,4,FALSE)</f>
        <v>蒋嗣伟</v>
      </c>
      <c r="K5122" s="40">
        <f>VLOOKUP(J5122,辅助信息!H:I,2,FALSE)</f>
        <v>15014331252</v>
      </c>
      <c r="L5122" s="109">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spans="2:18">
      <c r="B5123" s="135" t="s">
        <v>228</v>
      </c>
      <c r="C5123" s="70">
        <v>45961</v>
      </c>
      <c r="D5123" s="40" t="str">
        <f>VLOOKUP(B5123,辅助信息!E:K,7,FALSE)</f>
        <v>JWDDCD2025092400190</v>
      </c>
      <c r="E5123" s="40" t="str">
        <f>VLOOKUP(F5123,辅助信息!A:B,2,FALSE)</f>
        <v>盘螺</v>
      </c>
      <c r="F5123" s="40" t="s">
        <v>40</v>
      </c>
      <c r="G5123" s="36">
        <v>23</v>
      </c>
      <c r="H5123" s="146"/>
      <c r="I5123" s="39" t="str">
        <f>VLOOKUP(B5123,辅助信息!E:I,3,FALSE)</f>
        <v>(五冶钢构龙泉东洪片区70亩住宅、商业及配套工程项目二标段)成都市龙泉驿外东洪路地铁2号线惠王陵地铁C口</v>
      </c>
      <c r="J5123" s="40" t="str">
        <f>VLOOKUP(B5123,辅助信息!E:I,4,FALSE)</f>
        <v>蒋嗣伟</v>
      </c>
      <c r="K5123" s="40">
        <f>VLOOKUP(J5123,辅助信息!H:I,2,FALSE)</f>
        <v>15014331252</v>
      </c>
      <c r="L5123" s="109">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spans="2:18">
      <c r="B5124" s="135" t="s">
        <v>228</v>
      </c>
      <c r="C5124" s="70">
        <v>45961</v>
      </c>
      <c r="D5124" s="40" t="str">
        <f>VLOOKUP(B5124,辅助信息!E:K,7,FALSE)</f>
        <v>JWDDCD2025092400190</v>
      </c>
      <c r="E5124" s="40" t="str">
        <f>VLOOKUP(F5124,辅助信息!A:B,2,FALSE)</f>
        <v>盘螺</v>
      </c>
      <c r="F5124" s="40" t="s">
        <v>41</v>
      </c>
      <c r="G5124" s="36">
        <v>35</v>
      </c>
      <c r="H5124" s="146"/>
      <c r="I5124" s="39" t="str">
        <f>VLOOKUP(B5124,辅助信息!E:I,3,FALSE)</f>
        <v>(五冶钢构龙泉东洪片区70亩住宅、商业及配套工程项目二标段)成都市龙泉驿外东洪路地铁2号线惠王陵地铁C口</v>
      </c>
      <c r="J5124" s="40" t="str">
        <f>VLOOKUP(B5124,辅助信息!E:I,4,FALSE)</f>
        <v>蒋嗣伟</v>
      </c>
      <c r="K5124" s="40">
        <f>VLOOKUP(J5124,辅助信息!H:I,2,FALSE)</f>
        <v>15014331252</v>
      </c>
      <c r="L5124" s="109">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spans="2:18">
      <c r="B5125" s="135" t="s">
        <v>224</v>
      </c>
      <c r="C5125" s="70">
        <v>45961</v>
      </c>
      <c r="D5125" s="40" t="str">
        <f>VLOOKUP(B5125,辅助信息!E:K,7,FALSE)</f>
        <v>JWDDCD2025092400188</v>
      </c>
      <c r="E5125" s="40" t="str">
        <f>VLOOKUP(F5125,辅助信息!A:B,2,FALSE)</f>
        <v>螺纹钢</v>
      </c>
      <c r="F5125" s="40" t="s">
        <v>66</v>
      </c>
      <c r="G5125" s="36">
        <v>5</v>
      </c>
      <c r="H5125" s="146"/>
      <c r="I5125" s="39" t="str">
        <f>VLOOKUP(B5125,辅助信息!E:I,3,FALSE)</f>
        <v>(五冶钢构龙泉东洪片区70亩住宅、商业及配套工程项目一标段)成都市龙泉驿外东洪路地铁2号线惠王陵地铁C口</v>
      </c>
      <c r="J5125" s="40" t="str">
        <f>VLOOKUP(B5125,辅助信息!E:I,4,FALSE)</f>
        <v>邹爱国</v>
      </c>
      <c r="K5125" s="40">
        <f>VLOOKUP(J5125,辅助信息!H:I,2,FALSE)</f>
        <v>13540231225</v>
      </c>
      <c r="L5125" s="109">
        <f>VLOOKUP(B5125,辅助信息!E:J,6,FALSE)</f>
        <v>0</v>
      </c>
      <c r="O5125" s="62" t="str">
        <f ca="1" t="shared" si="242"/>
        <v/>
      </c>
      <c r="P5125" s="62" t="str">
        <f ca="1" t="shared" si="243"/>
        <v/>
      </c>
      <c r="Q5125" s="29" t="str">
        <f>VLOOKUP(B5125,辅助信息!E:M,9,FALSE)</f>
        <v>ZTWM-CDGS-XS-2025-0156-五冶钢构-2025年九月第一批次钢筋采购合同(三圣乡项目)-中铁物贸成都公司</v>
      </c>
      <c r="R5125" s="29" t="str">
        <f>_xlfn._xlws.FILTER(辅助信息!D:D,辅助信息!E:E=B5125)</f>
        <v>五冶钢构龙泉东洪片区(70亩、85亩)住宅、商业及配套工程项目</v>
      </c>
    </row>
    <row r="5126" spans="2:18">
      <c r="B5126" s="135" t="s">
        <v>224</v>
      </c>
      <c r="C5126" s="70">
        <v>45961</v>
      </c>
      <c r="D5126" s="40" t="str">
        <f>VLOOKUP(B5126,辅助信息!E:K,7,FALSE)</f>
        <v>JWDDCD2025092400188</v>
      </c>
      <c r="E5126" s="40" t="str">
        <f>VLOOKUP(F5126,辅助信息!A:B,2,FALSE)</f>
        <v>螺纹钢</v>
      </c>
      <c r="F5126" s="40" t="s">
        <v>45</v>
      </c>
      <c r="G5126" s="36">
        <v>5</v>
      </c>
      <c r="H5126" s="146"/>
      <c r="I5126" s="39" t="str">
        <f>VLOOKUP(B5126,辅助信息!E:I,3,FALSE)</f>
        <v>(五冶钢构龙泉东洪片区70亩住宅、商业及配套工程项目一标段)成都市龙泉驿外东洪路地铁2号线惠王陵地铁C口</v>
      </c>
      <c r="J5126" s="40" t="str">
        <f>VLOOKUP(B5126,辅助信息!E:I,4,FALSE)</f>
        <v>邹爱国</v>
      </c>
      <c r="K5126" s="40">
        <f>VLOOKUP(J5126,辅助信息!H:I,2,FALSE)</f>
        <v>13540231225</v>
      </c>
      <c r="L5126" s="109">
        <f>VLOOKUP(B5126,辅助信息!E:J,6,FALSE)</f>
        <v>0</v>
      </c>
      <c r="O5126" s="62" t="str">
        <f ca="1" t="shared" si="242"/>
        <v/>
      </c>
      <c r="P5126" s="62" t="str">
        <f ca="1" t="shared" si="243"/>
        <v/>
      </c>
      <c r="Q5126" s="29" t="str">
        <f>VLOOKUP(B5126,辅助信息!E:M,9,FALSE)</f>
        <v>ZTWM-CDGS-XS-2025-0156-五冶钢构-2025年九月第一批次钢筋采购合同(三圣乡项目)-中铁物贸成都公司</v>
      </c>
      <c r="R5126" s="29" t="str">
        <f>_xlfn._xlws.FILTER(辅助信息!D:D,辅助信息!E:E=B5126)</f>
        <v>五冶钢构龙泉东洪片区(70亩、85亩)住宅、商业及配套工程项目</v>
      </c>
    </row>
    <row r="5127" spans="2:18">
      <c r="B5127" s="135" t="s">
        <v>224</v>
      </c>
      <c r="C5127" s="70">
        <v>45961</v>
      </c>
      <c r="D5127" s="40" t="str">
        <f>VLOOKUP(B5127,辅助信息!E:K,7,FALSE)</f>
        <v>JWDDCD2025092400188</v>
      </c>
      <c r="E5127" s="40" t="str">
        <f>VLOOKUP(F5127,辅助信息!A:B,2,FALSE)</f>
        <v>螺纹钢</v>
      </c>
      <c r="F5127" s="40" t="s">
        <v>21</v>
      </c>
      <c r="G5127" s="36">
        <v>10</v>
      </c>
      <c r="H5127" s="146"/>
      <c r="I5127" s="39" t="str">
        <f>VLOOKUP(B5127,辅助信息!E:I,3,FALSE)</f>
        <v>(五冶钢构龙泉东洪片区70亩住宅、商业及配套工程项目一标段)成都市龙泉驿外东洪路地铁2号线惠王陵地铁C口</v>
      </c>
      <c r="J5127" s="40" t="str">
        <f>VLOOKUP(B5127,辅助信息!E:I,4,FALSE)</f>
        <v>邹爱国</v>
      </c>
      <c r="K5127" s="40">
        <f>VLOOKUP(J5127,辅助信息!H:I,2,FALSE)</f>
        <v>13540231225</v>
      </c>
      <c r="L5127" s="109">
        <f>VLOOKUP(B5127,辅助信息!E:J,6,FALSE)</f>
        <v>0</v>
      </c>
      <c r="O5127" s="62" t="str">
        <f ca="1" t="shared" si="242"/>
        <v/>
      </c>
      <c r="P5127" s="62" t="str">
        <f ca="1" t="shared" si="243"/>
        <v/>
      </c>
      <c r="Q5127" s="29" t="str">
        <f>VLOOKUP(B5127,辅助信息!E:M,9,FALSE)</f>
        <v>ZTWM-CDGS-XS-2025-0156-五冶钢构-2025年九月第一批次钢筋采购合同(三圣乡项目)-中铁物贸成都公司</v>
      </c>
      <c r="R5127" s="29" t="str">
        <f>_xlfn._xlws.FILTER(辅助信息!D:D,辅助信息!E:E=B5127)</f>
        <v>五冶钢构龙泉东洪片区(70亩、85亩)住宅、商业及配套工程项目</v>
      </c>
    </row>
    <row r="5128" spans="2:18">
      <c r="B5128" s="135" t="s">
        <v>224</v>
      </c>
      <c r="C5128" s="70">
        <v>45961</v>
      </c>
      <c r="D5128" s="40" t="str">
        <f>VLOOKUP(B5128,辅助信息!E:K,7,FALSE)</f>
        <v>JWDDCD2025092400188</v>
      </c>
      <c r="E5128" s="40" t="str">
        <f>VLOOKUP(F5128,辅助信息!A:B,2,FALSE)</f>
        <v>螺纹钢</v>
      </c>
      <c r="F5128" s="40" t="s">
        <v>46</v>
      </c>
      <c r="G5128" s="36">
        <v>15</v>
      </c>
      <c r="H5128" s="146"/>
      <c r="I5128" s="39" t="str">
        <f>VLOOKUP(B5128,辅助信息!E:I,3,FALSE)</f>
        <v>(五冶钢构龙泉东洪片区70亩住宅、商业及配套工程项目一标段)成都市龙泉驿外东洪路地铁2号线惠王陵地铁C口</v>
      </c>
      <c r="J5128" s="40" t="str">
        <f>VLOOKUP(B5128,辅助信息!E:I,4,FALSE)</f>
        <v>邹爱国</v>
      </c>
      <c r="K5128" s="40">
        <f>VLOOKUP(J5128,辅助信息!H:I,2,FALSE)</f>
        <v>13540231225</v>
      </c>
      <c r="L5128" s="109">
        <f>VLOOKUP(B5128,辅助信息!E:J,6,FALSE)</f>
        <v>0</v>
      </c>
      <c r="O5128" s="62" t="str">
        <f ca="1" t="shared" si="242"/>
        <v/>
      </c>
      <c r="P5128" s="62" t="str">
        <f ca="1" t="shared" si="243"/>
        <v/>
      </c>
      <c r="Q5128" s="29" t="str">
        <f>VLOOKUP(B5128,辅助信息!E:M,9,FALSE)</f>
        <v>ZTWM-CDGS-XS-2025-0156-五冶钢构-2025年九月第一批次钢筋采购合同(三圣乡项目)-中铁物贸成都公司</v>
      </c>
      <c r="R5128" s="29" t="str">
        <f>_xlfn._xlws.FILTER(辅助信息!D:D,辅助信息!E:E=B5128)</f>
        <v>五冶钢构龙泉东洪片区(70亩、85亩)住宅、商业及配套工程项目</v>
      </c>
    </row>
    <row r="5129" spans="2:18">
      <c r="B5129" s="135" t="s">
        <v>229</v>
      </c>
      <c r="C5129" s="70">
        <v>45961</v>
      </c>
      <c r="D5129" s="40" t="str">
        <f>VLOOKUP(B5129,辅助信息!E:K,7,FALSE)</f>
        <v>JWDDCD2025092400212</v>
      </c>
      <c r="E5129" s="40" t="str">
        <f>VLOOKUP(F5129,辅助信息!A:B,2,FALSE)</f>
        <v>盘螺</v>
      </c>
      <c r="F5129" s="40" t="s">
        <v>40</v>
      </c>
      <c r="G5129" s="36">
        <v>15</v>
      </c>
      <c r="H5129" s="146"/>
      <c r="I5129" s="39" t="str">
        <f>VLOOKUP(B5129,辅助信息!E:I,3,FALSE)</f>
        <v>(五冶钢构龙泉东洪片区85亩住宅、商业及配套工程项目三标段)成都市龙泉驿外东洪路地铁2号线惠王陵地铁C口</v>
      </c>
      <c r="J5129" s="40" t="str">
        <f>VLOOKUP(B5129,辅助信息!E:I,4,FALSE)</f>
        <v>王军宝</v>
      </c>
      <c r="K5129" s="40">
        <f>VLOOKUP(J5129,辅助信息!H:I,2,FALSE)</f>
        <v>13889142392</v>
      </c>
      <c r="L5129" s="109">
        <f>VLOOKUP(B5129,辅助信息!E:J,6,FALSE)</f>
        <v>0</v>
      </c>
      <c r="O5129" s="62" t="str">
        <f ca="1" t="shared" si="242"/>
        <v/>
      </c>
      <c r="P5129" s="62" t="str">
        <f ca="1" t="shared" si="243"/>
        <v/>
      </c>
      <c r="Q5129" s="29" t="str">
        <f>VLOOKUP(B5129,辅助信息!E:M,9,FALSE)</f>
        <v>ZTWM-CDGS-XS-2025-0156-五冶钢构-2025年九月第一批次钢筋采购合同(三圣乡项目)-中铁物贸成都公司</v>
      </c>
      <c r="R5129" s="29" t="str">
        <f>_xlfn._xlws.FILTER(辅助信息!D:D,辅助信息!E:E=B5129)</f>
        <v>五冶钢构龙泉东洪片区(70亩、85亩)住宅、商业及配套工程项目</v>
      </c>
    </row>
    <row r="5130" spans="2:18">
      <c r="B5130" s="135" t="s">
        <v>229</v>
      </c>
      <c r="C5130" s="70">
        <v>45961</v>
      </c>
      <c r="D5130" s="40" t="str">
        <f>VLOOKUP(B5130,辅助信息!E:K,7,FALSE)</f>
        <v>JWDDCD2025092400212</v>
      </c>
      <c r="E5130" s="40" t="str">
        <f>VLOOKUP(F5130,辅助信息!A:B,2,FALSE)</f>
        <v>盘螺</v>
      </c>
      <c r="F5130" s="40" t="s">
        <v>41</v>
      </c>
      <c r="G5130" s="36">
        <v>10</v>
      </c>
      <c r="H5130" s="146"/>
      <c r="I5130" s="39" t="str">
        <f>VLOOKUP(B5130,辅助信息!E:I,3,FALSE)</f>
        <v>(五冶钢构龙泉东洪片区85亩住宅、商业及配套工程项目三标段)成都市龙泉驿外东洪路地铁2号线惠王陵地铁C口</v>
      </c>
      <c r="J5130" s="40" t="str">
        <f>VLOOKUP(B5130,辅助信息!E:I,4,FALSE)</f>
        <v>王军宝</v>
      </c>
      <c r="K5130" s="40">
        <f>VLOOKUP(J5130,辅助信息!H:I,2,FALSE)</f>
        <v>13889142392</v>
      </c>
      <c r="L5130" s="109">
        <f>VLOOKUP(B5130,辅助信息!E:J,6,FALSE)</f>
        <v>0</v>
      </c>
      <c r="O5130" s="62" t="str">
        <f ca="1" t="shared" si="242"/>
        <v/>
      </c>
      <c r="P5130" s="62" t="str">
        <f ca="1" t="shared" si="243"/>
        <v/>
      </c>
      <c r="Q5130" s="29" t="str">
        <f>VLOOKUP(B5130,辅助信息!E:M,9,FALSE)</f>
        <v>ZTWM-CDGS-XS-2025-0156-五冶钢构-2025年九月第一批次钢筋采购合同(三圣乡项目)-中铁物贸成都公司</v>
      </c>
      <c r="R5130" s="29" t="str">
        <f>_xlfn._xlws.FILTER(辅助信息!D:D,辅助信息!E:E=B5130)</f>
        <v>五冶钢构龙泉东洪片区(70亩、85亩)住宅、商业及配套工程项目</v>
      </c>
    </row>
    <row r="5131" spans="2:18">
      <c r="B5131" s="135" t="s">
        <v>229</v>
      </c>
      <c r="C5131" s="70">
        <v>45961</v>
      </c>
      <c r="D5131" s="40" t="str">
        <f>VLOOKUP(B5131,辅助信息!E:K,7,FALSE)</f>
        <v>JWDDCD2025092400212</v>
      </c>
      <c r="E5131" s="40" t="str">
        <f>VLOOKUP(F5131,辅助信息!A:B,2,FALSE)</f>
        <v>螺纹钢</v>
      </c>
      <c r="F5131" s="40" t="s">
        <v>27</v>
      </c>
      <c r="G5131" s="36">
        <v>30</v>
      </c>
      <c r="H5131" s="146"/>
      <c r="I5131" s="39" t="str">
        <f>VLOOKUP(B5131,辅助信息!E:I,3,FALSE)</f>
        <v>(五冶钢构龙泉东洪片区85亩住宅、商业及配套工程项目三标段)成都市龙泉驿外东洪路地铁2号线惠王陵地铁C口</v>
      </c>
      <c r="J5131" s="40" t="str">
        <f>VLOOKUP(B5131,辅助信息!E:I,4,FALSE)</f>
        <v>王军宝</v>
      </c>
      <c r="K5131" s="40">
        <f>VLOOKUP(J5131,辅助信息!H:I,2,FALSE)</f>
        <v>13889142392</v>
      </c>
      <c r="L5131" s="109">
        <f>VLOOKUP(B5131,辅助信息!E:J,6,FALSE)</f>
        <v>0</v>
      </c>
      <c r="O5131" s="62" t="str">
        <f ca="1" t="shared" si="242"/>
        <v/>
      </c>
      <c r="P5131" s="62" t="str">
        <f ca="1" t="shared" si="243"/>
        <v/>
      </c>
      <c r="Q5131" s="29" t="str">
        <f>VLOOKUP(B5131,辅助信息!E:M,9,FALSE)</f>
        <v>ZTWM-CDGS-XS-2025-0156-五冶钢构-2025年九月第一批次钢筋采购合同(三圣乡项目)-中铁物贸成都公司</v>
      </c>
      <c r="R5131" s="29" t="str">
        <f>_xlfn._xlws.FILTER(辅助信息!D:D,辅助信息!E:E=B5131)</f>
        <v>五冶钢构龙泉东洪片区(70亩、85亩)住宅、商业及配套工程项目</v>
      </c>
    </row>
    <row r="5132" spans="2:18">
      <c r="B5132" s="135" t="s">
        <v>229</v>
      </c>
      <c r="C5132" s="70">
        <v>45961</v>
      </c>
      <c r="D5132" s="40" t="str">
        <f>VLOOKUP(B5132,辅助信息!E:K,7,FALSE)</f>
        <v>JWDDCD2025092400212</v>
      </c>
      <c r="E5132" s="40" t="str">
        <f>VLOOKUP(F5132,辅助信息!A:B,2,FALSE)</f>
        <v>螺纹钢</v>
      </c>
      <c r="F5132" s="40" t="s">
        <v>19</v>
      </c>
      <c r="G5132" s="36">
        <v>26</v>
      </c>
      <c r="H5132" s="146"/>
      <c r="I5132" s="39" t="str">
        <f>VLOOKUP(B5132,辅助信息!E:I,3,FALSE)</f>
        <v>(五冶钢构龙泉东洪片区85亩住宅、商业及配套工程项目三标段)成都市龙泉驿外东洪路地铁2号线惠王陵地铁C口</v>
      </c>
      <c r="J5132" s="40" t="str">
        <f>VLOOKUP(B5132,辅助信息!E:I,4,FALSE)</f>
        <v>王军宝</v>
      </c>
      <c r="K5132" s="40">
        <f>VLOOKUP(J5132,辅助信息!H:I,2,FALSE)</f>
        <v>13889142392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spans="2:18">
      <c r="B5133" s="135" t="s">
        <v>229</v>
      </c>
      <c r="C5133" s="70">
        <v>45961</v>
      </c>
      <c r="D5133" s="40" t="str">
        <f>VLOOKUP(B5133,辅助信息!E:K,7,FALSE)</f>
        <v>JWDDCD2025092400212</v>
      </c>
      <c r="E5133" s="40" t="str">
        <f>VLOOKUP(F5133,辅助信息!A:B,2,FALSE)</f>
        <v>螺纹钢</v>
      </c>
      <c r="F5133" s="40" t="s">
        <v>32</v>
      </c>
      <c r="G5133" s="36">
        <v>4</v>
      </c>
      <c r="H5133" s="146"/>
      <c r="I5133" s="39" t="str">
        <f>VLOOKUP(B5133,辅助信息!E:I,3,FALSE)</f>
        <v>(五冶钢构龙泉东洪片区85亩住宅、商业及配套工程项目三标段)成都市龙泉驿外东洪路地铁2号线惠王陵地铁C口</v>
      </c>
      <c r="J5133" s="40" t="str">
        <f>VLOOKUP(B5133,辅助信息!E:I,4,FALSE)</f>
        <v>王军宝</v>
      </c>
      <c r="K5133" s="40">
        <f>VLOOKUP(J5133,辅助信息!H:I,2,FALSE)</f>
        <v>13889142392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spans="2:18">
      <c r="B5134" s="135" t="s">
        <v>229</v>
      </c>
      <c r="C5134" s="70">
        <v>45961</v>
      </c>
      <c r="D5134" s="40" t="str">
        <f>VLOOKUP(B5134,辅助信息!E:K,7,FALSE)</f>
        <v>JWDDCD2025092400212</v>
      </c>
      <c r="E5134" s="40" t="str">
        <f>VLOOKUP(F5134,辅助信息!A:B,2,FALSE)</f>
        <v>螺纹钢</v>
      </c>
      <c r="F5134" s="40" t="s">
        <v>30</v>
      </c>
      <c r="G5134" s="36">
        <v>12</v>
      </c>
      <c r="H5134" s="146"/>
      <c r="I5134" s="39" t="str">
        <f>VLOOKUP(B5134,辅助信息!E:I,3,FALSE)</f>
        <v>(五冶钢构龙泉东洪片区85亩住宅、商业及配套工程项目三标段)成都市龙泉驿外东洪路地铁2号线惠王陵地铁C口</v>
      </c>
      <c r="J5134" s="40" t="str">
        <f>VLOOKUP(B5134,辅助信息!E:I,4,FALSE)</f>
        <v>王军宝</v>
      </c>
      <c r="K5134" s="40">
        <f>VLOOKUP(J5134,辅助信息!H:I,2,FALSE)</f>
        <v>13889142392</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spans="2:18">
      <c r="B5135" s="135" t="s">
        <v>229</v>
      </c>
      <c r="C5135" s="70">
        <v>45961</v>
      </c>
      <c r="D5135" s="40" t="str">
        <f>VLOOKUP(B5135,辅助信息!E:K,7,FALSE)</f>
        <v>JWDDCD2025092400212</v>
      </c>
      <c r="E5135" s="40" t="str">
        <f>VLOOKUP(F5135,辅助信息!A:B,2,FALSE)</f>
        <v>螺纹钢</v>
      </c>
      <c r="F5135" s="40" t="s">
        <v>33</v>
      </c>
      <c r="G5135" s="36">
        <v>8</v>
      </c>
      <c r="H5135" s="146"/>
      <c r="I5135" s="39" t="str">
        <f>VLOOKUP(B5135,辅助信息!E:I,3,FALSE)</f>
        <v>(五冶钢构龙泉东洪片区85亩住宅、商业及配套工程项目三标段)成都市龙泉驿外东洪路地铁2号线惠王陵地铁C口</v>
      </c>
      <c r="J5135" s="40" t="str">
        <f>VLOOKUP(B5135,辅助信息!E:I,4,FALSE)</f>
        <v>王军宝</v>
      </c>
      <c r="K5135" s="40">
        <f>VLOOKUP(J5135,辅助信息!H:I,2,FALSE)</f>
        <v>13889142392</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spans="2:18">
      <c r="B5136" s="135" t="s">
        <v>229</v>
      </c>
      <c r="C5136" s="70">
        <v>45961</v>
      </c>
      <c r="D5136" s="40" t="str">
        <f>VLOOKUP(B5136,辅助信息!E:K,7,FALSE)</f>
        <v>JWDDCD2025092400212</v>
      </c>
      <c r="E5136" s="40" t="str">
        <f>VLOOKUP(F5136,辅助信息!A:B,2,FALSE)</f>
        <v>螺纹钢</v>
      </c>
      <c r="F5136" s="40" t="s">
        <v>28</v>
      </c>
      <c r="G5136" s="36">
        <v>16</v>
      </c>
      <c r="H5136" s="146"/>
      <c r="I5136" s="39" t="str">
        <f>VLOOKUP(B5136,辅助信息!E:I,3,FALSE)</f>
        <v>(五冶钢构龙泉东洪片区85亩住宅、商业及配套工程项目三标段)成都市龙泉驿外东洪路地铁2号线惠王陵地铁C口</v>
      </c>
      <c r="J5136" s="40" t="str">
        <f>VLOOKUP(B5136,辅助信息!E:I,4,FALSE)</f>
        <v>王军宝</v>
      </c>
      <c r="K5136" s="40">
        <f>VLOOKUP(J5136,辅助信息!H:I,2,FALSE)</f>
        <v>13889142392</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spans="2:18">
      <c r="B5137" s="135" t="s">
        <v>229</v>
      </c>
      <c r="C5137" s="70">
        <v>45961</v>
      </c>
      <c r="D5137" s="40" t="str">
        <f>VLOOKUP(B5137,辅助信息!E:K,7,FALSE)</f>
        <v>JWDDCD2025092400212</v>
      </c>
      <c r="E5137" s="40" t="str">
        <f>VLOOKUP(F5137,辅助信息!A:B,2,FALSE)</f>
        <v>螺纹钢</v>
      </c>
      <c r="F5137" s="40" t="s">
        <v>18</v>
      </c>
      <c r="G5137" s="36">
        <v>4</v>
      </c>
      <c r="H5137" s="146"/>
      <c r="I5137" s="39" t="str">
        <f>VLOOKUP(B5137,辅助信息!E:I,3,FALSE)</f>
        <v>(五冶钢构龙泉东洪片区85亩住宅、商业及配套工程项目三标段)成都市龙泉驿外东洪路地铁2号线惠王陵地铁C口</v>
      </c>
      <c r="J5137" s="40" t="str">
        <f>VLOOKUP(B5137,辅助信息!E:I,4,FALSE)</f>
        <v>王军宝</v>
      </c>
      <c r="K5137" s="40">
        <f>VLOOKUP(J5137,辅助信息!H:I,2,FALSE)</f>
        <v>13889142392</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sheetData>
  <protectedRanges>
    <protectedRange sqref="M3348:M3353" name="区域1"/>
  </protectedRanges>
  <autoFilter ref="A1:Q5137">
    <filterColumn colId="2">
      <filters>
        <dateGroupItem year="2025" month="10" day="31"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D5099">
    <cfRule type="expression" dxfId="4" priority="9226">
      <formula>AND(NOT(HasFormula(XFD5101)),XFD5101&lt;&gt;"")</formula>
    </cfRule>
  </conditionalFormatting>
  <conditionalFormatting sqref="E5099">
    <cfRule type="expression" dxfId="4" priority="9227">
      <formula>AND(NOT(HasFormula(A5101)),A5101&lt;&gt;"")</formula>
    </cfRule>
  </conditionalFormatting>
  <conditionalFormatting sqref="I5099:L5099">
    <cfRule type="expression" dxfId="4" priority="9228">
      <formula>AND(NOT(HasFormula(E5101)),E5101&lt;&gt;"")</formula>
    </cfRule>
    <cfRule type="expression" dxfId="3" priority="9229">
      <formula>AND(NOT(HasFormula(A5099)),A5099&lt;&gt;"")</formula>
    </cfRule>
  </conditionalFormatting>
  <conditionalFormatting sqref="D5103">
    <cfRule type="expression" dxfId="4" priority="9232">
      <formula>AND(NOT(HasFormula(#REF!)),#REF!&lt;&gt;"")</formula>
    </cfRule>
  </conditionalFormatting>
  <conditionalFormatting sqref="E5103">
    <cfRule type="expression" dxfId="4" priority="9233">
      <formula>AND(NOT(HasFormula(#REF!)),#REF!&lt;&gt;"")</formula>
    </cfRule>
  </conditionalFormatting>
  <conditionalFormatting sqref="I5103:L5103">
    <cfRule type="expression" dxfId="4" priority="9234">
      <formula>AND(NOT(HasFormula(#REF!)),#REF!&lt;&gt;"")</formula>
    </cfRule>
    <cfRule type="expression" dxfId="3" priority="9235">
      <formula>AND(NOT(HasFormula(A5103)),A5103&lt;&gt;"")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D5097:D5098">
    <cfRule type="expression" dxfId="4" priority="9236">
      <formula>AND(NOT(HasFormula(XFD5100)),XFD5100&lt;&gt;"")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E5097:E5098">
    <cfRule type="expression" dxfId="4" priority="9237">
      <formula>AND(NOT(HasFormula(A5100)),A5100&lt;&gt;"")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121">
    <cfRule type="expression" dxfId="4" priority="9218">
      <formula>AND(NOT(HasFormula(D5029)),D5029&lt;&gt;"")</formula>
    </cfRule>
    <cfRule type="expression" dxfId="3" priority="9219">
      <formula>AND(NOT(HasFormula(XFD5027)),XFD5027&lt;&gt;"")</formula>
    </cfRule>
  </conditionalFormatting>
  <conditionalFormatting sqref="H1047528:H1048576">
    <cfRule type="expression" dxfId="4" priority="7701">
      <formula>AND(NOT(HasFormula(D1)),D1&lt;&gt;"")</formula>
    </cfRule>
    <cfRule type="expression" dxfId="3" priority="7702">
      <formula>AND(NOT(HasFormula(XFD1047528)),XFD1047528&lt;&gt;"")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122:H1047527">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1">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5096 D5100:D5102 D5104:D1047521">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5096 E5100:E5102 E5104:E1047521">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5096 I5100:L5102 I5104:L1047527">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I5097:L5098">
    <cfRule type="expression" dxfId="4" priority="9240">
      <formula>AND(NOT(HasFormula(E5100)),E5100&lt;&gt;"")</formula>
    </cfRule>
    <cfRule type="expression" dxfId="3" priority="9241">
      <formula>AND(NOT(HasFormula(A5097)),A5097&lt;&gt;"")</formula>
    </cfRule>
  </conditionalFormatting>
  <conditionalFormatting sqref="D1047522:E1048576">
    <cfRule type="expression" dxfId="4" priority="7661">
      <formula>AND(NOT(HasFormula(XFD1)),XFD1&lt;&gt;"")</formula>
    </cfRule>
    <cfRule type="expression" dxfId="3" priority="7662">
      <formula>AND(NOT(HasFormula(XEZ1047522)),XEZ1047522&lt;&gt;"")</formula>
    </cfRule>
  </conditionalFormatting>
  <conditionalFormatting sqref="I1047528:L1048576">
    <cfRule type="expression" dxfId="4" priority="7763">
      <formula>AND(NOT(HasFormula(E1)),E1&lt;&gt;"")</formula>
    </cfRule>
    <cfRule type="expression" dxfId="3" priority="7764">
      <formula>AND(NOT(HasFormula(A1047528)),A1047528&lt;&gt;"")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5098 J509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5097 J5100:J5103 J5104: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5098 F509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5097 F5100:F5103 F5104: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abSelected="1" topLeftCell="A34" workbookViewId="0">
      <pane xSplit="2" topLeftCell="D1" activePane="topRight" state="frozen"/>
      <selection/>
      <selection pane="topRight" activeCell="E58" sqref="E58"/>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J14" sqref="J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45961</v>
      </c>
      <c r="B2" s="9" t="s">
        <v>574</v>
      </c>
      <c r="C2" s="9" t="str">
        <f>VLOOKUP(D2,辅助信息!A:B,2,FALSE)</f>
        <v>盘螺</v>
      </c>
      <c r="D2" s="9" t="s">
        <v>41</v>
      </c>
    </row>
    <row r="3" spans="1:4">
      <c r="A3" s="12">
        <f ca="1" t="shared" si="0"/>
        <v>45961</v>
      </c>
      <c r="B3" s="9" t="s">
        <v>574</v>
      </c>
      <c r="C3" s="9" t="str">
        <f>VLOOKUP(D3,辅助信息!A:B,2,FALSE)</f>
        <v>螺纹钢</v>
      </c>
      <c r="D3" s="9" t="s">
        <v>27</v>
      </c>
    </row>
    <row r="4" spans="1:4">
      <c r="A4" s="12">
        <f ca="1" t="shared" si="0"/>
        <v>45961</v>
      </c>
      <c r="B4" s="9" t="s">
        <v>574</v>
      </c>
      <c r="C4" s="9" t="str">
        <f>VLOOKUP(D4,辅助信息!A:B,2,FALSE)</f>
        <v>螺纹钢</v>
      </c>
      <c r="D4" s="9" t="s">
        <v>19</v>
      </c>
    </row>
    <row r="5" spans="1:4">
      <c r="A5" s="12">
        <f ca="1" t="shared" si="0"/>
        <v>45961</v>
      </c>
      <c r="B5" s="9" t="s">
        <v>574</v>
      </c>
      <c r="C5" s="9" t="str">
        <f>VLOOKUP(D5,辅助信息!A:B,2,FALSE)</f>
        <v>螺纹钢</v>
      </c>
      <c r="D5" s="9" t="s">
        <v>28</v>
      </c>
    </row>
    <row r="6" spans="1:4">
      <c r="A6" s="12">
        <f ca="1" t="shared" si="0"/>
        <v>45961</v>
      </c>
      <c r="B6" s="9" t="s">
        <v>574</v>
      </c>
      <c r="C6" s="9" t="str">
        <f>VLOOKUP(D6,辅助信息!A:B,2,FALSE)</f>
        <v>螺纹钢</v>
      </c>
      <c r="D6" s="9" t="s">
        <v>52</v>
      </c>
    </row>
    <row r="7" spans="1:4">
      <c r="A7" s="12">
        <f ca="1" t="shared" si="0"/>
        <v>45961</v>
      </c>
      <c r="B7" s="9" t="s">
        <v>574</v>
      </c>
      <c r="C7" s="9" t="str">
        <f>VLOOKUP(D7,辅助信息!A:B,2,FALSE)</f>
        <v>螺纹钢</v>
      </c>
      <c r="D7" s="9" t="s">
        <v>76</v>
      </c>
    </row>
    <row r="8" spans="1:4">
      <c r="A8" s="12">
        <f ca="1" t="shared" si="0"/>
        <v>45961</v>
      </c>
      <c r="B8" s="9" t="s">
        <v>574</v>
      </c>
      <c r="C8" s="9" t="str">
        <f>VLOOKUP(D8,辅助信息!A:B,2,FALSE)</f>
        <v>螺纹钢</v>
      </c>
      <c r="D8" s="9" t="s">
        <v>86</v>
      </c>
    </row>
    <row r="9" spans="1:4">
      <c r="A9" s="12">
        <f ca="1" t="shared" si="0"/>
        <v>45961</v>
      </c>
      <c r="B9" s="9" t="s">
        <v>574</v>
      </c>
      <c r="C9" s="9" t="str">
        <f>VLOOKUP(D9,辅助信息!A:B,2,FALSE)</f>
        <v>螺纹钢</v>
      </c>
      <c r="D9" s="9" t="s">
        <v>82</v>
      </c>
    </row>
    <row r="10" spans="1:4">
      <c r="A10" s="12">
        <f ca="1" t="shared" si="0"/>
        <v>45961</v>
      </c>
      <c r="B10" s="9" t="s">
        <v>574</v>
      </c>
      <c r="C10" s="9" t="str">
        <f>VLOOKUP(D10,辅助信息!A:B,2,FALSE)</f>
        <v>螺纹钢</v>
      </c>
      <c r="D10" s="9" t="s">
        <v>45</v>
      </c>
    </row>
    <row r="11" spans="1:4">
      <c r="A11" s="12">
        <f ca="1" t="shared" si="0"/>
        <v>45961</v>
      </c>
      <c r="B11" s="9" t="s">
        <v>574</v>
      </c>
      <c r="C11" s="9" t="str">
        <f>VLOOKUP(D11,辅助信息!A:B,2,FALSE)</f>
        <v>螺纹钢</v>
      </c>
      <c r="D11" s="9" t="s">
        <v>21</v>
      </c>
    </row>
    <row r="12" ht="18.95" customHeight="1" spans="1:1">
      <c r="A12" s="12">
        <f ca="1" t="shared" si="0"/>
        <v>45961</v>
      </c>
    </row>
    <row r="13" spans="1:4">
      <c r="A13" s="12">
        <f ca="1" t="shared" ref="A13:A26" si="1">TODAY()</f>
        <v>45961</v>
      </c>
      <c r="B13" s="13" t="s">
        <v>575</v>
      </c>
      <c r="C13" s="9" t="str">
        <f>VLOOKUP(D13,辅助信息!A:B,2,FALSE)</f>
        <v>螺纹钢</v>
      </c>
      <c r="D13" s="9" t="s">
        <v>133</v>
      </c>
    </row>
    <row r="14" spans="1:4">
      <c r="A14" s="12">
        <f ca="1" t="shared" si="1"/>
        <v>45961</v>
      </c>
      <c r="B14" s="13" t="s">
        <v>575</v>
      </c>
      <c r="C14" s="9" t="str">
        <f>VLOOKUP(D14,辅助信息!A:B,2,FALSE)</f>
        <v>螺纹钢</v>
      </c>
      <c r="D14" s="9" t="s">
        <v>91</v>
      </c>
    </row>
    <row r="15" spans="1:4">
      <c r="A15" s="12">
        <f ca="1" t="shared" si="1"/>
        <v>45961</v>
      </c>
      <c r="B15" s="13" t="s">
        <v>575</v>
      </c>
      <c r="C15" s="9" t="str">
        <f>VLOOKUP(D15,辅助信息!A:B,2,FALSE)</f>
        <v>螺纹钢</v>
      </c>
      <c r="D15" s="9" t="s">
        <v>77</v>
      </c>
    </row>
    <row r="16" spans="1:4">
      <c r="A16" s="12">
        <f ca="1" t="shared" si="1"/>
        <v>45961</v>
      </c>
      <c r="B16" s="13" t="s">
        <v>575</v>
      </c>
      <c r="C16" s="9" t="str">
        <f>VLOOKUP(D16,辅助信息!A:B,2,FALSE)</f>
        <v>螺纹钢</v>
      </c>
      <c r="D16" s="9" t="s">
        <v>86</v>
      </c>
    </row>
    <row r="17" spans="1:4">
      <c r="A17" s="12">
        <f ca="1" t="shared" si="1"/>
        <v>45961</v>
      </c>
      <c r="B17" s="13" t="s">
        <v>575</v>
      </c>
      <c r="C17" s="9" t="str">
        <f>VLOOKUP(D17,辅助信息!A:B,2,FALSE)</f>
        <v>螺纹钢</v>
      </c>
      <c r="D17" s="9" t="s">
        <v>66</v>
      </c>
    </row>
    <row r="18" spans="1:4">
      <c r="A18" s="12">
        <f ca="1" t="shared" si="1"/>
        <v>45961</v>
      </c>
      <c r="B18" s="13" t="s">
        <v>575</v>
      </c>
      <c r="C18" s="9" t="str">
        <f>VLOOKUP(D18,辅助信息!A:B,2,FALSE)</f>
        <v>螺纹钢</v>
      </c>
      <c r="D18" s="9" t="s">
        <v>82</v>
      </c>
    </row>
    <row r="19" spans="1:4">
      <c r="A19" s="12">
        <f ca="1" t="shared" si="1"/>
        <v>45961</v>
      </c>
      <c r="B19" s="13" t="s">
        <v>575</v>
      </c>
      <c r="C19" s="9" t="str">
        <f>VLOOKUP(D19,辅助信息!A:B,2,FALSE)</f>
        <v>螺纹钢</v>
      </c>
      <c r="D19" s="9" t="s">
        <v>45</v>
      </c>
    </row>
    <row r="20" spans="1:4">
      <c r="A20" s="12">
        <f ca="1" t="shared" si="1"/>
        <v>45961</v>
      </c>
      <c r="B20" s="13" t="s">
        <v>575</v>
      </c>
      <c r="C20" s="9" t="str">
        <f>VLOOKUP(D20,辅助信息!A:B,2,FALSE)</f>
        <v>螺纹钢</v>
      </c>
      <c r="D20" s="9" t="s">
        <v>21</v>
      </c>
    </row>
    <row r="21" spans="1:4">
      <c r="A21" s="12">
        <f ca="1" t="shared" si="1"/>
        <v>45961</v>
      </c>
      <c r="B21" s="13" t="s">
        <v>575</v>
      </c>
      <c r="C21" s="9" t="str">
        <f>VLOOKUP(D21,辅助信息!A:B,2,FALSE)</f>
        <v>螺纹钢</v>
      </c>
      <c r="D21" s="9" t="s">
        <v>58</v>
      </c>
    </row>
    <row r="22" spans="1:4">
      <c r="A22" s="12">
        <f ca="1" t="shared" si="1"/>
        <v>45961</v>
      </c>
      <c r="B22" s="13" t="s">
        <v>575</v>
      </c>
      <c r="C22" s="9" t="str">
        <f>VLOOKUP(D22,辅助信息!A:B,2,FALSE)</f>
        <v>螺纹钢</v>
      </c>
      <c r="D22" s="9" t="s">
        <v>46</v>
      </c>
    </row>
    <row r="23" spans="1:4">
      <c r="A23" s="12">
        <f ca="1" t="shared" si="1"/>
        <v>45961</v>
      </c>
      <c r="B23" s="13" t="s">
        <v>575</v>
      </c>
      <c r="C23" s="9" t="str">
        <f>VLOOKUP(D23,辅助信息!A:B,2,FALSE)</f>
        <v>螺纹钢</v>
      </c>
      <c r="D23" s="9" t="s">
        <v>22</v>
      </c>
    </row>
    <row r="24" spans="1:4">
      <c r="A24" s="12">
        <f ca="1" t="shared" si="1"/>
        <v>45961</v>
      </c>
      <c r="B24" s="13" t="s">
        <v>575</v>
      </c>
      <c r="C24" s="9" t="str">
        <f>VLOOKUP(D24,辅助信息!A:B,2,FALSE)</f>
        <v>螺纹钢</v>
      </c>
      <c r="D24" s="9" t="s">
        <v>181</v>
      </c>
    </row>
    <row r="25" spans="1:4">
      <c r="A25" s="12">
        <f ca="1" t="shared" si="1"/>
        <v>45961</v>
      </c>
      <c r="B25" s="13" t="s">
        <v>575</v>
      </c>
      <c r="C25" s="9" t="str">
        <f>VLOOKUP(D25,辅助信息!A:B,2,FALSE)</f>
        <v>螺纹钢</v>
      </c>
      <c r="D25" s="9" t="s">
        <v>182</v>
      </c>
    </row>
    <row r="26" spans="1:4">
      <c r="A26" s="12">
        <f ca="1" t="shared" si="1"/>
        <v>45961</v>
      </c>
      <c r="B26" s="9" t="s">
        <v>576</v>
      </c>
      <c r="C26" s="9" t="str">
        <f>VLOOKUP(D26,辅助信息!A:B,2,FALSE)</f>
        <v>盘螺</v>
      </c>
      <c r="D26" s="9" t="s">
        <v>49</v>
      </c>
    </row>
    <row r="27" spans="1:4">
      <c r="A27" s="12">
        <f ca="1" t="shared" ref="A27:A36" si="2">TODAY()</f>
        <v>45961</v>
      </c>
      <c r="B27" s="9" t="s">
        <v>576</v>
      </c>
      <c r="C27" s="9" t="str">
        <f>VLOOKUP(D27,辅助信息!A:B,2,FALSE)</f>
        <v>盘螺</v>
      </c>
      <c r="D27" s="9" t="s">
        <v>40</v>
      </c>
    </row>
    <row r="28" spans="1:4">
      <c r="A28" s="12">
        <f ca="1" t="shared" si="2"/>
        <v>45961</v>
      </c>
      <c r="B28" s="9" t="s">
        <v>576</v>
      </c>
      <c r="C28" s="9" t="str">
        <f>VLOOKUP(D28,辅助信息!A:B,2,FALSE)</f>
        <v>盘螺</v>
      </c>
      <c r="D28" s="9" t="s">
        <v>41</v>
      </c>
    </row>
    <row r="29" spans="1:4">
      <c r="A29" s="12">
        <f ca="1" t="shared" si="2"/>
        <v>45961</v>
      </c>
      <c r="B29" s="9" t="s">
        <v>576</v>
      </c>
      <c r="C29" s="9" t="str">
        <f>VLOOKUP(D29,辅助信息!A:B,2,FALSE)</f>
        <v>盘螺</v>
      </c>
      <c r="D29" s="9" t="s">
        <v>26</v>
      </c>
    </row>
    <row r="30" spans="1:4">
      <c r="A30" s="12">
        <f ca="1" t="shared" si="2"/>
        <v>45961</v>
      </c>
      <c r="B30" s="9" t="s">
        <v>576</v>
      </c>
      <c r="C30" s="9" t="e">
        <f>VLOOKUP(D30,辅助信息!A:B,2,FALSE)</f>
        <v>#N/A</v>
      </c>
      <c r="D30" s="9" t="s">
        <v>577</v>
      </c>
    </row>
    <row r="31" spans="1:4">
      <c r="A31" s="12">
        <f ca="1" t="shared" si="2"/>
        <v>45961</v>
      </c>
      <c r="B31" s="9" t="s">
        <v>576</v>
      </c>
      <c r="C31" s="9" t="str">
        <f>VLOOKUP(D31,辅助信息!A:B,2,FALSE)</f>
        <v>螺纹钢</v>
      </c>
      <c r="D31" s="9" t="s">
        <v>27</v>
      </c>
    </row>
    <row r="32" spans="1:4">
      <c r="A32" s="12">
        <f ca="1" t="shared" si="2"/>
        <v>45961</v>
      </c>
      <c r="B32" s="9" t="s">
        <v>576</v>
      </c>
      <c r="C32" s="9" t="str">
        <f>VLOOKUP(D32,辅助信息!A:B,2,FALSE)</f>
        <v>螺纹钢</v>
      </c>
      <c r="D32" s="9" t="s">
        <v>19</v>
      </c>
    </row>
    <row r="33" spans="1:4">
      <c r="A33" s="12">
        <f ca="1" t="shared" si="2"/>
        <v>45961</v>
      </c>
      <c r="B33" s="9" t="s">
        <v>576</v>
      </c>
      <c r="C33" s="9" t="str">
        <f>VLOOKUP(D33,辅助信息!A:B,2,FALSE)</f>
        <v>螺纹钢</v>
      </c>
      <c r="D33" s="9" t="s">
        <v>32</v>
      </c>
    </row>
    <row r="34" spans="1:4">
      <c r="A34" s="12">
        <f ca="1" t="shared" si="2"/>
        <v>45961</v>
      </c>
      <c r="B34" s="9" t="s">
        <v>576</v>
      </c>
      <c r="C34" s="9" t="str">
        <f>VLOOKUP(D34,辅助信息!A:B,2,FALSE)</f>
        <v>螺纹钢</v>
      </c>
      <c r="D34" s="9" t="s">
        <v>33</v>
      </c>
    </row>
    <row r="35" spans="1:4">
      <c r="A35" s="12">
        <f ca="1" t="shared" si="2"/>
        <v>45961</v>
      </c>
      <c r="B35" s="9" t="s">
        <v>576</v>
      </c>
      <c r="C35" s="9" t="str">
        <f>VLOOKUP(D35,辅助信息!A:B,2,FALSE)</f>
        <v>螺纹钢</v>
      </c>
      <c r="D35" s="9" t="s">
        <v>28</v>
      </c>
    </row>
    <row r="36" spans="1:4">
      <c r="A36" s="12">
        <f ca="1" t="shared" si="2"/>
        <v>45961</v>
      </c>
      <c r="B36" s="9" t="s">
        <v>576</v>
      </c>
      <c r="C36" s="9" t="str">
        <f>VLOOKUP(D36,辅助信息!A:B,2,FALSE)</f>
        <v>螺纹钢</v>
      </c>
      <c r="D36" s="9" t="s">
        <v>18</v>
      </c>
    </row>
    <row r="37" spans="1:4">
      <c r="A37" s="12">
        <f ca="1" t="shared" ref="A37:A46" si="3">TODAY()</f>
        <v>45961</v>
      </c>
      <c r="B37" s="9" t="s">
        <v>576</v>
      </c>
      <c r="C37" s="9" t="str">
        <f>VLOOKUP(D37,辅助信息!A:B,2,FALSE)</f>
        <v>螺纹钢</v>
      </c>
      <c r="D37" s="9" t="s">
        <v>65</v>
      </c>
    </row>
    <row r="38" spans="1:4">
      <c r="A38" s="12">
        <f ca="1" t="shared" si="3"/>
        <v>45961</v>
      </c>
      <c r="B38" s="9" t="s">
        <v>576</v>
      </c>
      <c r="C38" s="9" t="str">
        <f>VLOOKUP(D38,辅助信息!A:B,2,FALSE)</f>
        <v>螺纹钢</v>
      </c>
      <c r="D38" s="9" t="s">
        <v>52</v>
      </c>
    </row>
    <row r="39" spans="1:4">
      <c r="A39" s="12">
        <f ca="1" t="shared" si="3"/>
        <v>45961</v>
      </c>
      <c r="B39" s="9" t="s">
        <v>576</v>
      </c>
      <c r="C39" s="9" t="str">
        <f>VLOOKUP(D39,辅助信息!A:B,2,FALSE)</f>
        <v>螺纹钢</v>
      </c>
      <c r="D39" s="9" t="s">
        <v>111</v>
      </c>
    </row>
    <row r="40" spans="1:4">
      <c r="A40" s="12">
        <f ca="1" t="shared" si="3"/>
        <v>45961</v>
      </c>
      <c r="B40" s="9" t="s">
        <v>576</v>
      </c>
      <c r="C40" s="9" t="str">
        <f>VLOOKUP(D40,辅助信息!A:B,2,FALSE)</f>
        <v>螺纹钢</v>
      </c>
      <c r="D40" s="9" t="s">
        <v>76</v>
      </c>
    </row>
    <row r="41" spans="1:4">
      <c r="A41" s="12">
        <f ca="1" t="shared" si="3"/>
        <v>45961</v>
      </c>
      <c r="B41" s="9" t="s">
        <v>576</v>
      </c>
      <c r="C41" s="9" t="str">
        <f>VLOOKUP(D41,辅助信息!A:B,2,FALSE)</f>
        <v>螺纹钢</v>
      </c>
      <c r="D41" s="9" t="s">
        <v>90</v>
      </c>
    </row>
    <row r="42" spans="1:4">
      <c r="A42" s="12">
        <f ca="1" t="shared" si="3"/>
        <v>45961</v>
      </c>
      <c r="B42" s="9" t="s">
        <v>576</v>
      </c>
      <c r="C42" s="9" t="str">
        <f>VLOOKUP(D42,辅助信息!A:B,2,FALSE)</f>
        <v>螺纹钢</v>
      </c>
      <c r="D42" s="9" t="s">
        <v>130</v>
      </c>
    </row>
    <row r="43" spans="1:4">
      <c r="A43" s="12">
        <f ca="1" t="shared" si="3"/>
        <v>45961</v>
      </c>
      <c r="B43" s="9" t="s">
        <v>576</v>
      </c>
      <c r="C43" s="9" t="str">
        <f>VLOOKUP(D43,辅助信息!A:B,2,FALSE)</f>
        <v>螺纹钢</v>
      </c>
      <c r="D43" s="9" t="s">
        <v>133</v>
      </c>
    </row>
    <row r="44" spans="1:4">
      <c r="A44" s="12">
        <f ca="1" t="shared" si="3"/>
        <v>45961</v>
      </c>
      <c r="B44" s="9" t="s">
        <v>576</v>
      </c>
      <c r="C44" s="9" t="str">
        <f>VLOOKUP(D44,辅助信息!A:B,2,FALSE)</f>
        <v>螺纹钢</v>
      </c>
      <c r="D44" s="9" t="s">
        <v>91</v>
      </c>
    </row>
    <row r="45" spans="1:4">
      <c r="A45" s="12">
        <f ca="1" t="shared" si="3"/>
        <v>45961</v>
      </c>
      <c r="B45" s="9" t="s">
        <v>576</v>
      </c>
      <c r="C45" s="9" t="str">
        <f>VLOOKUP(D45,辅助信息!A:B,2,FALSE)</f>
        <v>螺纹钢</v>
      </c>
      <c r="D45" s="9" t="s">
        <v>77</v>
      </c>
    </row>
    <row r="46" spans="1:4">
      <c r="A46" s="12">
        <f ca="1" t="shared" si="3"/>
        <v>45961</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t="str">
        <f>'[1]2025年已发货'!A:A</f>
        <v>德胜</v>
      </c>
      <c r="B9119" s="2" t="str">
        <f>'[1]2025年已发货'!B:B</f>
        <v>螺纹钢</v>
      </c>
      <c r="C9119" s="2" t="str">
        <f>'[1]2025年已发货'!C:C</f>
        <v>HRB500E Φ25</v>
      </c>
      <c r="D9119" s="2" t="str">
        <f>'[1]2025年已发货'!D:D</f>
        <v>吨</v>
      </c>
      <c r="E9119" s="2">
        <f>'[1]2025年已发货'!E:E</f>
        <v>35</v>
      </c>
      <c r="F9119" s="4">
        <f>'[1]2025年已发货'!F:F</f>
        <v>45960</v>
      </c>
      <c r="G9119" s="2" t="str">
        <f>'[1]2025年已发货'!G:G</f>
        <v>(五冶建设龙泉驿一医院配套建设工程)成都市龙泉驿区董朗路69号龙泉驿一医院5号门</v>
      </c>
      <c r="H9119" s="2" t="str">
        <f>'[1]2025年已发货'!H:H</f>
        <v>孙敏</v>
      </c>
      <c r="I9119" s="2">
        <f>'[1]2025年已发货'!I:I</f>
        <v>13617695006</v>
      </c>
      <c r="J9119" s="2" t="str">
        <f>_xlfn._xlws.FILTER(辅助信息!D:D,辅助信息!G:G=G9119)</f>
        <v>五冶建设龙泉驿一医院配套建设工程</v>
      </c>
    </row>
    <row r="9120" spans="1:10">
      <c r="A9120" s="2" t="str">
        <f>'[1]2025年已发货'!A:A</f>
        <v>德胜恒嘉</v>
      </c>
      <c r="B9120" s="2" t="str">
        <f>'[1]2025年已发货'!B:B</f>
        <v>螺纹钢</v>
      </c>
      <c r="C9120" s="2" t="str">
        <f>'[1]2025年已发货'!C:C</f>
        <v>HRB400E Φ22×12米</v>
      </c>
      <c r="D9120" s="2" t="str">
        <f>'[1]2025年已发货'!D:D</f>
        <v>吨</v>
      </c>
      <c r="E9120" s="2">
        <f>'[1]2025年已发货'!E:E</f>
        <v>35</v>
      </c>
      <c r="F9120" s="4">
        <f>'[1]2025年已发货'!F:F</f>
        <v>45960</v>
      </c>
      <c r="G9120" s="2" t="str">
        <f>'[1]2025年已发货'!G:G</f>
        <v>（自永1标八局二分公司钢筋棚）四川省自贡市大安区牛佛镇</v>
      </c>
      <c r="H9120" s="2" t="str">
        <f>'[1]2025年已发货'!H:H</f>
        <v>刘鑫</v>
      </c>
      <c r="I9120" s="2">
        <f>'[1]2025年已发货'!I:I</f>
        <v>18382259456</v>
      </c>
      <c r="J9120" s="2" vm="1" t="e">
        <f>_xlfn._xlws.FILTER(辅助信息!D:D,辅助信息!G:G=G9120)</f>
        <v>#VALUE!</v>
      </c>
    </row>
    <row r="9121" spans="1:10">
      <c r="A9121" s="2" t="str">
        <f>'[1]2025年已发货'!A:A</f>
        <v>德胜恒嘉</v>
      </c>
      <c r="B9121" s="2" t="str">
        <f>'[1]2025年已发货'!B:B</f>
        <v>螺纹钢</v>
      </c>
      <c r="C9121" s="2" t="str">
        <f>'[1]2025年已发货'!C:C</f>
        <v>HRB400E Φ12×12米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Φ32×12米</v>
      </c>
      <c r="D9122" s="2" t="str">
        <f>'[1]2025年已发货'!D:D</f>
        <v>吨</v>
      </c>
      <c r="E9122" s="2">
        <f>'[1]2025年已发货'!E:E</f>
        <v>70</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Φ28×12米</v>
      </c>
      <c r="D9123" s="2" t="str">
        <f>'[1]2025年已发货'!D:D</f>
        <v>吨</v>
      </c>
      <c r="E9123" s="2">
        <f>'[1]2025年已发货'!E:E</f>
        <v>65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德胜恒嘉</v>
      </c>
      <c r="B9124" s="2" t="str">
        <f>'[1]2025年已发货'!B:B</f>
        <v>螺纹钢</v>
      </c>
      <c r="C9124" s="2" t="str">
        <f>'[1]2025年已发货'!C:C</f>
        <v>HRB400E Φ18×12米</v>
      </c>
      <c r="D9124" s="2" t="str">
        <f>'[1]2025年已发货'!D:D</f>
        <v>吨</v>
      </c>
      <c r="E9124" s="2">
        <f>'[1]2025年已发货'!E:E</f>
        <v>5</v>
      </c>
      <c r="F9124" s="4">
        <f>'[1]2025年已发货'!F:F</f>
        <v>45960</v>
      </c>
      <c r="G9124" s="2" t="str">
        <f>'[1]2025年已发货'!G:G</f>
        <v>自永4标一局四公司（四川省内江市隆昌市兰家花房子自永4标一局四公司钢筋棚）</v>
      </c>
      <c r="H9124" s="2" t="str">
        <f>'[1]2025年已发货'!H:H</f>
        <v>郝优</v>
      </c>
      <c r="I9124" s="2">
        <f>'[1]2025年已发货'!I:I</f>
        <v>13891371707</v>
      </c>
      <c r="J9124" s="2" vm="1" t="e">
        <f>_xlfn._xlws.FILTER(辅助信息!D:D,辅助信息!G:G=G9124)</f>
        <v>#VALUE!</v>
      </c>
    </row>
    <row r="9125" spans="1:10">
      <c r="A9125" s="2" t="str">
        <f>'[1]2025年已发货'!A:A</f>
        <v>陕钢</v>
      </c>
      <c r="B9125" s="2" t="str">
        <f>'[1]2025年已发货'!B:B</f>
        <v>盘螺</v>
      </c>
      <c r="C9125" s="2" t="str">
        <f>'[1]2025年已发货'!C:C</f>
        <v>HRB400EФ10</v>
      </c>
      <c r="D9125" s="2" t="str">
        <f>'[1]2025年已发货'!D:D</f>
        <v>吨</v>
      </c>
      <c r="E9125" s="2">
        <f>'[1]2025年已发货'!E:E</f>
        <v>105</v>
      </c>
      <c r="F9125" s="4">
        <f>'[1]2025年已发货'!F:F</f>
        <v>45960</v>
      </c>
      <c r="G9125" s="2" t="str">
        <f>'[1]2025年已发货'!G:G</f>
        <v>（中铁广州局-成渝扩容2标）四川省资阳市雁江区石岭镇易家沟2号梁场</v>
      </c>
      <c r="H9125" s="2" t="str">
        <f>'[1]2025年已发货'!H:H</f>
        <v>孙鹏飞</v>
      </c>
      <c r="I9125" s="2">
        <f>'[1]2025年已发货'!I:I</f>
        <v>18011784798</v>
      </c>
      <c r="J9125" s="2" vm="1" t="e">
        <f>_xlfn._xlws.FILTER(辅助信息!D:D,辅助信息!G:G=G9125)</f>
        <v>#VALUE!</v>
      </c>
    </row>
    <row r="9126" spans="1:10">
      <c r="A9126" s="2" t="str">
        <f>'[1]2025年已发货'!A:A</f>
        <v>润耀</v>
      </c>
      <c r="B9126" s="2" t="str">
        <f>'[1]2025年已发货'!B:B</f>
        <v>盘螺</v>
      </c>
      <c r="C9126" s="2" t="str">
        <f>'[1]2025年已发货'!C:C</f>
        <v>HRB400EФ12</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润耀</v>
      </c>
      <c r="B9127" s="2" t="str">
        <f>'[1]2025年已发货'!B:B</f>
        <v>螺纹钢</v>
      </c>
      <c r="C9127" s="2" t="str">
        <f>'[1]2025年已发货'!C:C</f>
        <v>HRB400EФ25，12m</v>
      </c>
      <c r="D9127" s="2" t="str">
        <f>'[1]2025年已发货'!D:D</f>
        <v>吨</v>
      </c>
      <c r="E9127" s="2">
        <f>'[1]2025年已发货'!E:E</f>
        <v>35</v>
      </c>
      <c r="F9127" s="4">
        <f>'[1]2025年已发货'!F:F</f>
        <v>45960</v>
      </c>
      <c r="G9127" s="2" t="str">
        <f>'[1]2025年已发货'!G:G</f>
        <v>（中铁广州局-成渝扩容2标）四川省资阳市雁江区南双路杨家糖房</v>
      </c>
      <c r="H9127" s="2" t="str">
        <f>'[1]2025年已发货'!H:H</f>
        <v>石雄</v>
      </c>
      <c r="I9127" s="2">
        <f>'[1]2025年已发货'!I:I</f>
        <v>13268388125</v>
      </c>
      <c r="J9127" s="2" vm="1" t="e">
        <f>_xlfn._xlws.FILTER(辅助信息!D:D,辅助信息!G:G=G9127)</f>
        <v>#VALUE!</v>
      </c>
    </row>
    <row r="9128" spans="1:10">
      <c r="A9128" s="2" t="str">
        <f>'[1]2025年已发货'!A:A</f>
        <v>泸钢</v>
      </c>
      <c r="B9128" s="2" t="str">
        <f>'[1]2025年已发货'!B:B</f>
        <v>盘螺</v>
      </c>
      <c r="C9128" s="2" t="str">
        <f>'[1]2025年已发货'!C:C</f>
        <v>HRB400E Φ8</v>
      </c>
      <c r="D9128" s="2" t="str">
        <f>'[1]2025年已发货'!D:D</f>
        <v>吨</v>
      </c>
      <c r="E9128" s="2">
        <f>'[1]2025年已发货'!E:E</f>
        <v>16</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Φ10</v>
      </c>
      <c r="D9129" s="2" t="str">
        <f>'[1]2025年已发货'!D:D</f>
        <v>吨</v>
      </c>
      <c r="E9129" s="2">
        <f>'[1]2025年已发货'!E:E</f>
        <v>18</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盘螺</v>
      </c>
      <c r="C9130" s="2" t="str">
        <f>'[1]2025年已发货'!C:C</f>
        <v>HRB400E Φ12</v>
      </c>
      <c r="D9130" s="2" t="str">
        <f>'[1]2025年已发货'!D:D</f>
        <v>吨</v>
      </c>
      <c r="E9130" s="2">
        <f>'[1]2025年已发货'!E:E</f>
        <v>6</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Φ12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Φ14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HRB400E Φ16 9m</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Φ14</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Φ18</v>
      </c>
      <c r="D9135" s="2" t="str">
        <f>'[1]2025年已发货'!D:D</f>
        <v>吨</v>
      </c>
      <c r="E9135" s="2">
        <f>'[1]2025年已发货'!E:E</f>
        <v>3</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Φ20</v>
      </c>
      <c r="D9136" s="2" t="str">
        <f>'[1]2025年已发货'!D:D</f>
        <v>吨</v>
      </c>
      <c r="E9136" s="2">
        <f>'[1]2025年已发货'!E:E</f>
        <v>12</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螺纹钢</v>
      </c>
      <c r="C9137" s="2" t="str">
        <f>'[1]2025年已发货'!C:C</f>
        <v>HRB500E Φ22</v>
      </c>
      <c r="D9137" s="2" t="str">
        <f>'[1]2025年已发货'!D:D</f>
        <v>吨</v>
      </c>
      <c r="E9137" s="2">
        <f>'[1]2025年已发货'!E:E</f>
        <v>3</v>
      </c>
      <c r="F9137" s="4">
        <f>'[1]2025年已发货'!F:F</f>
        <v>45960</v>
      </c>
      <c r="G9137" s="2" t="str">
        <f>'[1]2025年已发货'!G:G</f>
        <v>(五冶建设龙泉驿一医院配套建设工程)成都市龙泉驿区董朗路69号龙泉驿一医院5号门</v>
      </c>
      <c r="H9137" s="2" t="str">
        <f>'[1]2025年已发货'!H:H</f>
        <v>孙敏</v>
      </c>
      <c r="I9137" s="2">
        <f>'[1]2025年已发货'!I:I</f>
        <v>13617695006</v>
      </c>
      <c r="J9137" s="2" t="str">
        <f>_xlfn._xlws.FILTER(辅助信息!D:D,辅助信息!G:G=G9137)</f>
        <v>五冶建设龙泉驿一医院配套建设工程</v>
      </c>
    </row>
    <row r="9138" spans="1:10">
      <c r="A9138" s="2" t="str">
        <f>'[1]2025年已发货'!A:A</f>
        <v>泸钢</v>
      </c>
      <c r="B9138" s="2" t="str">
        <f>'[1]2025年已发货'!B:B</f>
        <v>盘螺</v>
      </c>
      <c r="C9138" s="2" t="str">
        <f>'[1]2025年已发货'!C:C</f>
        <v>HRB400E Φ8</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盘螺</v>
      </c>
      <c r="C9139" s="2" t="str">
        <f>'[1]2025年已发货'!C:C</f>
        <v>HRB400E Φ10</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Φ18</v>
      </c>
      <c r="D9140" s="2" t="str">
        <f>'[1]2025年已发货'!D:D</f>
        <v>吨</v>
      </c>
      <c r="E9140" s="2">
        <f>'[1]2025年已发货'!E:E</f>
        <v>5</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螺纹钢</v>
      </c>
      <c r="C9141" s="2" t="str">
        <f>'[1]2025年已发货'!C:C</f>
        <v>HRB500E Φ25</v>
      </c>
      <c r="D9141" s="2" t="str">
        <f>'[1]2025年已发货'!D:D</f>
        <v>吨</v>
      </c>
      <c r="E9141" s="2">
        <f>'[1]2025年已发货'!E:E</f>
        <v>20</v>
      </c>
      <c r="F9141" s="4">
        <f>'[1]2025年已发货'!F:F</f>
        <v>45960</v>
      </c>
      <c r="G9141" s="2" t="str">
        <f>'[1]2025年已发货'!G:G</f>
        <v>(五冶建设师大附中外语校新建教学楼工程)四川省成都市成华区大观堰2号(四川师范大学附属中学外国语学校)</v>
      </c>
      <c r="H9141" s="2" t="str">
        <f>'[1]2025年已发货'!H:H</f>
        <v>蔡浩</v>
      </c>
      <c r="I9141" s="2">
        <f>'[1]2025年已发货'!I:I</f>
        <v>13980880820</v>
      </c>
      <c r="J9141" s="2" t="str">
        <f>_xlfn._xlws.FILTER(辅助信息!D:D,辅助信息!G:G=G9141)</f>
        <v>五冶建设师大附中外语校新建教学楼工程</v>
      </c>
    </row>
    <row r="9142" spans="1:10">
      <c r="A9142" s="2" t="str">
        <f>'[1]2025年已发货'!A:A</f>
        <v>泸钢</v>
      </c>
      <c r="B9142" s="2" t="str">
        <f>'[1]2025年已发货'!B:B</f>
        <v>盘螺</v>
      </c>
      <c r="C9142" s="2" t="str">
        <f>'[1]2025年已发货'!C:C</f>
        <v>HRB400E Φ10</v>
      </c>
      <c r="D9142" s="2" t="str">
        <f>'[1]2025年已发货'!D:D</f>
        <v>吨</v>
      </c>
      <c r="E9142" s="2">
        <f>'[1]2025年已发货'!E:E</f>
        <v>15</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Φ14 9m</v>
      </c>
      <c r="D9143" s="2" t="str">
        <f>'[1]2025年已发货'!D:D</f>
        <v>吨</v>
      </c>
      <c r="E9143" s="2">
        <f>'[1]2025年已发货'!E:E</f>
        <v>10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Φ16 9m</v>
      </c>
      <c r="D9144" s="2" t="str">
        <f>'[1]2025年已发货'!D:D</f>
        <v>吨</v>
      </c>
      <c r="E9144" s="2">
        <f>'[1]2025年已发货'!E:E</f>
        <v>60</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Φ20 9m</v>
      </c>
      <c r="D9145" s="2" t="str">
        <f>'[1]2025年已发货'!D:D</f>
        <v>吨</v>
      </c>
      <c r="E9145" s="2">
        <f>'[1]2025年已发货'!E:E</f>
        <v>6</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HRB400E Φ25 9m</v>
      </c>
      <c r="D9146" s="2" t="str">
        <f>'[1]2025年已发货'!D:D</f>
        <v>吨</v>
      </c>
      <c r="E9146" s="2">
        <f>'[1]2025年已发货'!E:E</f>
        <v>10</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Φ12</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Φ16</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Φ20</v>
      </c>
      <c r="D9149" s="2" t="str">
        <f>'[1]2025年已发货'!D:D</f>
        <v>吨</v>
      </c>
      <c r="E9149" s="2">
        <f>'[1]2025年已发货'!E:E</f>
        <v>3</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Φ22</v>
      </c>
      <c r="D9150" s="2" t="str">
        <f>'[1]2025年已发货'!D:D</f>
        <v>吨</v>
      </c>
      <c r="E9150" s="2">
        <f>'[1]2025年已发货'!E:E</f>
        <v>6</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v>
      </c>
      <c r="B9151" s="2" t="str">
        <f>'[1]2025年已发货'!B:B</f>
        <v>螺纹钢</v>
      </c>
      <c r="C9151" s="2" t="str">
        <f>'[1]2025年已发货'!C:C</f>
        <v>HRB500E Φ25</v>
      </c>
      <c r="D9151" s="2" t="str">
        <f>'[1]2025年已发货'!D:D</f>
        <v>吨</v>
      </c>
      <c r="E9151" s="2">
        <f>'[1]2025年已发货'!E:E</f>
        <v>25</v>
      </c>
      <c r="F9151" s="4">
        <f>'[1]2025年已发货'!F:F</f>
        <v>45960</v>
      </c>
      <c r="G9151" s="2" t="str">
        <f>'[1]2025年已发货'!G:G</f>
        <v>(五冶钢构龙泉东洪片区70亩住宅、商业及配套工程项目三标段)成都市龙泉驿外东洪路地铁2号线惠王陵地铁C口</v>
      </c>
      <c r="H9151" s="2" t="str">
        <f>'[1]2025年已发货'!H:H</f>
        <v>蒋嗣伟</v>
      </c>
      <c r="I9151" s="2">
        <f>'[1]2025年已发货'!I:I</f>
        <v>15014331252</v>
      </c>
      <c r="J9151" s="2" t="str">
        <f>_xlfn._xlws.FILTER(辅助信息!D:D,辅助信息!G:G=G9151)</f>
        <v>五冶钢构龙泉东洪片区(70亩、85亩)住宅、商业及配套工程项目</v>
      </c>
    </row>
    <row r="9152" spans="1:10">
      <c r="A9152" s="2" t="str">
        <f>'[1]2025年已发货'!A:A</f>
        <v>泸钢（代）</v>
      </c>
      <c r="B9152" s="2" t="str">
        <f>'[1]2025年已发货'!B:B</f>
        <v>盘圆</v>
      </c>
      <c r="C9152" s="2" t="str">
        <f>'[1]2025年已发货'!C:C</f>
        <v>HPB300Ф6</v>
      </c>
      <c r="D9152" s="2" t="str">
        <f>'[1]2025年已发货'!D:D</f>
        <v>吨</v>
      </c>
      <c r="E9152" s="2">
        <f>'[1]2025年已发货'!E:E</f>
        <v>2</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HPB300Ф8</v>
      </c>
      <c r="D9153" s="2" t="str">
        <f>'[1]2025年已发货'!D:D</f>
        <v>吨</v>
      </c>
      <c r="E9153" s="2">
        <f>'[1]2025年已发货'!E:E</f>
        <v>7</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盘圆</v>
      </c>
      <c r="C9154" s="2" t="str">
        <f>'[1]2025年已发货'!C:C</f>
        <v>HPB300Ф10</v>
      </c>
      <c r="D9154" s="2" t="str">
        <f>'[1]2025年已发货'!D:D</f>
        <v>吨</v>
      </c>
      <c r="E9154" s="2">
        <f>'[1]2025年已发货'!E:E</f>
        <v>6</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盘螺</v>
      </c>
      <c r="C9155" s="2" t="str">
        <f>'[1]2025年已发货'!C:C</f>
        <v>HRB400EΦ10</v>
      </c>
      <c r="D9155" s="2" t="str">
        <f>'[1]2025年已发货'!D:D</f>
        <v>吨</v>
      </c>
      <c r="E9155" s="2">
        <f>'[1]2025年已发货'!E:E</f>
        <v>4</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HRB400EФ12*9m</v>
      </c>
      <c r="D9156" s="2" t="str">
        <f>'[1]2025年已发货'!D:D</f>
        <v>吨</v>
      </c>
      <c r="E9156" s="2">
        <f>'[1]2025年已发货'!E:E</f>
        <v>8</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泸钢（代）</v>
      </c>
      <c r="B9157" s="2" t="str">
        <f>'[1]2025年已发货'!B:B</f>
        <v>螺纹钢</v>
      </c>
      <c r="C9157" s="2" t="str">
        <f>'[1]2025年已发货'!C:C</f>
        <v>HRB400EФ16*9m</v>
      </c>
      <c r="D9157" s="2" t="str">
        <f>'[1]2025年已发货'!D:D</f>
        <v>吨</v>
      </c>
      <c r="E9157" s="2">
        <f>'[1]2025年已发货'!E:E</f>
        <v>16</v>
      </c>
      <c r="F9157" s="4">
        <f>'[1]2025年已发货'!F:F</f>
        <v>45960</v>
      </c>
      <c r="G9157" s="2" t="str">
        <f>'[1]2025年已发货'!G:G</f>
        <v>（成铁西物-沪昆线龙里改造工程）贵州黔南龙里接触网维修工区施工现场</v>
      </c>
      <c r="H9157" s="2" t="str">
        <f>'[1]2025年已发货'!H:H</f>
        <v>黄永福</v>
      </c>
      <c r="I9157" s="2" t="str">
        <f>'[1]2025年已发货'!I:I</f>
        <v>15982823571</v>
      </c>
      <c r="J9157" s="2" vm="1" t="e">
        <f>_xlfn._xlws.FILTER(辅助信息!D:D,辅助信息!G:G=G9157)</f>
        <v>#VALUE!</v>
      </c>
    </row>
    <row r="9158" spans="1:10">
      <c r="A9158" s="2" t="str">
        <f>'[1]2025年已发货'!A:A</f>
        <v>泸钢</v>
      </c>
      <c r="B9158" s="2" t="str">
        <f>'[1]2025年已发货'!B:B</f>
        <v>盘圆</v>
      </c>
      <c r="C9158" s="2" t="str">
        <f>'[1]2025年已发货'!C:C</f>
        <v>HPB300Φ6mm</v>
      </c>
      <c r="D9158" s="2" t="str">
        <f>'[1]2025年已发货'!D:D</f>
        <v>吨</v>
      </c>
      <c r="E9158" s="2">
        <f>'[1]2025年已发货'!E:E</f>
        <v>10</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HPB300Φ10mm</v>
      </c>
      <c r="D9159" s="2" t="str">
        <f>'[1]2025年已发货'!D:D</f>
        <v>吨</v>
      </c>
      <c r="E9159" s="2">
        <f>'[1]2025年已发货'!E:E</f>
        <v>35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泸钢</v>
      </c>
      <c r="B9160" s="2" t="str">
        <f>'[1]2025年已发货'!B:B</f>
        <v>盘圆</v>
      </c>
      <c r="C9160" s="2" t="str">
        <f>'[1]2025年已发货'!C:C</f>
        <v>HPB300Φ12mm</v>
      </c>
      <c r="D9160" s="2" t="str">
        <f>'[1]2025年已发货'!D:D</f>
        <v>吨</v>
      </c>
      <c r="E9160" s="2">
        <f>'[1]2025年已发货'!E:E</f>
        <v>25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德胜</v>
      </c>
      <c r="B9161" s="2" t="str">
        <f>'[1]2025年已发货'!B:B</f>
        <v>螺纹钢</v>
      </c>
      <c r="C9161" s="2" t="str">
        <f>'[1]2025年已发货'!C:C</f>
        <v>HRB400EΦ12*9m</v>
      </c>
      <c r="D9161" s="2" t="str">
        <f>'[1]2025年已发货'!D:D</f>
        <v>吨</v>
      </c>
      <c r="E9161" s="2">
        <f>'[1]2025年已发货'!E:E</f>
        <v>35</v>
      </c>
      <c r="F9161" s="4">
        <f>'[1]2025年已发货'!F:F</f>
        <v>45960</v>
      </c>
      <c r="G9161" s="2" t="str">
        <f>'[1]2025年已发货'!G:G</f>
        <v>（成峨3标）眉山市丹棱县兴盛路（诺尔电器）成峨TJ3标</v>
      </c>
      <c r="H9161" s="2" t="str">
        <f>'[1]2025年已发货'!H:H</f>
        <v>雍朝刚</v>
      </c>
      <c r="I9161" s="2" t="str">
        <f>'[1]2025年已发货'!I:I</f>
        <v>19983344290</v>
      </c>
      <c r="J9161" s="2" vm="1" t="e">
        <f>_xlfn._xlws.FILTER(辅助信息!D:D,辅助信息!G:G=G9161)</f>
        <v>#VALUE!</v>
      </c>
    </row>
    <row r="9162" spans="1:10">
      <c r="A9162" s="2" t="str">
        <f>'[1]2025年已发货'!A:A</f>
        <v>润耀</v>
      </c>
      <c r="B9162" s="2" t="str">
        <f>'[1]2025年已发货'!B:B</f>
        <v>盘螺</v>
      </c>
      <c r="C9162" s="2" t="str">
        <f>'[1]2025年已发货'!C:C</f>
        <v>HRB400EФ12</v>
      </c>
      <c r="D9162" s="2" t="str">
        <f>'[1]2025年已发货'!D:D</f>
        <v>吨</v>
      </c>
      <c r="E9162" s="2">
        <f>'[1]2025年已发货'!E:E</f>
        <v>35</v>
      </c>
      <c r="F9162" s="4">
        <f>'[1]2025年已发货'!F:F</f>
        <v>45960</v>
      </c>
      <c r="G9162" s="2" t="str">
        <f>'[1]2025年已发货'!G:G</f>
        <v>（中铁三局成渝扩容ZCB3-1项目部）内江市胜利收费站红绿灯500米</v>
      </c>
      <c r="H9162" s="2" t="str">
        <f>'[1]2025年已发货'!H:H</f>
        <v>王岩</v>
      </c>
      <c r="I9162" s="2">
        <f>'[1]2025年已发货'!I:I</f>
        <v>17634813323</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2025-10-31T07:45:43Z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