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汇总计划!$A$1:$Q$1574</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<sst xmlns="http://schemas.openxmlformats.org/spreadsheetml/2006/main" count="4375" uniqueCount="410">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</sst>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5">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74"/>
  <sheetViews>
    <sheetView tabSelected="1" workbookViewId="0">
      <pane ySplit="1" topLeftCell="A2" activePane="bottomLeft" state="frozen"/>
      <selection/>
      <selection pane="bottomLeft" activeCell="H1572" sqref="H1572"/>
    </sheetView>
  </sheetViews>
  <sheetFormatPr defaultColWidth="8.875" defaultRowHeight="12"/>
  <cols>
    <col min="1" max="1" width="7.75" style="42" customWidth="1"/>
    <col min="2" max="2" width="44.625" style="14" customWidth="1"/>
    <col min="3" max="3" width="8.875" style="14" customWidth="1"/>
    <col min="4" max="4" width="23.5" style="14" customWidth="1"/>
    <col min="5" max="5" width="7.875" style="14" customWidth="1"/>
    <col min="6" max="6" width="13.625" style="14" customWidth="1"/>
    <col min="7" max="8" width="6.25" style="43" customWidth="1"/>
    <col min="9" max="9" width="70.25" style="14" customWidth="1"/>
    <col min="10" max="10" width="7" style="14" customWidth="1"/>
    <col min="11" max="11" width="9.625" style="14" customWidth="1"/>
    <col min="12" max="12" width="17" style="44" customWidth="1"/>
    <col min="13" max="13" width="8.125" style="45" customWidth="1"/>
    <col min="14" max="14" width="2.25" style="45" customWidth="1"/>
    <col min="15" max="16" width="3.875" style="45" customWidth="1"/>
    <col min="17" max="17" width="7.25" style="46" customWidth="1"/>
    <col min="18" max="18" width="8" style="46" customWidth="1"/>
    <col min="19" max="19" width="8.875" style="14" customWidth="1"/>
    <col min="20" max="16384" width="8.875" style="14"/>
  </cols>
  <sheetData>
    <row r="1" s="41" customFormat="1" ht="24" customHeight="1" spans="1:18">
      <c r="A1" s="47"/>
      <c r="B1" s="47" t="s">
        <v>0</v>
      </c>
      <c r="C1" s="48" t="s">
        <v>1</v>
      </c>
      <c r="D1" s="48" t="s">
        <v>2</v>
      </c>
      <c r="E1" s="47" t="s">
        <v>3</v>
      </c>
      <c r="F1" s="47" t="s">
        <v>4</v>
      </c>
      <c r="G1" s="49" t="s">
        <v>5</v>
      </c>
      <c r="H1" s="49" t="s">
        <v>6</v>
      </c>
      <c r="I1" s="47" t="s">
        <v>7</v>
      </c>
      <c r="J1" s="47" t="s">
        <v>8</v>
      </c>
      <c r="K1" s="47" t="s">
        <v>9</v>
      </c>
      <c r="L1" s="55" t="s">
        <v>10</v>
      </c>
      <c r="M1" s="56" t="s">
        <v>11</v>
      </c>
      <c r="N1" s="57" t="s">
        <v>12</v>
      </c>
      <c r="O1" s="57" t="s">
        <v>13</v>
      </c>
      <c r="P1" s="57" t="s">
        <v>14</v>
      </c>
      <c r="Q1" s="64" t="s">
        <v>15</v>
      </c>
      <c r="R1" s="64" t="s">
        <v>16</v>
      </c>
    </row>
    <row r="2" hidden="1" spans="2:18">
      <c r="B2" s="50" t="s">
        <v>17</v>
      </c>
      <c r="C2" s="51">
        <v>45658</v>
      </c>
      <c r="D2" s="50" t="str">
        <f>VLOOKUP(B2,辅助信息!E:K,7,FALSE)</f>
        <v>JWDDCD2024101600090</v>
      </c>
      <c r="E2" s="50" t="str">
        <f>VLOOKUP(F2,辅助信息!A:B,2,FALSE)</f>
        <v>螺纹钢</v>
      </c>
      <c r="F2" s="50" t="s">
        <v>18</v>
      </c>
      <c r="G2" s="52">
        <v>69</v>
      </c>
      <c r="H2" s="52" t="e">
        <f>_xlfn._xlws.FILTER(#REF!,#REF!&amp;#REF!&amp;#REF!&amp;#REF!=C2&amp;F2&amp;I2&amp;J2,"未发货")</f>
        <v>#REF!</v>
      </c>
      <c r="I2" s="50" t="str">
        <f>VLOOKUP(B2,辅助信息!E:I,3,FALSE)</f>
        <v>（达州市公共卫生临床医疗中心项目-一标-1号制作房）达州市通川区西外复兴镇公共卫生临床医疗中心项目</v>
      </c>
      <c r="J2" s="50" t="str">
        <f>VLOOKUP(B2,辅助信息!E:I,4,FALSE)</f>
        <v>潘建发</v>
      </c>
      <c r="K2" s="50">
        <f>VLOOKUP(J2,辅助信息!H:I,2,FALSE)</f>
        <v>13658059919</v>
      </c>
      <c r="L2" s="58" t="str">
        <f>VLOOKUP(B2,辅助信息!E:J,6,FALSE)</f>
        <v>提前联系到场规格,一天到场车辆不低于2车</v>
      </c>
      <c r="M2" s="58"/>
      <c r="N2" s="58"/>
      <c r="O2" s="58"/>
      <c r="P2" s="58"/>
      <c r="Q2" s="50" t="str">
        <f>VLOOKUP(B2,辅助信息!E:M,9,FALSE)</f>
        <v>ZTWM-CDGS-XS-2024-0205-五冶钢构-达州市通川区西外复兴镇及临近片区建设项目</v>
      </c>
      <c r="R2" s="14"/>
    </row>
    <row r="3" hidden="1" spans="2:18">
      <c r="B3" s="27" t="s">
        <v>17</v>
      </c>
      <c r="C3" s="53">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59"/>
      <c r="M3" s="60"/>
      <c r="N3" s="60"/>
      <c r="O3" s="60"/>
      <c r="P3" s="60"/>
      <c r="Q3" s="27" t="str">
        <f>VLOOKUP(B3,辅助信息!E:M,9,FALSE)</f>
        <v>ZTWM-CDGS-XS-2024-0205-五冶钢构-达州市通川区西外复兴镇及临近片区建设项目</v>
      </c>
      <c r="R3" s="14"/>
    </row>
    <row r="4" hidden="1" spans="2:18">
      <c r="B4" s="27" t="s">
        <v>20</v>
      </c>
      <c r="C4" s="53">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0" t="str">
        <f>VLOOKUP(B4,辅助信息!E:J,6,FALSE)</f>
        <v>送货单：送货单位：南充思临新材料科技有限公司,收货单位：五冶集团川北(南充)建设有限公司,项目名称：南充医学科学产业园,送货车型13米,装货前联系收货人核实到场规格</v>
      </c>
      <c r="M4" s="60"/>
      <c r="N4" s="60"/>
      <c r="O4" s="60"/>
      <c r="P4" s="60"/>
      <c r="Q4" s="27" t="str">
        <f>VLOOKUP(B4,辅助信息!E:M,9,FALSE)</f>
        <v>ZTWM-CDGS-XS-2024-0248-五冶钢构-南充市医学院项目</v>
      </c>
      <c r="R4" s="14"/>
    </row>
    <row r="5" hidden="1" spans="2:18">
      <c r="B5" s="27" t="s">
        <v>20</v>
      </c>
      <c r="C5" s="53">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1"/>
      <c r="M5" s="60"/>
      <c r="N5" s="60"/>
      <c r="O5" s="60"/>
      <c r="P5" s="60"/>
      <c r="Q5" s="27" t="str">
        <f>VLOOKUP(B5,辅助信息!E:M,9,FALSE)</f>
        <v>ZTWM-CDGS-XS-2024-0248-五冶钢构-南充市医学院项目</v>
      </c>
      <c r="R5" s="14"/>
    </row>
    <row r="6" hidden="1" spans="2:18">
      <c r="B6" s="27" t="s">
        <v>23</v>
      </c>
      <c r="C6" s="53">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1"/>
      <c r="M6" s="60"/>
      <c r="N6" s="60"/>
      <c r="O6" s="60"/>
      <c r="P6" s="60"/>
      <c r="Q6" s="27" t="str">
        <f>VLOOKUP(B6,辅助信息!E:M,9,FALSE)</f>
        <v>ZTWM-CDGS-XS-2024-0248-五冶钢构-南充市医学院项目</v>
      </c>
      <c r="R6" s="14"/>
    </row>
    <row r="7" hidden="1" spans="2:18">
      <c r="B7" s="27" t="s">
        <v>23</v>
      </c>
      <c r="C7" s="53">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1"/>
      <c r="M7" s="60"/>
      <c r="N7" s="60"/>
      <c r="O7" s="60"/>
      <c r="P7" s="60"/>
      <c r="Q7" s="27" t="str">
        <f>VLOOKUP(B7,辅助信息!E:M,9,FALSE)</f>
        <v>ZTWM-CDGS-XS-2024-0248-五冶钢构-南充市医学院项目</v>
      </c>
      <c r="R7" s="14"/>
    </row>
    <row r="8" hidden="1" spans="2:18">
      <c r="B8" s="27" t="s">
        <v>24</v>
      </c>
      <c r="C8" s="53">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59"/>
      <c r="M8" s="60"/>
      <c r="N8" s="60"/>
      <c r="O8" s="60"/>
      <c r="P8" s="60"/>
      <c r="Q8" s="27"/>
      <c r="R8" s="14"/>
    </row>
    <row r="9" hidden="1" spans="2:18">
      <c r="B9" s="27" t="s">
        <v>25</v>
      </c>
      <c r="C9" s="53">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0"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0"/>
      <c r="N9" s="60"/>
      <c r="O9" s="60"/>
      <c r="P9" s="60"/>
      <c r="Q9" s="27" t="str">
        <f>VLOOKUP(B9,辅助信息!E:M,9,FALSE)</f>
        <v>ZTWM-CDGS-XS-2024-0181-五冶天府-国道542项目（二批次）</v>
      </c>
      <c r="R9" s="14"/>
    </row>
    <row r="10" hidden="1" spans="2:18">
      <c r="B10" s="27" t="s">
        <v>25</v>
      </c>
      <c r="C10" s="53">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1"/>
      <c r="M10" s="60"/>
      <c r="N10" s="60"/>
      <c r="O10" s="60"/>
      <c r="P10" s="60"/>
      <c r="Q10" s="27" t="str">
        <f>VLOOKUP(B10,辅助信息!E:M,9,FALSE)</f>
        <v>ZTWM-CDGS-XS-2024-0181-五冶天府-国道542项目（二批次）</v>
      </c>
      <c r="R10" s="14"/>
    </row>
    <row r="11" hidden="1" spans="2:18">
      <c r="B11" s="27" t="s">
        <v>25</v>
      </c>
      <c r="C11" s="53">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1"/>
      <c r="M11" s="60"/>
      <c r="N11" s="60"/>
      <c r="O11" s="60"/>
      <c r="P11" s="60"/>
      <c r="Q11" s="27" t="str">
        <f>VLOOKUP(B11,辅助信息!E:M,9,FALSE)</f>
        <v>ZTWM-CDGS-XS-2024-0181-五冶天府-国道542项目（二批次）</v>
      </c>
      <c r="R11" s="14"/>
    </row>
    <row r="12" hidden="1" spans="2:18">
      <c r="B12" s="27" t="s">
        <v>25</v>
      </c>
      <c r="C12" s="53">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59"/>
      <c r="M12" s="60"/>
      <c r="N12" s="60"/>
      <c r="O12" s="60"/>
      <c r="P12" s="60"/>
      <c r="Q12" s="27" t="str">
        <f>VLOOKUP(B12,辅助信息!E:M,9,FALSE)</f>
        <v>ZTWM-CDGS-XS-2024-0181-五冶天府-国道542项目（二批次）</v>
      </c>
      <c r="R12" s="14"/>
    </row>
    <row r="13" ht="56.25" hidden="1" customHeight="1" spans="2:18">
      <c r="B13" s="27" t="s">
        <v>29</v>
      </c>
      <c r="C13" s="53">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0" t="str">
        <f>VLOOKUP(B13,辅助信息!E:J,6,FALSE)</f>
        <v>五冶建设送货单,4份材质书,送货车型9.6米,装货前联系收货人核实到场规格,没提前告知进场规格现场不给予接收</v>
      </c>
      <c r="M13" s="60"/>
      <c r="N13" s="60"/>
      <c r="O13" s="60"/>
      <c r="P13" s="60"/>
      <c r="Q13" s="27"/>
      <c r="R13" s="14"/>
    </row>
    <row r="14" hidden="1" spans="2:18">
      <c r="B14" s="27" t="s">
        <v>31</v>
      </c>
      <c r="C14" s="53">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0" t="str">
        <f>VLOOKUP(B14,辅助信息!E:J,6,FALSE)</f>
        <v>提前联系到场规格及数量</v>
      </c>
      <c r="M14" s="60"/>
      <c r="N14" s="60"/>
      <c r="O14" s="60"/>
      <c r="P14" s="60"/>
      <c r="Q14" s="27" t="str">
        <f>VLOOKUP(B14,辅助信息!E:M,9,FALSE)</f>
        <v>ZTWM-CDGS-XS-2024-0179-四川商投-射洪城乡一体化建设项目</v>
      </c>
      <c r="R14" s="14"/>
    </row>
    <row r="15" hidden="1" spans="2:18">
      <c r="B15" s="27" t="s">
        <v>31</v>
      </c>
      <c r="C15" s="53">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1"/>
      <c r="M15" s="60"/>
      <c r="N15" s="60"/>
      <c r="O15" s="60"/>
      <c r="P15" s="60"/>
      <c r="Q15" s="27" t="str">
        <f>VLOOKUP(B15,辅助信息!E:M,9,FALSE)</f>
        <v>ZTWM-CDGS-XS-2024-0179-四川商投-射洪城乡一体化建设项目</v>
      </c>
      <c r="R15" s="14"/>
    </row>
    <row r="16" hidden="1" spans="2:18">
      <c r="B16" s="27" t="s">
        <v>31</v>
      </c>
      <c r="C16" s="53">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1"/>
      <c r="M16" s="60"/>
      <c r="N16" s="60"/>
      <c r="O16" s="60"/>
      <c r="P16" s="60"/>
      <c r="Q16" s="27" t="str">
        <f>VLOOKUP(B16,辅助信息!E:M,9,FALSE)</f>
        <v>ZTWM-CDGS-XS-2024-0179-四川商投-射洪城乡一体化建设项目</v>
      </c>
      <c r="R16" s="14"/>
    </row>
    <row r="17" hidden="1" spans="2:18">
      <c r="B17" s="27" t="s">
        <v>31</v>
      </c>
      <c r="C17" s="53">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59"/>
      <c r="M17" s="60"/>
      <c r="N17" s="60"/>
      <c r="O17" s="60"/>
      <c r="P17" s="60"/>
      <c r="Q17" s="27" t="str">
        <f>VLOOKUP(B17,辅助信息!E:M,9,FALSE)</f>
        <v>ZTWM-CDGS-XS-2024-0179-四川商投-射洪城乡一体化建设项目</v>
      </c>
      <c r="R17" s="14"/>
    </row>
    <row r="18" hidden="1" spans="2:18">
      <c r="B18" s="27" t="s">
        <v>17</v>
      </c>
      <c r="C18" s="53">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0" t="s">
        <v>34</v>
      </c>
      <c r="M18" s="60"/>
      <c r="N18" s="60"/>
      <c r="O18" s="60"/>
      <c r="P18" s="60"/>
      <c r="Q18" s="27" t="str">
        <f>VLOOKUP(B18,辅助信息!E:M,9,FALSE)</f>
        <v>ZTWM-CDGS-XS-2024-0205-五冶钢构-达州市通川区西外复兴镇及临近片区建设项目</v>
      </c>
      <c r="R18" s="14"/>
    </row>
    <row r="19" hidden="1" spans="2:18">
      <c r="B19" s="27" t="s">
        <v>17</v>
      </c>
      <c r="C19" s="53">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59"/>
      <c r="M19" s="60"/>
      <c r="N19" s="60"/>
      <c r="O19" s="60"/>
      <c r="P19" s="60"/>
      <c r="Q19" s="27" t="str">
        <f>VLOOKUP(B19,辅助信息!E:M,9,FALSE)</f>
        <v>ZTWM-CDGS-XS-2024-0205-五冶钢构-达州市通川区西外复兴镇及临近片区建设项目</v>
      </c>
      <c r="R19" s="14"/>
    </row>
    <row r="20" hidden="1" spans="2:18">
      <c r="B20" s="27" t="s">
        <v>24</v>
      </c>
      <c r="C20" s="53">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0"/>
      <c r="M20" s="60"/>
      <c r="N20" s="60"/>
      <c r="O20" s="60"/>
      <c r="P20" s="60"/>
      <c r="Q20" s="27" t="str">
        <f>VLOOKUP(B20,辅助信息!E:M,9,FALSE)</f>
        <v>ZTWM-CDGS-XS-2024-0248-五冶钢构-南充市医学院项目</v>
      </c>
      <c r="R20" s="14"/>
    </row>
    <row r="21" hidden="1" spans="2:18">
      <c r="B21" s="27" t="s">
        <v>24</v>
      </c>
      <c r="C21" s="53">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0" t="s">
        <v>35</v>
      </c>
      <c r="M21" s="60"/>
      <c r="N21" s="60"/>
      <c r="O21" s="60"/>
      <c r="P21" s="60"/>
      <c r="Q21" s="27" t="str">
        <f>VLOOKUP(B21,辅助信息!E:M,9,FALSE)</f>
        <v>ZTWM-CDGS-XS-2024-0248-五冶钢构-南充市医学院项目</v>
      </c>
      <c r="R21" s="14"/>
    </row>
    <row r="22" hidden="1" spans="2:18">
      <c r="B22" s="27" t="s">
        <v>24</v>
      </c>
      <c r="C22" s="53">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59"/>
      <c r="M22" s="60"/>
      <c r="N22" s="60"/>
      <c r="O22" s="60"/>
      <c r="P22" s="60"/>
      <c r="Q22" s="27" t="str">
        <f>VLOOKUP(B22,辅助信息!E:M,9,FALSE)</f>
        <v>ZTWM-CDGS-XS-2024-0248-五冶钢构-南充市医学院项目</v>
      </c>
      <c r="R22" s="14"/>
    </row>
    <row r="23" hidden="1" spans="2:18">
      <c r="B23" s="27" t="s">
        <v>25</v>
      </c>
      <c r="C23" s="53">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0" t="s">
        <v>36</v>
      </c>
      <c r="M23" s="60"/>
      <c r="N23" s="60"/>
      <c r="O23" s="60"/>
      <c r="P23" s="60"/>
      <c r="Q23" s="27" t="str">
        <f>VLOOKUP(B23,辅助信息!E:M,9,FALSE)</f>
        <v>ZTWM-CDGS-XS-2024-0181-五冶天府-国道542项目（二批次）</v>
      </c>
      <c r="R23" s="14"/>
    </row>
    <row r="24" hidden="1" spans="2:18">
      <c r="B24" s="27" t="s">
        <v>25</v>
      </c>
      <c r="C24" s="53">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1"/>
      <c r="M24" s="60"/>
      <c r="N24" s="60"/>
      <c r="O24" s="60"/>
      <c r="P24" s="60"/>
      <c r="Q24" s="27" t="str">
        <f>VLOOKUP(B24,辅助信息!E:M,9,FALSE)</f>
        <v>ZTWM-CDGS-XS-2024-0181-五冶天府-国道542项目（二批次）</v>
      </c>
      <c r="R24" s="14"/>
    </row>
    <row r="25" hidden="1" spans="2:18">
      <c r="B25" s="27" t="s">
        <v>25</v>
      </c>
      <c r="C25" s="53">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1"/>
      <c r="M25" s="60"/>
      <c r="N25" s="60"/>
      <c r="O25" s="60"/>
      <c r="P25" s="60"/>
      <c r="Q25" s="27" t="str">
        <f>VLOOKUP(B25,辅助信息!E:M,9,FALSE)</f>
        <v>ZTWM-CDGS-XS-2024-0181-五冶天府-国道542项目（二批次）</v>
      </c>
      <c r="R25" s="14"/>
    </row>
    <row r="26" hidden="1" spans="2:18">
      <c r="B26" s="27" t="s">
        <v>25</v>
      </c>
      <c r="C26" s="53">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59"/>
      <c r="M26" s="60"/>
      <c r="N26" s="60"/>
      <c r="O26" s="60"/>
      <c r="P26" s="60"/>
      <c r="Q26" s="27" t="str">
        <f>VLOOKUP(B26,辅助信息!E:M,9,FALSE)</f>
        <v>ZTWM-CDGS-XS-2024-0181-五冶天府-国道542项目（二批次）</v>
      </c>
      <c r="R26" s="14"/>
    </row>
    <row r="27" ht="56.25" hidden="1" customHeight="1" spans="2:18">
      <c r="B27" s="27" t="s">
        <v>29</v>
      </c>
      <c r="C27" s="53">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0" t="s">
        <v>37</v>
      </c>
      <c r="M27" s="60"/>
      <c r="N27" s="60"/>
      <c r="O27" s="60"/>
      <c r="P27" s="60"/>
      <c r="Q27" s="27" t="str">
        <f>VLOOKUP(B27,辅助信息!E:M,9,FALSE)</f>
        <v>ZTWM-CDGS-XS-2024-0181-五冶天府-国道542项目（二批次）</v>
      </c>
      <c r="R27" s="14"/>
    </row>
    <row r="28" hidden="1" spans="2:18">
      <c r="B28" s="27" t="s">
        <v>31</v>
      </c>
      <c r="C28" s="53">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0" t="s">
        <v>38</v>
      </c>
      <c r="M28" s="60"/>
      <c r="N28" s="60"/>
      <c r="O28" s="60"/>
      <c r="P28" s="60"/>
      <c r="Q28" s="27" t="str">
        <f>VLOOKUP(B28,辅助信息!E:M,9,FALSE)</f>
        <v>ZTWM-CDGS-XS-2024-0179-四川商投-射洪城乡一体化建设项目</v>
      </c>
      <c r="R28" s="14"/>
    </row>
    <row r="29" hidden="1" spans="2:18">
      <c r="B29" s="27" t="s">
        <v>31</v>
      </c>
      <c r="C29" s="53">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1"/>
      <c r="M29" s="60"/>
      <c r="N29" s="60"/>
      <c r="O29" s="60"/>
      <c r="P29" s="60"/>
      <c r="Q29" s="27" t="str">
        <f>VLOOKUP(B29,辅助信息!E:M,9,FALSE)</f>
        <v>ZTWM-CDGS-XS-2024-0179-四川商投-射洪城乡一体化建设项目</v>
      </c>
      <c r="R29" s="14"/>
    </row>
    <row r="30" hidden="1" spans="2:18">
      <c r="B30" s="27" t="s">
        <v>31</v>
      </c>
      <c r="C30" s="53">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1"/>
      <c r="M30" s="60"/>
      <c r="N30" s="60"/>
      <c r="O30" s="60"/>
      <c r="P30" s="60"/>
      <c r="Q30" s="27" t="str">
        <f>VLOOKUP(B30,辅助信息!E:M,9,FALSE)</f>
        <v>ZTWM-CDGS-XS-2024-0179-四川商投-射洪城乡一体化建设项目</v>
      </c>
      <c r="R30" s="14"/>
    </row>
    <row r="31" hidden="1" spans="2:18">
      <c r="B31" s="27" t="s">
        <v>31</v>
      </c>
      <c r="C31" s="53">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59"/>
      <c r="M31" s="60"/>
      <c r="N31" s="60"/>
      <c r="O31" s="60"/>
      <c r="P31" s="60"/>
      <c r="Q31" s="27" t="str">
        <f>VLOOKUP(B31,辅助信息!E:M,9,FALSE)</f>
        <v>ZTWM-CDGS-XS-2024-0179-四川商投-射洪城乡一体化建设项目</v>
      </c>
      <c r="R31" s="14"/>
    </row>
    <row r="32" hidden="1" spans="2:18">
      <c r="B32" s="27" t="s">
        <v>39</v>
      </c>
      <c r="C32" s="53">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2">
        <f>VLOOKUP(J32,辅助信息!H:I,2,FALSE)</f>
        <v>13658059919</v>
      </c>
      <c r="L32" s="63" t="s">
        <v>34</v>
      </c>
      <c r="M32" s="63"/>
      <c r="N32" s="63"/>
      <c r="O32" s="63"/>
      <c r="P32" s="63"/>
      <c r="Q32" s="27" t="str">
        <f>VLOOKUP(B32,辅助信息!E:M,9,FALSE)</f>
        <v>ZTWM-CDGS-XS-2024-0205-五冶钢构-达州市通川区西外复兴镇及临近片区建设项目</v>
      </c>
      <c r="R32" s="14"/>
    </row>
    <row r="33" hidden="1" spans="2:18">
      <c r="B33" s="27" t="s">
        <v>39</v>
      </c>
      <c r="C33" s="53">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2">
        <f>VLOOKUP(J33,辅助信息!H:I,2,FALSE)</f>
        <v>13658059919</v>
      </c>
      <c r="M33" s="42"/>
      <c r="N33" s="42"/>
      <c r="O33" s="42"/>
      <c r="P33" s="42"/>
      <c r="Q33" s="27" t="str">
        <f>VLOOKUP(B33,辅助信息!E:M,9,FALSE)</f>
        <v>ZTWM-CDGS-XS-2024-0205-五冶钢构-达州市通川区西外复兴镇及临近片区建设项目</v>
      </c>
      <c r="R33" s="14"/>
    </row>
    <row r="34" hidden="1" spans="2:18">
      <c r="B34" s="27" t="s">
        <v>39</v>
      </c>
      <c r="C34" s="53">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2">
        <f>VLOOKUP(J34,辅助信息!H:I,2,FALSE)</f>
        <v>13658059919</v>
      </c>
      <c r="M34" s="42"/>
      <c r="N34" s="42"/>
      <c r="O34" s="42"/>
      <c r="P34" s="42"/>
      <c r="Q34" s="27" t="str">
        <f>VLOOKUP(B34,辅助信息!E:M,9,FALSE)</f>
        <v>ZTWM-CDGS-XS-2024-0205-五冶钢构-达州市通川区西外复兴镇及临近片区建设项目</v>
      </c>
      <c r="R34" s="14"/>
    </row>
    <row r="35" hidden="1" spans="2:18">
      <c r="B35" s="27" t="s">
        <v>39</v>
      </c>
      <c r="C35" s="53">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2">
        <f>VLOOKUP(J35,辅助信息!H:I,2,FALSE)</f>
        <v>13658059919</v>
      </c>
      <c r="M35" s="42"/>
      <c r="N35" s="42"/>
      <c r="O35" s="42"/>
      <c r="P35" s="42"/>
      <c r="Q35" s="27" t="str">
        <f>VLOOKUP(B35,辅助信息!E:M,9,FALSE)</f>
        <v>ZTWM-CDGS-XS-2024-0205-五冶钢构-达州市通川区西外复兴镇及临近片区建设项目</v>
      </c>
      <c r="R35" s="14"/>
    </row>
    <row r="36" hidden="1" spans="2:18">
      <c r="B36" s="27" t="s">
        <v>39</v>
      </c>
      <c r="C36" s="53">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2">
        <f>VLOOKUP(J36,辅助信息!H:I,2,FALSE)</f>
        <v>13658059919</v>
      </c>
      <c r="M36" s="42"/>
      <c r="N36" s="42"/>
      <c r="O36" s="42"/>
      <c r="P36" s="42"/>
      <c r="Q36" s="27" t="str">
        <f>VLOOKUP(B36,辅助信息!E:M,9,FALSE)</f>
        <v>ZTWM-CDGS-XS-2024-0205-五冶钢构-达州市通川区西外复兴镇及临近片区建设项目</v>
      </c>
      <c r="R36" s="14"/>
    </row>
    <row r="37" hidden="1" spans="2:18">
      <c r="B37" s="27" t="s">
        <v>39</v>
      </c>
      <c r="C37" s="53">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2">
        <f>VLOOKUP(J37,辅助信息!H:I,2,FALSE)</f>
        <v>13658059919</v>
      </c>
      <c r="M37" s="42"/>
      <c r="N37" s="42"/>
      <c r="O37" s="42"/>
      <c r="P37" s="42"/>
      <c r="Q37" s="27" t="str">
        <f>VLOOKUP(B37,辅助信息!E:M,9,FALSE)</f>
        <v>ZTWM-CDGS-XS-2024-0205-五冶钢构-达州市通川区西外复兴镇及临近片区建设项目</v>
      </c>
      <c r="R37" s="14"/>
    </row>
    <row r="38" hidden="1" spans="2:18">
      <c r="B38" s="27" t="s">
        <v>39</v>
      </c>
      <c r="C38" s="53">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2">
        <f>VLOOKUP(J38,辅助信息!H:I,2,FALSE)</f>
        <v>13658059919</v>
      </c>
      <c r="M38" s="42"/>
      <c r="N38" s="42"/>
      <c r="O38" s="42"/>
      <c r="P38" s="42"/>
      <c r="Q38" s="27" t="str">
        <f>VLOOKUP(B38,辅助信息!E:M,9,FALSE)</f>
        <v>ZTWM-CDGS-XS-2024-0205-五冶钢构-达州市通川区西外复兴镇及临近片区建设项目</v>
      </c>
      <c r="R38" s="14"/>
    </row>
    <row r="39" hidden="1" spans="2:18">
      <c r="B39" s="27" t="s">
        <v>39</v>
      </c>
      <c r="C39" s="53">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2">
        <f>VLOOKUP(J39,辅助信息!H:I,2,FALSE)</f>
        <v>13658059919</v>
      </c>
      <c r="M39" s="42"/>
      <c r="N39" s="42"/>
      <c r="O39" s="42"/>
      <c r="P39" s="42"/>
      <c r="Q39" s="27" t="str">
        <f>VLOOKUP(B39,辅助信息!E:M,9,FALSE)</f>
        <v>ZTWM-CDGS-XS-2024-0205-五冶钢构-达州市通川区西外复兴镇及临近片区建设项目</v>
      </c>
      <c r="R39" s="14"/>
    </row>
    <row r="40" hidden="1" spans="2:18">
      <c r="B40" s="27" t="s">
        <v>17</v>
      </c>
      <c r="C40" s="53">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3" t="s">
        <v>34</v>
      </c>
      <c r="M40" s="63"/>
      <c r="N40" s="63"/>
      <c r="O40" s="63"/>
      <c r="P40" s="63"/>
      <c r="Q40" s="27" t="str">
        <f>VLOOKUP(B40,辅助信息!E:M,9,FALSE)</f>
        <v>ZTWM-CDGS-XS-2024-0205-五冶钢构-达州市通川区西外复兴镇及临近片区建设项目</v>
      </c>
      <c r="R40" s="14"/>
    </row>
    <row r="41" hidden="1" spans="2:18">
      <c r="B41" s="27" t="s">
        <v>17</v>
      </c>
      <c r="C41" s="53">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2"/>
      <c r="N41" s="42"/>
      <c r="O41" s="42"/>
      <c r="P41" s="42"/>
      <c r="Q41" s="27" t="str">
        <f>VLOOKUP(B41,辅助信息!E:M,9,FALSE)</f>
        <v>ZTWM-CDGS-XS-2024-0205-五冶钢构-达州市通川区西外复兴镇及临近片区建设项目</v>
      </c>
      <c r="R41" s="14"/>
    </row>
    <row r="42" hidden="1" spans="2:18">
      <c r="B42" s="27" t="s">
        <v>17</v>
      </c>
      <c r="C42" s="53">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2"/>
      <c r="N42" s="42"/>
      <c r="O42" s="42"/>
      <c r="P42" s="42"/>
      <c r="Q42" s="27" t="str">
        <f>VLOOKUP(B42,辅助信息!E:M,9,FALSE)</f>
        <v>ZTWM-CDGS-XS-2024-0205-五冶钢构-达州市通川区西外复兴镇及临近片区建设项目</v>
      </c>
      <c r="R42" s="14"/>
    </row>
    <row r="43" hidden="1" spans="2:18">
      <c r="B43" s="27" t="s">
        <v>17</v>
      </c>
      <c r="C43" s="53">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2"/>
      <c r="N43" s="42"/>
      <c r="O43" s="42"/>
      <c r="P43" s="42"/>
      <c r="Q43" s="27" t="str">
        <f>VLOOKUP(B43,辅助信息!E:M,9,FALSE)</f>
        <v>ZTWM-CDGS-XS-2024-0205-五冶钢构-达州市通川区西外复兴镇及临近片区建设项目</v>
      </c>
      <c r="R43" s="14"/>
    </row>
    <row r="44" hidden="1" spans="2:18">
      <c r="B44" s="27" t="s">
        <v>17</v>
      </c>
      <c r="C44" s="53">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2"/>
      <c r="N44" s="42"/>
      <c r="O44" s="42"/>
      <c r="P44" s="42"/>
      <c r="Q44" s="27" t="str">
        <f>VLOOKUP(B44,辅助信息!E:M,9,FALSE)</f>
        <v>ZTWM-CDGS-XS-2024-0205-五冶钢构-达州市通川区西外复兴镇及临近片区建设项目</v>
      </c>
      <c r="R44" s="14"/>
    </row>
    <row r="45" hidden="1" spans="1:18">
      <c r="A45" s="54" t="s">
        <v>42</v>
      </c>
      <c r="B45" s="27" t="s">
        <v>43</v>
      </c>
      <c r="C45" s="53">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0" t="s">
        <v>34</v>
      </c>
      <c r="M45" s="60"/>
      <c r="N45" s="60"/>
      <c r="O45" s="60"/>
      <c r="P45" s="60"/>
      <c r="Q45" s="27" t="str">
        <f>VLOOKUP(B45,辅助信息!E:M,9,FALSE)</f>
        <v>ZTWM-CDGS-XS-2024-0205-五冶钢构-达州市通川区西外复兴镇及临近片区建设项目</v>
      </c>
      <c r="R45" s="14"/>
    </row>
    <row r="46" hidden="1" spans="2:18">
      <c r="B46" s="27" t="s">
        <v>43</v>
      </c>
      <c r="C46" s="53">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1"/>
      <c r="M46" s="60"/>
      <c r="N46" s="60"/>
      <c r="O46" s="60"/>
      <c r="P46" s="60"/>
      <c r="Q46" s="27" t="str">
        <f>VLOOKUP(B46,辅助信息!E:M,9,FALSE)</f>
        <v>ZTWM-CDGS-XS-2024-0205-五冶钢构-达州市通川区西外复兴镇及临近片区建设项目</v>
      </c>
      <c r="R46" s="14"/>
    </row>
    <row r="47" hidden="1" spans="2:18">
      <c r="B47" s="27" t="s">
        <v>43</v>
      </c>
      <c r="C47" s="53">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1"/>
      <c r="M47" s="60"/>
      <c r="N47" s="60"/>
      <c r="O47" s="60"/>
      <c r="P47" s="60"/>
      <c r="Q47" s="27" t="str">
        <f>VLOOKUP(B47,辅助信息!E:M,9,FALSE)</f>
        <v>ZTWM-CDGS-XS-2024-0205-五冶钢构-达州市通川区西外复兴镇及临近片区建设项目</v>
      </c>
      <c r="R47" s="14"/>
    </row>
    <row r="48" hidden="1" spans="2:18">
      <c r="B48" s="27" t="s">
        <v>43</v>
      </c>
      <c r="C48" s="53">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1"/>
      <c r="M48" s="60"/>
      <c r="N48" s="60"/>
      <c r="O48" s="60"/>
      <c r="P48" s="60"/>
      <c r="Q48" s="27" t="str">
        <f>VLOOKUP(B48,辅助信息!E:M,9,FALSE)</f>
        <v>ZTWM-CDGS-XS-2024-0205-五冶钢构-达州市通川区西外复兴镇及临近片区建设项目</v>
      </c>
      <c r="R48" s="14"/>
    </row>
    <row r="49" hidden="1" spans="2:18">
      <c r="B49" s="27" t="s">
        <v>43</v>
      </c>
      <c r="C49" s="53">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59"/>
      <c r="M49" s="60"/>
      <c r="N49" s="60"/>
      <c r="O49" s="60"/>
      <c r="P49" s="60"/>
      <c r="Q49" s="27" t="str">
        <f>VLOOKUP(B49,辅助信息!E:M,9,FALSE)</f>
        <v>ZTWM-CDGS-XS-2024-0205-五冶钢构-达州市通川区西外复兴镇及临近片区建设项目</v>
      </c>
      <c r="R49" s="14"/>
    </row>
    <row r="50" hidden="1" spans="2:18">
      <c r="B50" s="27" t="s">
        <v>44</v>
      </c>
      <c r="C50" s="53">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0" t="s">
        <v>34</v>
      </c>
      <c r="M50" s="60"/>
      <c r="N50" s="60"/>
      <c r="O50" s="60"/>
      <c r="P50" s="60"/>
      <c r="Q50" s="27" t="str">
        <f>VLOOKUP(B50,辅助信息!E:M,9,FALSE)</f>
        <v>ZTWM-CDGS-XS-2024-0189-华西集采-酒城南项目</v>
      </c>
      <c r="R50" s="14"/>
    </row>
    <row r="51" hidden="1" spans="2:18">
      <c r="B51" s="27" t="s">
        <v>44</v>
      </c>
      <c r="C51" s="53">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1"/>
      <c r="M51" s="60"/>
      <c r="N51" s="60"/>
      <c r="O51" s="60"/>
      <c r="P51" s="60"/>
      <c r="Q51" s="27" t="str">
        <f>VLOOKUP(B51,辅助信息!E:M,9,FALSE)</f>
        <v>ZTWM-CDGS-XS-2024-0189-华西集采-酒城南项目</v>
      </c>
      <c r="R51" s="14"/>
    </row>
    <row r="52" hidden="1" spans="2:18">
      <c r="B52" s="27" t="s">
        <v>44</v>
      </c>
      <c r="C52" s="53">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1"/>
      <c r="M52" s="60"/>
      <c r="N52" s="60"/>
      <c r="O52" s="60"/>
      <c r="P52" s="60"/>
      <c r="Q52" s="27" t="str">
        <f>VLOOKUP(B52,辅助信息!E:M,9,FALSE)</f>
        <v>ZTWM-CDGS-XS-2024-0189-华西集采-酒城南项目</v>
      </c>
      <c r="R52" s="14"/>
    </row>
    <row r="53" hidden="1" spans="2:18">
      <c r="B53" s="27" t="s">
        <v>44</v>
      </c>
      <c r="C53" s="53">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1"/>
      <c r="M53" s="60"/>
      <c r="N53" s="60"/>
      <c r="O53" s="60"/>
      <c r="P53" s="60"/>
      <c r="Q53" s="27" t="str">
        <f>VLOOKUP(B53,辅助信息!E:M,9,FALSE)</f>
        <v>ZTWM-CDGS-XS-2024-0189-华西集采-酒城南项目</v>
      </c>
      <c r="R53" s="14"/>
    </row>
    <row r="54" hidden="1" spans="2:18">
      <c r="B54" s="27" t="s">
        <v>44</v>
      </c>
      <c r="C54" s="53">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1"/>
      <c r="M54" s="60"/>
      <c r="N54" s="60"/>
      <c r="O54" s="60"/>
      <c r="P54" s="60"/>
      <c r="Q54" s="27" t="str">
        <f>VLOOKUP(B54,辅助信息!E:M,9,FALSE)</f>
        <v>ZTWM-CDGS-XS-2024-0189-华西集采-酒城南项目</v>
      </c>
      <c r="R54" s="14"/>
    </row>
    <row r="55" hidden="1" spans="2:18">
      <c r="B55" s="27" t="s">
        <v>44</v>
      </c>
      <c r="C55" s="53">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1"/>
      <c r="M55" s="60"/>
      <c r="N55" s="60"/>
      <c r="O55" s="60"/>
      <c r="P55" s="60"/>
      <c r="Q55" s="27" t="str">
        <f>VLOOKUP(B55,辅助信息!E:M,9,FALSE)</f>
        <v>ZTWM-CDGS-XS-2024-0189-华西集采-酒城南项目</v>
      </c>
      <c r="R55" s="14"/>
    </row>
    <row r="56" hidden="1" spans="2:18">
      <c r="B56" s="27" t="s">
        <v>44</v>
      </c>
      <c r="C56" s="53">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1"/>
      <c r="M56" s="60"/>
      <c r="N56" s="60"/>
      <c r="O56" s="60"/>
      <c r="P56" s="60"/>
      <c r="Q56" s="27" t="str">
        <f>VLOOKUP(B56,辅助信息!E:M,9,FALSE)</f>
        <v>ZTWM-CDGS-XS-2024-0189-华西集采-酒城南项目</v>
      </c>
      <c r="R56" s="14"/>
    </row>
    <row r="57" hidden="1" spans="2:18">
      <c r="B57" s="27" t="s">
        <v>44</v>
      </c>
      <c r="C57" s="53">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1"/>
      <c r="M57" s="60"/>
      <c r="N57" s="60"/>
      <c r="O57" s="60"/>
      <c r="P57" s="60"/>
      <c r="Q57" s="27" t="str">
        <f>VLOOKUP(B57,辅助信息!E:M,9,FALSE)</f>
        <v>ZTWM-CDGS-XS-2024-0189-华西集采-酒城南项目</v>
      </c>
      <c r="R57" s="14"/>
    </row>
    <row r="58" hidden="1" spans="2:18">
      <c r="B58" s="27" t="s">
        <v>44</v>
      </c>
      <c r="C58" s="53">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1"/>
      <c r="M58" s="60"/>
      <c r="N58" s="60"/>
      <c r="O58" s="60"/>
      <c r="P58" s="60"/>
      <c r="Q58" s="27" t="str">
        <f>VLOOKUP(B58,辅助信息!E:M,9,FALSE)</f>
        <v>ZTWM-CDGS-XS-2024-0189-华西集采-酒城南项目</v>
      </c>
      <c r="R58" s="14"/>
    </row>
    <row r="59" hidden="1" spans="2:18">
      <c r="B59" s="27" t="s">
        <v>44</v>
      </c>
      <c r="C59" s="53">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59"/>
      <c r="M59" s="60"/>
      <c r="N59" s="60"/>
      <c r="O59" s="60"/>
      <c r="P59" s="60"/>
      <c r="Q59" s="27" t="str">
        <f>VLOOKUP(B59,辅助信息!E:M,9,FALSE)</f>
        <v>ZTWM-CDGS-XS-2024-0189-华西集采-酒城南项目</v>
      </c>
      <c r="R59" s="14"/>
    </row>
    <row r="60" ht="22.5" hidden="1" customHeight="1" spans="2:18">
      <c r="B60" s="27" t="s">
        <v>17</v>
      </c>
      <c r="C60" s="53">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0" t="s">
        <v>34</v>
      </c>
      <c r="M60" s="60"/>
      <c r="N60" s="60"/>
      <c r="O60" s="60"/>
      <c r="P60" s="60"/>
      <c r="Q60" s="27" t="str">
        <f>VLOOKUP(B60,辅助信息!E:M,9,FALSE)</f>
        <v>ZTWM-CDGS-XS-2024-0205-五冶钢构-达州市通川区西外复兴镇及临近片区建设项目</v>
      </c>
      <c r="R60" s="14"/>
    </row>
    <row r="61" hidden="1" spans="2:18">
      <c r="B61" s="27" t="s">
        <v>24</v>
      </c>
      <c r="C61" s="53">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0" t="s">
        <v>35</v>
      </c>
      <c r="M61" s="60"/>
      <c r="N61" s="60"/>
      <c r="O61" s="60"/>
      <c r="P61" s="60"/>
      <c r="Q61" s="27" t="str">
        <f>VLOOKUP(B61,辅助信息!E:M,9,FALSE)</f>
        <v>ZTWM-CDGS-XS-2024-0248-五冶钢构-南充市医学院项目</v>
      </c>
      <c r="R61" s="14"/>
    </row>
    <row r="62" hidden="1" spans="2:18">
      <c r="B62" s="27" t="s">
        <v>24</v>
      </c>
      <c r="C62" s="53">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59"/>
      <c r="M62" s="60"/>
      <c r="N62" s="60"/>
      <c r="O62" s="60"/>
      <c r="P62" s="60"/>
      <c r="Q62" s="27" t="str">
        <f>VLOOKUP(B62,辅助信息!E:M,9,FALSE)</f>
        <v>ZTWM-CDGS-XS-2024-0248-五冶钢构-南充市医学院项目</v>
      </c>
      <c r="R62" s="14"/>
    </row>
    <row r="63" hidden="1" spans="2:18">
      <c r="B63" s="27" t="s">
        <v>25</v>
      </c>
      <c r="C63" s="53">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0" t="s">
        <v>36</v>
      </c>
      <c r="M63" s="60"/>
      <c r="N63" s="60"/>
      <c r="O63" s="60"/>
      <c r="P63" s="60"/>
      <c r="Q63" s="27" t="str">
        <f>VLOOKUP(B63,辅助信息!E:M,9,FALSE)</f>
        <v>ZTWM-CDGS-XS-2024-0181-五冶天府-国道542项目（二批次）</v>
      </c>
      <c r="R63" s="14"/>
    </row>
    <row r="64" hidden="1" spans="2:18">
      <c r="B64" s="27" t="s">
        <v>25</v>
      </c>
      <c r="C64" s="53">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1"/>
      <c r="M64" s="60"/>
      <c r="N64" s="60"/>
      <c r="O64" s="60"/>
      <c r="P64" s="60"/>
      <c r="Q64" s="27" t="str">
        <f>VLOOKUP(B64,辅助信息!E:M,9,FALSE)</f>
        <v>ZTWM-CDGS-XS-2024-0181-五冶天府-国道542项目（二批次）</v>
      </c>
      <c r="R64" s="14"/>
    </row>
    <row r="65" hidden="1" spans="2:18">
      <c r="B65" s="27" t="s">
        <v>25</v>
      </c>
      <c r="C65" s="53">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1"/>
      <c r="M65" s="60"/>
      <c r="N65" s="60"/>
      <c r="O65" s="60"/>
      <c r="P65" s="60"/>
      <c r="Q65" s="27" t="str">
        <f>VLOOKUP(B65,辅助信息!E:M,9,FALSE)</f>
        <v>ZTWM-CDGS-XS-2024-0181-五冶天府-国道542项目（二批次）</v>
      </c>
      <c r="R65" s="14"/>
    </row>
    <row r="66" hidden="1" spans="2:18">
      <c r="B66" s="27" t="s">
        <v>25</v>
      </c>
      <c r="C66" s="53">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59"/>
      <c r="M66" s="60"/>
      <c r="N66" s="60"/>
      <c r="O66" s="60"/>
      <c r="P66" s="60"/>
      <c r="Q66" s="27" t="str">
        <f>VLOOKUP(B66,辅助信息!E:M,9,FALSE)</f>
        <v>ZTWM-CDGS-XS-2024-0181-五冶天府-国道542项目（二批次）</v>
      </c>
      <c r="R66" s="14"/>
    </row>
    <row r="67" hidden="1" spans="2:18">
      <c r="B67" s="27" t="s">
        <v>39</v>
      </c>
      <c r="C67" s="53">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0" t="s">
        <v>37</v>
      </c>
      <c r="M67" s="60"/>
      <c r="N67" s="60"/>
      <c r="O67" s="60"/>
      <c r="P67" s="60"/>
      <c r="Q67" s="27" t="str">
        <f>VLOOKUP(B67,辅助信息!E:M,9,FALSE)</f>
        <v>ZTWM-CDGS-XS-2024-0205-五冶钢构-达州市通川区西外复兴镇及临近片区建设项目</v>
      </c>
      <c r="R67" s="14"/>
    </row>
    <row r="68" hidden="1" spans="2:18">
      <c r="B68" s="27" t="s">
        <v>39</v>
      </c>
      <c r="C68" s="53">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1"/>
      <c r="M68" s="60"/>
      <c r="N68" s="60"/>
      <c r="O68" s="60"/>
      <c r="P68" s="60"/>
      <c r="Q68" s="27" t="str">
        <f>VLOOKUP(B68,辅助信息!E:M,9,FALSE)</f>
        <v>ZTWM-CDGS-XS-2024-0205-五冶钢构-达州市通川区西外复兴镇及临近片区建设项目</v>
      </c>
      <c r="R68" s="14"/>
    </row>
    <row r="69" hidden="1" spans="2:18">
      <c r="B69" s="27" t="s">
        <v>17</v>
      </c>
      <c r="C69" s="53">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1"/>
      <c r="M69" s="60"/>
      <c r="N69" s="60"/>
      <c r="O69" s="60"/>
      <c r="P69" s="60"/>
      <c r="Q69" s="27" t="str">
        <f>VLOOKUP(B69,辅助信息!E:M,9,FALSE)</f>
        <v>ZTWM-CDGS-XS-2024-0205-五冶钢构-达州市通川区西外复兴镇及临近片区建设项目</v>
      </c>
      <c r="R69" s="14"/>
    </row>
    <row r="70" hidden="1" spans="2:18">
      <c r="B70" s="27" t="s">
        <v>17</v>
      </c>
      <c r="C70" s="53">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1"/>
      <c r="M70" s="60"/>
      <c r="N70" s="60"/>
      <c r="O70" s="60"/>
      <c r="P70" s="60"/>
      <c r="Q70" s="27" t="str">
        <f>VLOOKUP(B70,辅助信息!E:M,9,FALSE)</f>
        <v>ZTWM-CDGS-XS-2024-0205-五冶钢构-达州市通川区西外复兴镇及临近片区建设项目</v>
      </c>
      <c r="R70" s="14"/>
    </row>
    <row r="71" hidden="1" spans="2:18">
      <c r="B71" s="27" t="s">
        <v>17</v>
      </c>
      <c r="C71" s="53">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1"/>
      <c r="M71" s="60"/>
      <c r="N71" s="60"/>
      <c r="O71" s="60"/>
      <c r="P71" s="60"/>
      <c r="Q71" s="27" t="str">
        <f>VLOOKUP(B71,辅助信息!E:M,9,FALSE)</f>
        <v>ZTWM-CDGS-XS-2024-0205-五冶钢构-达州市通川区西外复兴镇及临近片区建设项目</v>
      </c>
      <c r="R71" s="14"/>
    </row>
    <row r="72" hidden="1" spans="2:18">
      <c r="B72" s="27" t="s">
        <v>17</v>
      </c>
      <c r="C72" s="53">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59"/>
      <c r="M72" s="60"/>
      <c r="N72" s="60"/>
      <c r="O72" s="60"/>
      <c r="P72" s="60"/>
      <c r="Q72" s="27" t="str">
        <f>VLOOKUP(B72,辅助信息!E:M,9,FALSE)</f>
        <v>ZTWM-CDGS-XS-2024-0205-五冶钢构-达州市通川区西外复兴镇及临近片区建设项目</v>
      </c>
      <c r="R72" s="14"/>
    </row>
    <row r="73" hidden="1" spans="2:18">
      <c r="B73" s="27" t="s">
        <v>43</v>
      </c>
      <c r="C73" s="53">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0" t="s">
        <v>34</v>
      </c>
      <c r="M73" s="60"/>
      <c r="N73" s="60"/>
      <c r="O73" s="60"/>
      <c r="P73" s="60"/>
      <c r="Q73" s="27" t="str">
        <f>VLOOKUP(B73,辅助信息!E:M,9,FALSE)</f>
        <v>ZTWM-CDGS-XS-2024-0205-五冶钢构-达州市通川区西外复兴镇及临近片区建设项目</v>
      </c>
      <c r="R73" s="14"/>
    </row>
    <row r="74" hidden="1" spans="2:18">
      <c r="B74" s="27" t="s">
        <v>43</v>
      </c>
      <c r="C74" s="53">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59"/>
      <c r="M74" s="60"/>
      <c r="N74" s="60"/>
      <c r="O74" s="60"/>
      <c r="P74" s="60"/>
      <c r="Q74" s="27" t="str">
        <f>VLOOKUP(B74,辅助信息!E:M,9,FALSE)</f>
        <v>ZTWM-CDGS-XS-2024-0205-五冶钢构-达州市通川区西外复兴镇及临近片区建设项目</v>
      </c>
      <c r="R74" s="14"/>
    </row>
    <row r="75" hidden="1" spans="2:18">
      <c r="B75" s="27" t="s">
        <v>44</v>
      </c>
      <c r="C75" s="53">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0" t="s">
        <v>34</v>
      </c>
      <c r="M75" s="60"/>
      <c r="N75" s="60"/>
      <c r="O75" s="60"/>
      <c r="P75" s="60"/>
      <c r="Q75" s="27" t="str">
        <f>VLOOKUP(B75,辅助信息!E:M,9,FALSE)</f>
        <v>ZTWM-CDGS-XS-2024-0189-华西集采-酒城南项目</v>
      </c>
      <c r="R75" s="14"/>
    </row>
    <row r="76" hidden="1" spans="2:18">
      <c r="B76" s="27" t="s">
        <v>44</v>
      </c>
      <c r="C76" s="53">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1"/>
      <c r="M76" s="60"/>
      <c r="N76" s="60"/>
      <c r="O76" s="60"/>
      <c r="P76" s="60"/>
      <c r="Q76" s="27" t="str">
        <f>VLOOKUP(B76,辅助信息!E:M,9,FALSE)</f>
        <v>ZTWM-CDGS-XS-2024-0189-华西集采-酒城南项目</v>
      </c>
      <c r="R76" s="14"/>
    </row>
    <row r="77" hidden="1" spans="2:18">
      <c r="B77" s="27" t="s">
        <v>44</v>
      </c>
      <c r="C77" s="53">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1"/>
      <c r="M77" s="60"/>
      <c r="N77" s="60"/>
      <c r="O77" s="60"/>
      <c r="P77" s="60"/>
      <c r="Q77" s="27" t="str">
        <f>VLOOKUP(B77,辅助信息!E:M,9,FALSE)</f>
        <v>ZTWM-CDGS-XS-2024-0189-华西集采-酒城南项目</v>
      </c>
      <c r="R77" s="14"/>
    </row>
    <row r="78" hidden="1" spans="2:18">
      <c r="B78" s="27" t="s">
        <v>44</v>
      </c>
      <c r="C78" s="53">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1"/>
      <c r="M78" s="60"/>
      <c r="N78" s="60"/>
      <c r="O78" s="60"/>
      <c r="P78" s="60"/>
      <c r="Q78" s="27" t="str">
        <f>VLOOKUP(B78,辅助信息!E:M,9,FALSE)</f>
        <v>ZTWM-CDGS-XS-2024-0189-华西集采-酒城南项目</v>
      </c>
      <c r="R78" s="14"/>
    </row>
    <row r="79" hidden="1" spans="2:18">
      <c r="B79" s="27" t="s">
        <v>44</v>
      </c>
      <c r="C79" s="53">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1"/>
      <c r="M79" s="60"/>
      <c r="N79" s="60"/>
      <c r="O79" s="60"/>
      <c r="P79" s="60"/>
      <c r="Q79" s="27" t="str">
        <f>VLOOKUP(B79,辅助信息!E:M,9,FALSE)</f>
        <v>ZTWM-CDGS-XS-2024-0189-华西集采-酒城南项目</v>
      </c>
      <c r="R79" s="14"/>
    </row>
    <row r="80" hidden="1" spans="2:18">
      <c r="B80" s="27" t="s">
        <v>44</v>
      </c>
      <c r="C80" s="53">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1"/>
      <c r="M80" s="60"/>
      <c r="N80" s="60"/>
      <c r="O80" s="60"/>
      <c r="P80" s="60"/>
      <c r="Q80" s="27" t="str">
        <f>VLOOKUP(B80,辅助信息!E:M,9,FALSE)</f>
        <v>ZTWM-CDGS-XS-2024-0189-华西集采-酒城南项目</v>
      </c>
      <c r="R80" s="14"/>
    </row>
    <row r="81" hidden="1" spans="2:18">
      <c r="B81" s="27" t="s">
        <v>44</v>
      </c>
      <c r="C81" s="53">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1"/>
      <c r="M81" s="60"/>
      <c r="N81" s="60"/>
      <c r="O81" s="60"/>
      <c r="P81" s="60"/>
      <c r="Q81" s="27" t="str">
        <f>VLOOKUP(B81,辅助信息!E:M,9,FALSE)</f>
        <v>ZTWM-CDGS-XS-2024-0189-华西集采-酒城南项目</v>
      </c>
      <c r="R81" s="14"/>
    </row>
    <row r="82" hidden="1" spans="2:18">
      <c r="B82" s="27" t="s">
        <v>44</v>
      </c>
      <c r="C82" s="53">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1"/>
      <c r="M82" s="60"/>
      <c r="N82" s="60"/>
      <c r="O82" s="60"/>
      <c r="P82" s="60"/>
      <c r="Q82" s="27" t="str">
        <f>VLOOKUP(B82,辅助信息!E:M,9,FALSE)</f>
        <v>ZTWM-CDGS-XS-2024-0189-华西集采-酒城南项目</v>
      </c>
      <c r="R82" s="14"/>
    </row>
    <row r="83" hidden="1" spans="2:18">
      <c r="B83" s="27" t="s">
        <v>44</v>
      </c>
      <c r="C83" s="53">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1"/>
      <c r="M83" s="60"/>
      <c r="N83" s="60"/>
      <c r="O83" s="60"/>
      <c r="P83" s="60"/>
      <c r="Q83" s="27" t="str">
        <f>VLOOKUP(B83,辅助信息!E:M,9,FALSE)</f>
        <v>ZTWM-CDGS-XS-2024-0189-华西集采-酒城南项目</v>
      </c>
      <c r="R83" s="14"/>
    </row>
    <row r="84" hidden="1" spans="2:18">
      <c r="B84" s="27" t="s">
        <v>44</v>
      </c>
      <c r="C84" s="53">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59"/>
      <c r="M84" s="60"/>
      <c r="N84" s="60"/>
      <c r="O84" s="60"/>
      <c r="P84" s="60"/>
      <c r="Q84" s="27" t="str">
        <f>VLOOKUP(B84,辅助信息!E:M,9,FALSE)</f>
        <v>ZTWM-CDGS-XS-2024-0189-华西集采-酒城南项目</v>
      </c>
      <c r="R84" s="14"/>
    </row>
    <row r="85" hidden="1" spans="2:18">
      <c r="B85" s="27" t="s">
        <v>47</v>
      </c>
      <c r="C85" s="53">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0" t="s">
        <v>34</v>
      </c>
      <c r="M85" s="60"/>
      <c r="N85" s="60"/>
      <c r="O85" s="60"/>
      <c r="P85" s="60"/>
      <c r="Q85" s="27" t="str">
        <f>VLOOKUP(B85,辅助信息!E:M,9,FALSE)</f>
        <v>ZTWM-CDGS-XS-2024-0134-商投建工达州中医药科技成果示范园项目</v>
      </c>
      <c r="R85" s="14"/>
    </row>
    <row r="86" hidden="1" spans="2:18">
      <c r="B86" s="27" t="s">
        <v>47</v>
      </c>
      <c r="C86" s="53">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1"/>
      <c r="M86" s="60"/>
      <c r="N86" s="60"/>
      <c r="O86" s="60"/>
      <c r="P86" s="60"/>
      <c r="Q86" s="27" t="str">
        <f>VLOOKUP(B86,辅助信息!E:M,9,FALSE)</f>
        <v>ZTWM-CDGS-XS-2024-0134-商投建工达州中医药科技成果示范园项目</v>
      </c>
      <c r="R86" s="14"/>
    </row>
    <row r="87" hidden="1" spans="2:18">
      <c r="B87" s="27" t="s">
        <v>47</v>
      </c>
      <c r="C87" s="53">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1"/>
      <c r="M87" s="60"/>
      <c r="N87" s="60"/>
      <c r="O87" s="60"/>
      <c r="P87" s="60"/>
      <c r="Q87" s="27" t="str">
        <f>VLOOKUP(B87,辅助信息!E:M,9,FALSE)</f>
        <v>ZTWM-CDGS-XS-2024-0134-商投建工达州中医药科技成果示范园项目</v>
      </c>
      <c r="R87" s="14"/>
    </row>
    <row r="88" hidden="1" spans="2:18">
      <c r="B88" s="27" t="s">
        <v>47</v>
      </c>
      <c r="C88" s="53">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59"/>
      <c r="M88" s="60"/>
      <c r="N88" s="60"/>
      <c r="O88" s="60"/>
      <c r="P88" s="60"/>
      <c r="Q88" s="27" t="str">
        <f>VLOOKUP(B88,辅助信息!E:M,9,FALSE)</f>
        <v>ZTWM-CDGS-XS-2024-0134-商投建工达州中医药科技成果示范园项目</v>
      </c>
      <c r="R88" s="14"/>
    </row>
    <row r="89" hidden="1" spans="2:18">
      <c r="B89" s="27" t="s">
        <v>48</v>
      </c>
      <c r="C89" s="53">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0" t="s">
        <v>34</v>
      </c>
      <c r="M89" s="60"/>
      <c r="N89" s="60"/>
      <c r="O89" s="60"/>
      <c r="P89" s="60"/>
      <c r="Q89" s="27" t="str">
        <f>VLOOKUP(B89,辅助信息!E:M,9,FALSE)</f>
        <v>ZTWM-CDGS-XS-2024-0093-华西-颐海科创农业生态谷</v>
      </c>
      <c r="R89" s="14"/>
    </row>
    <row r="90" hidden="1" spans="2:18">
      <c r="B90" s="27" t="s">
        <v>48</v>
      </c>
      <c r="C90" s="53">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1"/>
      <c r="M90" s="60"/>
      <c r="N90" s="60"/>
      <c r="O90" s="60"/>
      <c r="P90" s="60"/>
      <c r="Q90" s="27" t="str">
        <f>VLOOKUP(B90,辅助信息!E:M,9,FALSE)</f>
        <v>ZTWM-CDGS-XS-2024-0093-华西-颐海科创农业生态谷</v>
      </c>
      <c r="R90" s="14"/>
    </row>
    <row r="91" hidden="1" spans="2:18">
      <c r="B91" s="27" t="s">
        <v>48</v>
      </c>
      <c r="C91" s="53">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59"/>
      <c r="M91" s="60"/>
      <c r="N91" s="60"/>
      <c r="O91" s="60"/>
      <c r="P91" s="60"/>
      <c r="Q91" s="27" t="str">
        <f>VLOOKUP(B91,辅助信息!E:M,9,FALSE)</f>
        <v>ZTWM-CDGS-XS-2024-0093-华西-颐海科创农业生态谷</v>
      </c>
      <c r="R91" s="14"/>
    </row>
    <row r="92" ht="22.5" hidden="1" customHeight="1" spans="2:18">
      <c r="B92" s="27" t="s">
        <v>17</v>
      </c>
      <c r="C92" s="53">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0" t="str">
        <f>VLOOKUP(B92,辅助信息!E:J,6,FALSE)</f>
        <v>提前联系到场规格,一天到场车辆不低于2车</v>
      </c>
      <c r="M92" s="60"/>
      <c r="N92" s="60"/>
      <c r="O92" s="60"/>
      <c r="P92" s="60"/>
      <c r="Q92" s="27" t="str">
        <f>VLOOKUP(B92,辅助信息!E:M,9,FALSE)</f>
        <v>ZTWM-CDGS-XS-2024-0205-五冶钢构-达州市通川区西外复兴镇及临近片区建设项目</v>
      </c>
      <c r="R92" s="14"/>
    </row>
    <row r="93" hidden="1" spans="2:18">
      <c r="B93" s="27" t="s">
        <v>24</v>
      </c>
      <c r="C93" s="53">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0" t="str">
        <f>VLOOKUP(B93,辅助信息!E:J,6,FALSE)</f>
        <v>送货单：送货单位：南充思临新材料科技有限公司,收货单位：五冶集团川北(南充)建设有限公司,项目名称：南充医学科学产业园,送货车型13米,装货前联系收货人核实到场规格</v>
      </c>
      <c r="M93" s="60"/>
      <c r="N93" s="60"/>
      <c r="O93" s="60"/>
      <c r="P93" s="60"/>
      <c r="Q93" s="27" t="str">
        <f>VLOOKUP(B93,辅助信息!E:M,9,FALSE)</f>
        <v>ZTWM-CDGS-XS-2024-0248-五冶钢构-南充市医学院项目</v>
      </c>
      <c r="R93" s="14"/>
    </row>
    <row r="94" hidden="1" spans="2:18">
      <c r="B94" s="27" t="s">
        <v>24</v>
      </c>
      <c r="C94" s="53">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59"/>
      <c r="M94" s="60"/>
      <c r="N94" s="60"/>
      <c r="O94" s="60"/>
      <c r="P94" s="60"/>
      <c r="Q94" s="27" t="str">
        <f>VLOOKUP(B94,辅助信息!E:M,9,FALSE)</f>
        <v>ZTWM-CDGS-XS-2024-0248-五冶钢构-南充市医学院项目</v>
      </c>
      <c r="R94" s="14"/>
    </row>
    <row r="95" hidden="1" spans="2:18">
      <c r="B95" s="27" t="s">
        <v>25</v>
      </c>
      <c r="C95" s="53">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0"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0"/>
      <c r="N95" s="60"/>
      <c r="O95" s="60"/>
      <c r="P95" s="60"/>
      <c r="Q95" s="27" t="str">
        <f>VLOOKUP(B95,辅助信息!E:M,9,FALSE)</f>
        <v>ZTWM-CDGS-XS-2024-0181-五冶天府-国道542项目（二批次）</v>
      </c>
      <c r="R95" s="14"/>
    </row>
    <row r="96" hidden="1" spans="2:18">
      <c r="B96" s="27" t="s">
        <v>25</v>
      </c>
      <c r="C96" s="53">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1"/>
      <c r="M96" s="60"/>
      <c r="N96" s="60"/>
      <c r="O96" s="60"/>
      <c r="P96" s="60"/>
      <c r="Q96" s="27" t="str">
        <f>VLOOKUP(B96,辅助信息!E:M,9,FALSE)</f>
        <v>ZTWM-CDGS-XS-2024-0181-五冶天府-国道542项目（二批次）</v>
      </c>
      <c r="R96" s="14"/>
    </row>
    <row r="97" hidden="1" spans="2:18">
      <c r="B97" s="27" t="s">
        <v>25</v>
      </c>
      <c r="C97" s="53">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1"/>
      <c r="M97" s="60"/>
      <c r="N97" s="60"/>
      <c r="O97" s="60"/>
      <c r="P97" s="60"/>
      <c r="Q97" s="27" t="str">
        <f>VLOOKUP(B97,辅助信息!E:M,9,FALSE)</f>
        <v>ZTWM-CDGS-XS-2024-0181-五冶天府-国道542项目（二批次）</v>
      </c>
      <c r="R97" s="14"/>
    </row>
    <row r="98" hidden="1" spans="2:18">
      <c r="B98" s="27" t="s">
        <v>25</v>
      </c>
      <c r="C98" s="53">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59"/>
      <c r="M98" s="60"/>
      <c r="N98" s="60"/>
      <c r="O98" s="60"/>
      <c r="P98" s="60"/>
      <c r="Q98" s="27" t="str">
        <f>VLOOKUP(B98,辅助信息!E:M,9,FALSE)</f>
        <v>ZTWM-CDGS-XS-2024-0181-五冶天府-国道542项目（二批次）</v>
      </c>
      <c r="R98" s="14"/>
    </row>
    <row r="99" hidden="1" spans="2:18">
      <c r="B99" s="27" t="s">
        <v>39</v>
      </c>
      <c r="C99" s="53">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0" t="str">
        <f>VLOOKUP(B99,辅助信息!E:J,6,FALSE)</f>
        <v>提前联系到场规格,一天到场车辆不低于2车</v>
      </c>
      <c r="M99" s="60"/>
      <c r="N99" s="60"/>
      <c r="O99" s="60"/>
      <c r="P99" s="60"/>
      <c r="Q99" s="27" t="str">
        <f>VLOOKUP(B99,辅助信息!E:M,9,FALSE)</f>
        <v>ZTWM-CDGS-XS-2024-0205-五冶钢构-达州市通川区西外复兴镇及临近片区建设项目</v>
      </c>
      <c r="R99" s="14"/>
    </row>
    <row r="100" hidden="1" spans="2:18">
      <c r="B100" s="27" t="s">
        <v>39</v>
      </c>
      <c r="C100" s="53">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1"/>
      <c r="M100" s="60"/>
      <c r="N100" s="60"/>
      <c r="O100" s="60"/>
      <c r="P100" s="60"/>
      <c r="Q100" s="27" t="str">
        <f>VLOOKUP(B100,辅助信息!E:M,9,FALSE)</f>
        <v>ZTWM-CDGS-XS-2024-0205-五冶钢构-达州市通川区西外复兴镇及临近片区建设项目</v>
      </c>
      <c r="R100" s="14"/>
    </row>
    <row r="101" hidden="1" spans="2:18">
      <c r="B101" s="27" t="s">
        <v>17</v>
      </c>
      <c r="C101" s="53">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1"/>
      <c r="M101" s="60"/>
      <c r="N101" s="60"/>
      <c r="O101" s="60"/>
      <c r="P101" s="60"/>
      <c r="Q101" s="27" t="str">
        <f>VLOOKUP(B101,辅助信息!E:M,9,FALSE)</f>
        <v>ZTWM-CDGS-XS-2024-0205-五冶钢构-达州市通川区西外复兴镇及临近片区建设项目</v>
      </c>
      <c r="R101" s="14"/>
    </row>
    <row r="102" hidden="1" spans="2:18">
      <c r="B102" s="27" t="s">
        <v>17</v>
      </c>
      <c r="C102" s="53">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1"/>
      <c r="M102" s="60"/>
      <c r="N102" s="60"/>
      <c r="O102" s="60"/>
      <c r="P102" s="60"/>
      <c r="Q102" s="27" t="str">
        <f>VLOOKUP(B102,辅助信息!E:M,9,FALSE)</f>
        <v>ZTWM-CDGS-XS-2024-0205-五冶钢构-达州市通川区西外复兴镇及临近片区建设项目</v>
      </c>
      <c r="R102" s="14"/>
    </row>
    <row r="103" hidden="1" spans="2:18">
      <c r="B103" s="27" t="s">
        <v>17</v>
      </c>
      <c r="C103" s="53">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1"/>
      <c r="M103" s="60"/>
      <c r="N103" s="60"/>
      <c r="O103" s="60"/>
      <c r="P103" s="60"/>
      <c r="Q103" s="27" t="str">
        <f>VLOOKUP(B103,辅助信息!E:M,9,FALSE)</f>
        <v>ZTWM-CDGS-XS-2024-0205-五冶钢构-达州市通川区西外复兴镇及临近片区建设项目</v>
      </c>
      <c r="R103" s="14"/>
    </row>
    <row r="104" hidden="1" spans="2:18">
      <c r="B104" s="27" t="s">
        <v>17</v>
      </c>
      <c r="C104" s="53">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59"/>
      <c r="M104" s="60"/>
      <c r="N104" s="60"/>
      <c r="O104" s="60"/>
      <c r="P104" s="60"/>
      <c r="Q104" s="27" t="str">
        <f>VLOOKUP(B104,辅助信息!E:M,9,FALSE)</f>
        <v>ZTWM-CDGS-XS-2024-0205-五冶钢构-达州市通川区西外复兴镇及临近片区建设项目</v>
      </c>
      <c r="R104" s="14"/>
    </row>
    <row r="105" hidden="1" spans="2:18">
      <c r="B105" s="27" t="s">
        <v>44</v>
      </c>
      <c r="C105" s="53">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0" t="str">
        <f>VLOOKUP(B105,辅助信息!E:J,6,FALSE)</f>
        <v>对方卸车</v>
      </c>
      <c r="M105" s="60"/>
      <c r="N105" s="60"/>
      <c r="O105" s="60"/>
      <c r="P105" s="60"/>
      <c r="Q105" s="27" t="str">
        <f>VLOOKUP(B105,辅助信息!E:M,9,FALSE)</f>
        <v>ZTWM-CDGS-XS-2024-0189-华西集采-酒城南项目</v>
      </c>
      <c r="R105" s="14"/>
    </row>
    <row r="106" hidden="1" spans="2:18">
      <c r="B106" s="27" t="s">
        <v>44</v>
      </c>
      <c r="C106" s="53">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1"/>
      <c r="M106" s="60"/>
      <c r="N106" s="60"/>
      <c r="O106" s="60"/>
      <c r="P106" s="60"/>
      <c r="Q106" s="27" t="str">
        <f>VLOOKUP(B106,辅助信息!E:M,9,FALSE)</f>
        <v>ZTWM-CDGS-XS-2024-0189-华西集采-酒城南项目</v>
      </c>
      <c r="R106" s="14"/>
    </row>
    <row r="107" hidden="1" spans="2:18">
      <c r="B107" s="27" t="s">
        <v>44</v>
      </c>
      <c r="C107" s="53">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59"/>
      <c r="M107" s="60"/>
      <c r="N107" s="60"/>
      <c r="O107" s="60"/>
      <c r="P107" s="60"/>
      <c r="Q107" s="27" t="str">
        <f>VLOOKUP(B107,辅助信息!E:M,9,FALSE)</f>
        <v>ZTWM-CDGS-XS-2024-0189-华西集采-酒城南项目</v>
      </c>
      <c r="R107" s="14"/>
    </row>
    <row r="108" hidden="1" spans="2:18">
      <c r="B108" s="27" t="s">
        <v>31</v>
      </c>
      <c r="C108" s="53">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0" t="str">
        <f>VLOOKUP(B108,辅助信息!E:J,6,FALSE)</f>
        <v>提前联系到场规格及数量</v>
      </c>
      <c r="M108" s="60"/>
      <c r="N108" s="60"/>
      <c r="O108" s="60"/>
      <c r="P108" s="60"/>
      <c r="Q108" s="27" t="str">
        <f>VLOOKUP(B108,辅助信息!E:M,9,FALSE)</f>
        <v>ZTWM-CDGS-XS-2024-0179-四川商投-射洪城乡一体化建设项目</v>
      </c>
      <c r="R108" s="14"/>
    </row>
    <row r="109" hidden="1" spans="2:18">
      <c r="B109" s="27" t="s">
        <v>31</v>
      </c>
      <c r="C109" s="53">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1"/>
      <c r="M109" s="60"/>
      <c r="N109" s="60"/>
      <c r="O109" s="60"/>
      <c r="P109" s="60"/>
      <c r="Q109" s="27" t="str">
        <f>VLOOKUP(B109,辅助信息!E:M,9,FALSE)</f>
        <v>ZTWM-CDGS-XS-2024-0179-四川商投-射洪城乡一体化建设项目</v>
      </c>
      <c r="R109" s="14"/>
    </row>
    <row r="110" hidden="1" spans="2:18">
      <c r="B110" s="27" t="s">
        <v>31</v>
      </c>
      <c r="C110" s="53">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1"/>
      <c r="M110" s="60"/>
      <c r="N110" s="60"/>
      <c r="O110" s="60"/>
      <c r="P110" s="60"/>
      <c r="Q110" s="27" t="str">
        <f>VLOOKUP(B110,辅助信息!E:M,9,FALSE)</f>
        <v>ZTWM-CDGS-XS-2024-0179-四川商投-射洪城乡一体化建设项目</v>
      </c>
      <c r="R110" s="14"/>
    </row>
    <row r="111" hidden="1" spans="2:18">
      <c r="B111" s="27" t="s">
        <v>31</v>
      </c>
      <c r="C111" s="53">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1"/>
      <c r="M111" s="60"/>
      <c r="N111" s="60"/>
      <c r="O111" s="60"/>
      <c r="P111" s="60"/>
      <c r="Q111" s="27" t="str">
        <f>VLOOKUP(B111,辅助信息!E:M,9,FALSE)</f>
        <v>ZTWM-CDGS-XS-2024-0179-四川商投-射洪城乡一体化建设项目</v>
      </c>
      <c r="R111" s="14"/>
    </row>
    <row r="112" hidden="1" spans="2:18">
      <c r="B112" s="27" t="s">
        <v>31</v>
      </c>
      <c r="C112" s="53">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1"/>
      <c r="M112" s="60"/>
      <c r="N112" s="60"/>
      <c r="O112" s="60"/>
      <c r="P112" s="60"/>
      <c r="Q112" s="27" t="str">
        <f>VLOOKUP(B112,辅助信息!E:M,9,FALSE)</f>
        <v>ZTWM-CDGS-XS-2024-0179-四川商投-射洪城乡一体化建设项目</v>
      </c>
      <c r="R112" s="14"/>
    </row>
    <row r="113" hidden="1" spans="2:18">
      <c r="B113" s="27" t="s">
        <v>31</v>
      </c>
      <c r="C113" s="53">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1"/>
      <c r="M113" s="60"/>
      <c r="N113" s="60"/>
      <c r="O113" s="60"/>
      <c r="P113" s="60"/>
      <c r="Q113" s="27" t="str">
        <f>VLOOKUP(B113,辅助信息!E:M,9,FALSE)</f>
        <v>ZTWM-CDGS-XS-2024-0179-四川商投-射洪城乡一体化建设项目</v>
      </c>
      <c r="R113" s="14"/>
    </row>
    <row r="114" hidden="1" spans="2:18">
      <c r="B114" s="27" t="s">
        <v>31</v>
      </c>
      <c r="C114" s="53">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1"/>
      <c r="M114" s="60"/>
      <c r="N114" s="60"/>
      <c r="O114" s="60"/>
      <c r="P114" s="60"/>
      <c r="Q114" s="27" t="str">
        <f>VLOOKUP(B114,辅助信息!E:M,9,FALSE)</f>
        <v>ZTWM-CDGS-XS-2024-0179-四川商投-射洪城乡一体化建设项目</v>
      </c>
      <c r="R114" s="14"/>
    </row>
    <row r="115" hidden="1" spans="2:18">
      <c r="B115" s="27" t="s">
        <v>31</v>
      </c>
      <c r="C115" s="53">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1"/>
      <c r="M115" s="60"/>
      <c r="N115" s="60"/>
      <c r="O115" s="60"/>
      <c r="P115" s="60"/>
      <c r="Q115" s="27" t="str">
        <f>VLOOKUP(B115,辅助信息!E:M,9,FALSE)</f>
        <v>ZTWM-CDGS-XS-2024-0179-四川商投-射洪城乡一体化建设项目</v>
      </c>
      <c r="R115" s="14"/>
    </row>
    <row r="116" hidden="1" spans="2:18">
      <c r="B116" s="27" t="s">
        <v>31</v>
      </c>
      <c r="C116" s="53">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1"/>
      <c r="M116" s="60"/>
      <c r="N116" s="60"/>
      <c r="O116" s="60"/>
      <c r="P116" s="60"/>
      <c r="Q116" s="27" t="str">
        <f>VLOOKUP(B116,辅助信息!E:M,9,FALSE)</f>
        <v>ZTWM-CDGS-XS-2024-0179-四川商投-射洪城乡一体化建设项目</v>
      </c>
      <c r="R116" s="14"/>
    </row>
    <row r="117" hidden="1" spans="2:18">
      <c r="B117" s="27" t="s">
        <v>31</v>
      </c>
      <c r="C117" s="53">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59"/>
      <c r="M117" s="60"/>
      <c r="N117" s="60"/>
      <c r="O117" s="60"/>
      <c r="P117" s="60"/>
      <c r="Q117" s="27" t="str">
        <f>VLOOKUP(B117,辅助信息!E:M,9,FALSE)</f>
        <v>ZTWM-CDGS-XS-2024-0179-四川商投-射洪城乡一体化建设项目</v>
      </c>
      <c r="R117" s="14"/>
    </row>
    <row r="118" hidden="1" spans="2:18">
      <c r="B118" s="27" t="s">
        <v>50</v>
      </c>
      <c r="C118" s="53">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0" t="str">
        <f>VLOOKUP(B118,辅助信息!E:J,6,FALSE)</f>
        <v>五冶建设送货单,送货车型13米,装货前联系收货人核实到场规格,没提前告知进场规格现场不给予接收</v>
      </c>
      <c r="M118" s="60"/>
      <c r="N118" s="60"/>
      <c r="O118" s="60"/>
      <c r="P118" s="60"/>
      <c r="Q118" s="27" t="str">
        <f>VLOOKUP(B118,辅助信息!E:M,9,FALSE)</f>
        <v>ZTWM-CDGS-XS-2024-0181-五冶天府-国道542项目（二批次）</v>
      </c>
      <c r="R118" s="14"/>
    </row>
    <row r="119" hidden="1" spans="2:18">
      <c r="B119" s="27" t="s">
        <v>50</v>
      </c>
      <c r="C119" s="53">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1"/>
      <c r="M119" s="60"/>
      <c r="N119" s="60"/>
      <c r="O119" s="60"/>
      <c r="P119" s="60"/>
      <c r="Q119" s="27" t="str">
        <f>VLOOKUP(B119,辅助信息!E:M,9,FALSE)</f>
        <v>ZTWM-CDGS-XS-2024-0181-五冶天府-国道542项目（二批次）</v>
      </c>
      <c r="R119" s="14"/>
    </row>
    <row r="120" hidden="1" spans="2:18">
      <c r="B120" s="27" t="s">
        <v>50</v>
      </c>
      <c r="C120" s="53">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59"/>
      <c r="M120" s="60"/>
      <c r="N120" s="60"/>
      <c r="O120" s="60"/>
      <c r="P120" s="60"/>
      <c r="Q120" s="27" t="str">
        <f>VLOOKUP(B120,辅助信息!E:M,9,FALSE)</f>
        <v>ZTWM-CDGS-XS-2024-0181-五冶天府-国道542项目（二批次）</v>
      </c>
      <c r="R120" s="14"/>
    </row>
    <row r="121" hidden="1" spans="2:18">
      <c r="B121" s="27" t="s">
        <v>29</v>
      </c>
      <c r="C121" s="53">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0" t="str">
        <f>VLOOKUP(B121,辅助信息!E:J,6,FALSE)</f>
        <v>五冶建设送货单,4份材质书,送货车型9.6米,装货前联系收货人核实到场规格,没提前告知进场规格现场不给予接收</v>
      </c>
      <c r="M121" s="60"/>
      <c r="N121" s="60"/>
      <c r="O121" s="60"/>
      <c r="P121" s="60"/>
      <c r="Q121" s="27" t="str">
        <f>VLOOKUP(B121,辅助信息!E:M,9,FALSE)</f>
        <v>ZTWM-CDGS-XS-2024-0181-五冶天府-国道542项目（二批次）</v>
      </c>
      <c r="R121" s="14"/>
    </row>
    <row r="122" hidden="1" spans="2:18">
      <c r="B122" s="27" t="s">
        <v>29</v>
      </c>
      <c r="C122" s="53">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59"/>
      <c r="M122" s="60"/>
      <c r="N122" s="60"/>
      <c r="O122" s="60"/>
      <c r="P122" s="60"/>
      <c r="Q122" s="27" t="str">
        <f>VLOOKUP(B122,辅助信息!E:M,9,FALSE)</f>
        <v>ZTWM-CDGS-XS-2024-0181-五冶天府-国道542项目（二批次）</v>
      </c>
      <c r="R122" s="14"/>
    </row>
    <row r="123" hidden="1" spans="2:18">
      <c r="B123" s="27" t="s">
        <v>54</v>
      </c>
      <c r="C123" s="53">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0" t="str">
        <f>VLOOKUP(B123,辅助信息!E:J,6,FALSE)</f>
        <v>五冶建设送货单,4份材质书,送货车型13米,装货前联系收货人核实到场规格,没提前告知进场规格现场不给予接收</v>
      </c>
      <c r="M123" s="60"/>
      <c r="N123" s="60"/>
      <c r="O123" s="60"/>
      <c r="P123" s="60"/>
      <c r="Q123" s="27" t="str">
        <f>VLOOKUP(B123,辅助信息!E:M,9,FALSE)</f>
        <v>ZTWM-CDGS-XS-2024-0181-五冶天府-国道542项目（二批次）</v>
      </c>
      <c r="R123" s="14"/>
    </row>
    <row r="124" hidden="1" spans="2:18">
      <c r="B124" s="27" t="s">
        <v>54</v>
      </c>
      <c r="C124" s="53">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1"/>
      <c r="M124" s="60"/>
      <c r="N124" s="60"/>
      <c r="O124" s="60"/>
      <c r="P124" s="60"/>
      <c r="Q124" s="27" t="str">
        <f>VLOOKUP(B124,辅助信息!E:M,9,FALSE)</f>
        <v>ZTWM-CDGS-XS-2024-0181-五冶天府-国道542项目（二批次）</v>
      </c>
      <c r="R124" s="14"/>
    </row>
    <row r="125" hidden="1" spans="2:18">
      <c r="B125" s="27" t="s">
        <v>54</v>
      </c>
      <c r="C125" s="53">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59"/>
      <c r="M125" s="60"/>
      <c r="N125" s="60"/>
      <c r="O125" s="60"/>
      <c r="P125" s="60"/>
      <c r="Q125" s="27" t="str">
        <f>VLOOKUP(B125,辅助信息!E:M,9,FALSE)</f>
        <v>ZTWM-CDGS-XS-2024-0181-五冶天府-国道542项目（二批次）</v>
      </c>
      <c r="R125" s="14"/>
    </row>
    <row r="126" hidden="1" spans="1:18">
      <c r="A126" s="65" t="s">
        <v>55</v>
      </c>
      <c r="B126" s="27" t="s">
        <v>56</v>
      </c>
      <c r="C126" s="53">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2"/>
      <c r="M126" s="42"/>
      <c r="N126" s="42"/>
      <c r="O126" s="42"/>
      <c r="P126" s="42"/>
      <c r="Q126" s="14"/>
      <c r="R126" s="14"/>
    </row>
    <row r="127" hidden="1" spans="1:18">
      <c r="A127" s="61"/>
      <c r="B127" s="27" t="s">
        <v>56</v>
      </c>
      <c r="C127" s="53">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2"/>
      <c r="M127" s="42"/>
      <c r="N127" s="42"/>
      <c r="O127" s="42"/>
      <c r="P127" s="42"/>
      <c r="Q127" s="14"/>
      <c r="R127" s="14"/>
    </row>
    <row r="128" hidden="1" spans="1:18">
      <c r="A128" s="61"/>
      <c r="B128" s="27" t="s">
        <v>56</v>
      </c>
      <c r="C128" s="53">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2"/>
      <c r="M128" s="42"/>
      <c r="N128" s="42"/>
      <c r="O128" s="42"/>
      <c r="P128" s="42"/>
      <c r="Q128" s="14"/>
      <c r="R128" s="14"/>
    </row>
    <row r="129" hidden="1" spans="1:18">
      <c r="A129" s="61"/>
      <c r="B129" s="27" t="s">
        <v>56</v>
      </c>
      <c r="C129" s="53">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2"/>
      <c r="M129" s="42"/>
      <c r="N129" s="42"/>
      <c r="O129" s="42"/>
      <c r="P129" s="42"/>
      <c r="Q129" s="14"/>
      <c r="R129" s="14"/>
    </row>
    <row r="130" hidden="1" spans="1:18">
      <c r="A130" s="61"/>
      <c r="B130" s="27" t="s">
        <v>56</v>
      </c>
      <c r="C130" s="53">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2"/>
      <c r="M130" s="42"/>
      <c r="N130" s="42"/>
      <c r="O130" s="42"/>
      <c r="P130" s="42"/>
      <c r="Q130" s="14"/>
      <c r="R130" s="14"/>
    </row>
    <row r="131" hidden="1" spans="1:18">
      <c r="A131" s="61"/>
      <c r="B131" s="27" t="s">
        <v>56</v>
      </c>
      <c r="C131" s="53">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2"/>
      <c r="M131" s="42"/>
      <c r="N131" s="42"/>
      <c r="O131" s="42"/>
      <c r="P131" s="42"/>
      <c r="Q131" s="14"/>
      <c r="R131" s="14"/>
    </row>
    <row r="132" hidden="1" spans="1:18">
      <c r="A132" s="61"/>
      <c r="B132" s="27" t="s">
        <v>56</v>
      </c>
      <c r="C132" s="53">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2"/>
      <c r="M132" s="42"/>
      <c r="N132" s="42"/>
      <c r="O132" s="42"/>
      <c r="P132" s="42"/>
      <c r="Q132" s="14"/>
      <c r="R132" s="14"/>
    </row>
    <row r="133" hidden="1" spans="1:18">
      <c r="A133" s="59"/>
      <c r="B133" s="66" t="s">
        <v>56</v>
      </c>
      <c r="C133" s="67">
        <v>45661</v>
      </c>
      <c r="D133" s="66" t="str">
        <f>VLOOKUP(B133,辅助信息!E:K,7,FALSE)</f>
        <v>JWDDCD2025051300077</v>
      </c>
      <c r="E133" s="66" t="str">
        <f>VLOOKUP(F133,辅助信息!A:B,2,FALSE)</f>
        <v>螺纹钢</v>
      </c>
      <c r="F133" s="66" t="s">
        <v>22</v>
      </c>
      <c r="G133" s="68">
        <v>12</v>
      </c>
      <c r="H133" s="68" t="e">
        <f>_xlfn._xlws.FILTER(#REF!,#REF!&amp;#REF!&amp;#REF!&amp;#REF!=C133&amp;F133&amp;I133&amp;J133,"未发货")</f>
        <v>#REF!</v>
      </c>
      <c r="I133" s="66" t="str">
        <f>VLOOKUP(B133,辅助信息!E:I,3,FALSE)</f>
        <v>（商投建工达州中医药科技园-4工区-7号楼）达州市通川区达州中医药职业学院犀牛大道北段</v>
      </c>
      <c r="J133" s="66" t="str">
        <f>VLOOKUP(B133,辅助信息!E:I,4,FALSE)</f>
        <v>张扬</v>
      </c>
      <c r="K133" s="66">
        <f>VLOOKUP(J133,辅助信息!H:I,2,FALSE)</f>
        <v>18381904567</v>
      </c>
      <c r="L133" s="42"/>
      <c r="M133" s="42"/>
      <c r="N133" s="42"/>
      <c r="O133" s="42"/>
      <c r="P133" s="42"/>
      <c r="Q133" s="14"/>
      <c r="R133" s="14"/>
    </row>
    <row r="134" ht="78.75" hidden="1" customHeight="1" spans="1:18">
      <c r="A134" s="54"/>
      <c r="B134" s="27" t="s">
        <v>59</v>
      </c>
      <c r="C134" s="53">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69" t="str">
        <f>VLOOKUP(B134,辅助信息!E:J,6,FALSE)</f>
        <v>送货单：送货单位：南充思临新材料科技有限公司,收货单位：五冶集团川北(南充)建设有限公司,项目名称：南充医学科学产业园,送货车型13米,装货前联系收货人核实到场规格</v>
      </c>
      <c r="M134" s="69"/>
      <c r="N134" s="69"/>
      <c r="O134" s="69"/>
      <c r="P134" s="69"/>
      <c r="Q134" s="27" t="str">
        <f>VLOOKUP(B134,辅助信息!E:M,9,FALSE)</f>
        <v>ZTWM-CDGS-XS-2024-0248-五冶钢构-南充市医学院项目</v>
      </c>
      <c r="R134" s="14"/>
    </row>
    <row r="135" hidden="1" spans="2:18">
      <c r="B135" s="27" t="s">
        <v>24</v>
      </c>
      <c r="C135" s="53">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0" t="str">
        <f>VLOOKUP(B135,辅助信息!E:J,6,FALSE)</f>
        <v>送货单：送货单位：南充思临新材料科技有限公司,收货单位：五冶集团川北(南充)建设有限公司,项目名称：南充医学科学产业园,送货车型13米,装货前联系收货人核实到场规格</v>
      </c>
      <c r="M135" s="60"/>
      <c r="N135" s="60"/>
      <c r="O135" s="60"/>
      <c r="P135" s="60"/>
      <c r="Q135" s="27" t="str">
        <f>VLOOKUP(B135,辅助信息!E:M,9,FALSE)</f>
        <v>ZTWM-CDGS-XS-2024-0248-五冶钢构-南充市医学院项目</v>
      </c>
      <c r="R135" s="14"/>
    </row>
    <row r="136" hidden="1" spans="2:18">
      <c r="B136" s="27" t="s">
        <v>24</v>
      </c>
      <c r="C136" s="53">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59"/>
      <c r="M136" s="60"/>
      <c r="N136" s="60"/>
      <c r="O136" s="60"/>
      <c r="P136" s="60"/>
      <c r="Q136" s="27" t="str">
        <f>VLOOKUP(B136,辅助信息!E:M,9,FALSE)</f>
        <v>ZTWM-CDGS-XS-2024-0248-五冶钢构-南充市医学院项目</v>
      </c>
      <c r="R136" s="14"/>
    </row>
    <row r="137" hidden="1" spans="2:18">
      <c r="B137" s="27" t="s">
        <v>25</v>
      </c>
      <c r="C137" s="53">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0"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0"/>
      <c r="N137" s="60"/>
      <c r="O137" s="60"/>
      <c r="P137" s="60"/>
      <c r="Q137" s="27" t="str">
        <f>VLOOKUP(B137,辅助信息!E:M,9,FALSE)</f>
        <v>ZTWM-CDGS-XS-2024-0181-五冶天府-国道542项目（二批次）</v>
      </c>
      <c r="R137" s="14"/>
    </row>
    <row r="138" hidden="1" spans="2:18">
      <c r="B138" s="27" t="s">
        <v>25</v>
      </c>
      <c r="C138" s="53">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1"/>
      <c r="M138" s="60"/>
      <c r="N138" s="60"/>
      <c r="O138" s="60"/>
      <c r="P138" s="60"/>
      <c r="Q138" s="27" t="str">
        <f>VLOOKUP(B138,辅助信息!E:M,9,FALSE)</f>
        <v>ZTWM-CDGS-XS-2024-0181-五冶天府-国道542项目（二批次）</v>
      </c>
      <c r="R138" s="14"/>
    </row>
    <row r="139" hidden="1" spans="2:18">
      <c r="B139" s="27" t="s">
        <v>25</v>
      </c>
      <c r="C139" s="53">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1"/>
      <c r="M139" s="60"/>
      <c r="N139" s="60"/>
      <c r="O139" s="60"/>
      <c r="P139" s="60"/>
      <c r="Q139" s="27" t="str">
        <f>VLOOKUP(B139,辅助信息!E:M,9,FALSE)</f>
        <v>ZTWM-CDGS-XS-2024-0181-五冶天府-国道542项目（二批次）</v>
      </c>
      <c r="R139" s="14"/>
    </row>
    <row r="140" hidden="1" spans="2:18">
      <c r="B140" s="27" t="s">
        <v>25</v>
      </c>
      <c r="C140" s="53">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59"/>
      <c r="M140" s="60"/>
      <c r="N140" s="60"/>
      <c r="O140" s="60"/>
      <c r="P140" s="60"/>
      <c r="Q140" s="27" t="str">
        <f>VLOOKUP(B140,辅助信息!E:M,9,FALSE)</f>
        <v>ZTWM-CDGS-XS-2024-0181-五冶天府-国道542项目（二批次）</v>
      </c>
      <c r="R140" s="14"/>
    </row>
    <row r="141" hidden="1" spans="2:18">
      <c r="B141" s="27" t="s">
        <v>17</v>
      </c>
      <c r="C141" s="53">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0" t="str">
        <f>VLOOKUP(B141,辅助信息!E:J,6,FALSE)</f>
        <v>提前联系到场规格,一天到场车辆不低于2车</v>
      </c>
      <c r="M141" s="60"/>
      <c r="N141" s="60"/>
      <c r="O141" s="60"/>
      <c r="P141" s="60"/>
      <c r="Q141" s="27" t="str">
        <f>VLOOKUP(B141,辅助信息!E:M,9,FALSE)</f>
        <v>ZTWM-CDGS-XS-2024-0205-五冶钢构-达州市通川区西外复兴镇及临近片区建设项目</v>
      </c>
      <c r="R141" s="14"/>
    </row>
    <row r="142" hidden="1" spans="2:18">
      <c r="B142" s="27" t="s">
        <v>17</v>
      </c>
      <c r="C142" s="53">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1"/>
      <c r="M142" s="60"/>
      <c r="N142" s="60"/>
      <c r="O142" s="60"/>
      <c r="P142" s="60"/>
      <c r="Q142" s="27" t="str">
        <f>VLOOKUP(B142,辅助信息!E:M,9,FALSE)</f>
        <v>ZTWM-CDGS-XS-2024-0205-五冶钢构-达州市通川区西外复兴镇及临近片区建设项目</v>
      </c>
      <c r="R142" s="14"/>
    </row>
    <row r="143" hidden="1" spans="2:18">
      <c r="B143" s="27" t="s">
        <v>17</v>
      </c>
      <c r="C143" s="53">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59"/>
      <c r="M143" s="60"/>
      <c r="N143" s="60"/>
      <c r="O143" s="60"/>
      <c r="P143" s="60"/>
      <c r="Q143" s="27" t="str">
        <f>VLOOKUP(B143,辅助信息!E:M,9,FALSE)</f>
        <v>ZTWM-CDGS-XS-2024-0205-五冶钢构-达州市通川区西外复兴镇及临近片区建设项目</v>
      </c>
      <c r="R143" s="14"/>
    </row>
    <row r="144" hidden="1" spans="2:18">
      <c r="B144" s="27" t="s">
        <v>44</v>
      </c>
      <c r="C144" s="53">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0" t="str">
        <f>VLOOKUP(B144,辅助信息!E:J,6,FALSE)</f>
        <v>对方卸车</v>
      </c>
      <c r="M144" s="60"/>
      <c r="N144" s="60"/>
      <c r="O144" s="60"/>
      <c r="P144" s="60"/>
      <c r="Q144" s="27" t="str">
        <f>VLOOKUP(B144,辅助信息!E:M,9,FALSE)</f>
        <v>ZTWM-CDGS-XS-2024-0189-华西集采-酒城南项目</v>
      </c>
      <c r="R144" s="14"/>
    </row>
    <row r="145" hidden="1" spans="2:18">
      <c r="B145" s="27" t="s">
        <v>44</v>
      </c>
      <c r="C145" s="53">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1"/>
      <c r="M145" s="60"/>
      <c r="N145" s="60"/>
      <c r="O145" s="60"/>
      <c r="P145" s="60"/>
      <c r="Q145" s="27" t="str">
        <f>VLOOKUP(B145,辅助信息!E:M,9,FALSE)</f>
        <v>ZTWM-CDGS-XS-2024-0189-华西集采-酒城南项目</v>
      </c>
      <c r="R145" s="14"/>
    </row>
    <row r="146" hidden="1" spans="2:18">
      <c r="B146" s="27" t="s">
        <v>44</v>
      </c>
      <c r="C146" s="53">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59"/>
      <c r="M146" s="60"/>
      <c r="N146" s="60"/>
      <c r="O146" s="60"/>
      <c r="P146" s="60"/>
      <c r="Q146" s="27" t="str">
        <f>VLOOKUP(B146,辅助信息!E:M,9,FALSE)</f>
        <v>ZTWM-CDGS-XS-2024-0189-华西集采-酒城南项目</v>
      </c>
      <c r="R146" s="14"/>
    </row>
    <row r="147" hidden="1" spans="2:18">
      <c r="B147" s="27" t="s">
        <v>31</v>
      </c>
      <c r="C147" s="53">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0" t="str">
        <f>VLOOKUP(B147,辅助信息!E:J,6,FALSE)</f>
        <v>提前联系到场规格及数量</v>
      </c>
      <c r="M147" s="60"/>
      <c r="N147" s="60"/>
      <c r="O147" s="60"/>
      <c r="P147" s="60"/>
      <c r="Q147" s="27" t="str">
        <f>VLOOKUP(B147,辅助信息!E:M,9,FALSE)</f>
        <v>ZTWM-CDGS-XS-2024-0179-四川商投-射洪城乡一体化建设项目</v>
      </c>
      <c r="R147" s="14"/>
    </row>
    <row r="148" hidden="1" spans="2:18">
      <c r="B148" s="27" t="s">
        <v>31</v>
      </c>
      <c r="C148" s="53">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1"/>
      <c r="M148" s="60"/>
      <c r="N148" s="60"/>
      <c r="O148" s="60"/>
      <c r="P148" s="60"/>
      <c r="Q148" s="27" t="str">
        <f>VLOOKUP(B148,辅助信息!E:M,9,FALSE)</f>
        <v>ZTWM-CDGS-XS-2024-0179-四川商投-射洪城乡一体化建设项目</v>
      </c>
      <c r="R148" s="14"/>
    </row>
    <row r="149" hidden="1" spans="2:18">
      <c r="B149" s="27" t="s">
        <v>31</v>
      </c>
      <c r="C149" s="53">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59"/>
      <c r="M149" s="60"/>
      <c r="N149" s="60"/>
      <c r="O149" s="60"/>
      <c r="P149" s="60"/>
      <c r="Q149" s="27" t="str">
        <f>VLOOKUP(B149,辅助信息!E:M,9,FALSE)</f>
        <v>ZTWM-CDGS-XS-2024-0179-四川商投-射洪城乡一体化建设项目</v>
      </c>
      <c r="R149" s="14"/>
    </row>
    <row r="150" hidden="1" spans="2:18">
      <c r="B150" s="27" t="s">
        <v>50</v>
      </c>
      <c r="C150" s="53">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0" t="str">
        <f>VLOOKUP(B150,辅助信息!E:J,6,FALSE)</f>
        <v>五冶建设送货单,送货车型13米,装货前联系收货人核实到场规格,没提前告知进场规格现场不给予接收</v>
      </c>
      <c r="M150" s="60"/>
      <c r="N150" s="60"/>
      <c r="O150" s="60"/>
      <c r="P150" s="60"/>
      <c r="Q150" s="27" t="str">
        <f>VLOOKUP(B150,辅助信息!E:M,9,FALSE)</f>
        <v>ZTWM-CDGS-XS-2024-0181-五冶天府-国道542项目（二批次）</v>
      </c>
      <c r="R150" s="14"/>
    </row>
    <row r="151" hidden="1" spans="2:18">
      <c r="B151" s="27" t="s">
        <v>50</v>
      </c>
      <c r="C151" s="53">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1"/>
      <c r="M151" s="60"/>
      <c r="N151" s="60"/>
      <c r="O151" s="60"/>
      <c r="P151" s="60"/>
      <c r="Q151" s="27" t="str">
        <f>VLOOKUP(B151,辅助信息!E:M,9,FALSE)</f>
        <v>ZTWM-CDGS-XS-2024-0181-五冶天府-国道542项目（二批次）</v>
      </c>
      <c r="R151" s="14"/>
    </row>
    <row r="152" hidden="1" spans="2:18">
      <c r="B152" s="27" t="s">
        <v>50</v>
      </c>
      <c r="C152" s="53">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59"/>
      <c r="M152" s="60"/>
      <c r="N152" s="60"/>
      <c r="O152" s="60"/>
      <c r="P152" s="60"/>
      <c r="Q152" s="27" t="str">
        <f>VLOOKUP(B152,辅助信息!E:M,9,FALSE)</f>
        <v>ZTWM-CDGS-XS-2024-0181-五冶天府-国道542项目（二批次）</v>
      </c>
      <c r="R152" s="14"/>
    </row>
    <row r="153" hidden="1" spans="2:18">
      <c r="B153" s="27" t="s">
        <v>29</v>
      </c>
      <c r="C153" s="53">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0" t="str">
        <f>VLOOKUP(B153,辅助信息!E:J,6,FALSE)</f>
        <v>五冶建设送货单,4份材质书,送货车型9.6米,装货前联系收货人核实到场规格,没提前告知进场规格现场不给予接收</v>
      </c>
      <c r="M153" s="60"/>
      <c r="N153" s="60"/>
      <c r="O153" s="60"/>
      <c r="P153" s="60"/>
      <c r="Q153" s="27" t="str">
        <f>VLOOKUP(B153,辅助信息!E:M,9,FALSE)</f>
        <v>ZTWM-CDGS-XS-2024-0181-五冶天府-国道542项目（二批次）</v>
      </c>
      <c r="R153" s="14"/>
    </row>
    <row r="154" hidden="1" spans="2:18">
      <c r="B154" s="27" t="s">
        <v>29</v>
      </c>
      <c r="C154" s="53">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59"/>
      <c r="M154" s="60"/>
      <c r="N154" s="60"/>
      <c r="O154" s="60"/>
      <c r="P154" s="60"/>
      <c r="Q154" s="27" t="str">
        <f>VLOOKUP(B154,辅助信息!E:M,9,FALSE)</f>
        <v>ZTWM-CDGS-XS-2024-0181-五冶天府-国道542项目（二批次）</v>
      </c>
      <c r="R154" s="14"/>
    </row>
    <row r="155" hidden="1" spans="2:18">
      <c r="B155" s="27" t="s">
        <v>54</v>
      </c>
      <c r="C155" s="53">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0" t="str">
        <f>VLOOKUP(B155,辅助信息!E:J,6,FALSE)</f>
        <v>五冶建设送货单,4份材质书,送货车型13米,装货前联系收货人核实到场规格,没提前告知进场规格现场不给予接收</v>
      </c>
      <c r="M155" s="60"/>
      <c r="N155" s="60"/>
      <c r="O155" s="60"/>
      <c r="P155" s="60"/>
      <c r="Q155" s="27" t="str">
        <f>VLOOKUP(B155,辅助信息!E:M,9,FALSE)</f>
        <v>ZTWM-CDGS-XS-2024-0181-五冶天府-国道542项目（二批次）</v>
      </c>
      <c r="R155" s="14"/>
    </row>
    <row r="156" hidden="1" spans="2:18">
      <c r="B156" s="27" t="s">
        <v>54</v>
      </c>
      <c r="C156" s="53">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1"/>
      <c r="M156" s="60"/>
      <c r="N156" s="60"/>
      <c r="O156" s="60"/>
      <c r="P156" s="60"/>
      <c r="Q156" s="27" t="str">
        <f>VLOOKUP(B156,辅助信息!E:M,9,FALSE)</f>
        <v>ZTWM-CDGS-XS-2024-0181-五冶天府-国道542项目（二批次）</v>
      </c>
      <c r="R156" s="14"/>
    </row>
    <row r="157" hidden="1" spans="2:18">
      <c r="B157" s="27" t="s">
        <v>54</v>
      </c>
      <c r="C157" s="53">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59"/>
      <c r="M157" s="60"/>
      <c r="N157" s="60"/>
      <c r="O157" s="60"/>
      <c r="P157" s="60"/>
      <c r="Q157" s="27" t="str">
        <f>VLOOKUP(B157,辅助信息!E:M,9,FALSE)</f>
        <v>ZTWM-CDGS-XS-2024-0181-五冶天府-国道542项目（二批次）</v>
      </c>
      <c r="R157" s="14"/>
    </row>
    <row r="158" hidden="1" spans="1:18">
      <c r="A158" s="42" t="s">
        <v>55</v>
      </c>
      <c r="B158" s="27" t="s">
        <v>56</v>
      </c>
      <c r="C158" s="53">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0" t="str">
        <f>VLOOKUP(B158,辅助信息!E:J,6,FALSE)</f>
        <v>控制炉批号尽量少,优先安排达钢,提前联系到场规格及数量</v>
      </c>
      <c r="M158" s="60"/>
      <c r="N158" s="60"/>
      <c r="O158" s="60"/>
      <c r="P158" s="60"/>
      <c r="Q158" s="27" t="str">
        <f>VLOOKUP(B158,辅助信息!E:M,9,FALSE)</f>
        <v>ZTWM-CDGS-XS-2024-0134-商投建工达州中医药科技成果示范园项目</v>
      </c>
      <c r="R158" s="14"/>
    </row>
    <row r="159" hidden="1" spans="2:18">
      <c r="B159" s="27" t="s">
        <v>56</v>
      </c>
      <c r="C159" s="53">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1"/>
      <c r="M159" s="60"/>
      <c r="N159" s="60"/>
      <c r="O159" s="60"/>
      <c r="P159" s="60"/>
      <c r="Q159" s="27" t="str">
        <f>VLOOKUP(B159,辅助信息!E:M,9,FALSE)</f>
        <v>ZTWM-CDGS-XS-2024-0134-商投建工达州中医药科技成果示范园项目</v>
      </c>
      <c r="R159" s="14"/>
    </row>
    <row r="160" hidden="1" spans="2:18">
      <c r="B160" s="27" t="s">
        <v>56</v>
      </c>
      <c r="C160" s="53">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1"/>
      <c r="M160" s="60"/>
      <c r="N160" s="60"/>
      <c r="O160" s="60"/>
      <c r="P160" s="60"/>
      <c r="Q160" s="27" t="str">
        <f>VLOOKUP(B160,辅助信息!E:M,9,FALSE)</f>
        <v>ZTWM-CDGS-XS-2024-0134-商投建工达州中医药科技成果示范园项目</v>
      </c>
      <c r="R160" s="14"/>
    </row>
    <row r="161" hidden="1" spans="2:18">
      <c r="B161" s="27" t="s">
        <v>56</v>
      </c>
      <c r="C161" s="53">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1"/>
      <c r="M161" s="60"/>
      <c r="N161" s="60"/>
      <c r="O161" s="60"/>
      <c r="P161" s="60"/>
      <c r="Q161" s="27" t="str">
        <f>VLOOKUP(B161,辅助信息!E:M,9,FALSE)</f>
        <v>ZTWM-CDGS-XS-2024-0134-商投建工达州中医药科技成果示范园项目</v>
      </c>
      <c r="R161" s="14"/>
    </row>
    <row r="162" hidden="1" spans="2:18">
      <c r="B162" s="27" t="s">
        <v>56</v>
      </c>
      <c r="C162" s="53">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1"/>
      <c r="M162" s="60"/>
      <c r="N162" s="60"/>
      <c r="O162" s="60"/>
      <c r="P162" s="60"/>
      <c r="Q162" s="27" t="str">
        <f>VLOOKUP(B162,辅助信息!E:M,9,FALSE)</f>
        <v>ZTWM-CDGS-XS-2024-0134-商投建工达州中医药科技成果示范园项目</v>
      </c>
      <c r="R162" s="14"/>
    </row>
    <row r="163" hidden="1" spans="2:18">
      <c r="B163" s="27" t="s">
        <v>56</v>
      </c>
      <c r="C163" s="53">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1"/>
      <c r="M163" s="60"/>
      <c r="N163" s="60"/>
      <c r="O163" s="60"/>
      <c r="P163" s="60"/>
      <c r="Q163" s="27" t="str">
        <f>VLOOKUP(B163,辅助信息!E:M,9,FALSE)</f>
        <v>ZTWM-CDGS-XS-2024-0134-商投建工达州中医药科技成果示范园项目</v>
      </c>
      <c r="R163" s="14"/>
    </row>
    <row r="164" hidden="1" spans="2:18">
      <c r="B164" s="27" t="s">
        <v>56</v>
      </c>
      <c r="C164" s="53">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1"/>
      <c r="M164" s="60"/>
      <c r="N164" s="60"/>
      <c r="O164" s="60"/>
      <c r="P164" s="60"/>
      <c r="Q164" s="27" t="str">
        <f>VLOOKUP(B164,辅助信息!E:M,9,FALSE)</f>
        <v>ZTWM-CDGS-XS-2024-0134-商投建工达州中医药科技成果示范园项目</v>
      </c>
      <c r="R164" s="14"/>
    </row>
    <row r="165" hidden="1" spans="2:18">
      <c r="B165" s="27" t="s">
        <v>56</v>
      </c>
      <c r="C165" s="53">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59"/>
      <c r="M165" s="60"/>
      <c r="N165" s="60"/>
      <c r="O165" s="60"/>
      <c r="P165" s="60"/>
      <c r="Q165" s="27" t="str">
        <f>VLOOKUP(B165,辅助信息!E:M,9,FALSE)</f>
        <v>ZTWM-CDGS-XS-2024-0134-商投建工达州中医药科技成果示范园项目</v>
      </c>
      <c r="R165" s="14"/>
    </row>
    <row r="166" hidden="1" spans="2:18">
      <c r="B166" s="27" t="s">
        <v>59</v>
      </c>
      <c r="C166" s="53">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0" t="str">
        <f>VLOOKUP(B166,辅助信息!E:J,6,FALSE)</f>
        <v>送货单：送货单位：南充思临新材料科技有限公司,收货单位：五冶集团川北(南充)建设有限公司,项目名称：南充医学科学产业园,送货车型13米,装货前联系收货人核实到场规格</v>
      </c>
      <c r="M166" s="60"/>
      <c r="N166" s="60"/>
      <c r="O166" s="60"/>
      <c r="P166" s="60"/>
      <c r="Q166" s="27" t="str">
        <f>VLOOKUP(B166,辅助信息!E:M,9,FALSE)</f>
        <v>ZTWM-CDGS-XS-2024-0248-五冶钢构-南充市医学院项目</v>
      </c>
      <c r="R166" s="14"/>
    </row>
    <row r="167" hidden="1" spans="2:18">
      <c r="B167" s="27" t="s">
        <v>59</v>
      </c>
      <c r="C167" s="53">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1"/>
      <c r="M167" s="60"/>
      <c r="N167" s="60"/>
      <c r="O167" s="60"/>
      <c r="P167" s="60"/>
      <c r="Q167" s="27" t="str">
        <f>VLOOKUP(B167,辅助信息!E:M,9,FALSE)</f>
        <v>ZTWM-CDGS-XS-2024-0248-五冶钢构-南充市医学院项目</v>
      </c>
      <c r="R167" s="14"/>
    </row>
    <row r="168" hidden="1" spans="2:18">
      <c r="B168" s="27" t="s">
        <v>59</v>
      </c>
      <c r="C168" s="53">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1"/>
      <c r="M168" s="60"/>
      <c r="N168" s="60"/>
      <c r="O168" s="60"/>
      <c r="P168" s="60"/>
      <c r="Q168" s="27" t="str">
        <f>VLOOKUP(B168,辅助信息!E:M,9,FALSE)</f>
        <v>ZTWM-CDGS-XS-2024-0248-五冶钢构-南充市医学院项目</v>
      </c>
      <c r="R168" s="14"/>
    </row>
    <row r="169" hidden="1" spans="2:18">
      <c r="B169" s="27" t="s">
        <v>60</v>
      </c>
      <c r="C169" s="53">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1"/>
      <c r="M169" s="60"/>
      <c r="N169" s="60"/>
      <c r="O169" s="60"/>
      <c r="P169" s="60"/>
      <c r="Q169" s="27" t="str">
        <f>VLOOKUP(B169,辅助信息!E:M,9,FALSE)</f>
        <v>ZTWM-CDGS-XS-2024-0248-五冶钢构-南充市医学院项目</v>
      </c>
      <c r="R169" s="14"/>
    </row>
    <row r="170" hidden="1" spans="2:18">
      <c r="B170" s="27" t="s">
        <v>60</v>
      </c>
      <c r="C170" s="53">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1"/>
      <c r="M170" s="60"/>
      <c r="N170" s="60"/>
      <c r="O170" s="60"/>
      <c r="P170" s="60"/>
      <c r="Q170" s="27" t="str">
        <f>VLOOKUP(B170,辅助信息!E:M,9,FALSE)</f>
        <v>ZTWM-CDGS-XS-2024-0248-五冶钢构-南充市医学院项目</v>
      </c>
      <c r="R170" s="14"/>
    </row>
    <row r="171" hidden="1" spans="2:18">
      <c r="B171" s="27" t="s">
        <v>60</v>
      </c>
      <c r="C171" s="53">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1"/>
      <c r="M171" s="60"/>
      <c r="N171" s="60"/>
      <c r="O171" s="60"/>
      <c r="P171" s="60"/>
      <c r="Q171" s="27" t="str">
        <f>VLOOKUP(B171,辅助信息!E:M,9,FALSE)</f>
        <v>ZTWM-CDGS-XS-2024-0248-五冶钢构-南充市医学院项目</v>
      </c>
      <c r="R171" s="14"/>
    </row>
    <row r="172" hidden="1" spans="2:18">
      <c r="B172" s="27" t="s">
        <v>60</v>
      </c>
      <c r="C172" s="53">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1"/>
      <c r="M172" s="60"/>
      <c r="N172" s="60"/>
      <c r="O172" s="60"/>
      <c r="P172" s="60"/>
      <c r="Q172" s="27" t="str">
        <f>VLOOKUP(B172,辅助信息!E:M,9,FALSE)</f>
        <v>ZTWM-CDGS-XS-2024-0248-五冶钢构-南充市医学院项目</v>
      </c>
      <c r="R172" s="14"/>
    </row>
    <row r="173" hidden="1" spans="2:18">
      <c r="B173" s="27" t="s">
        <v>60</v>
      </c>
      <c r="C173" s="53">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59"/>
      <c r="M173" s="60"/>
      <c r="N173" s="60"/>
      <c r="O173" s="60"/>
      <c r="P173" s="60"/>
      <c r="Q173" s="27" t="str">
        <f>VLOOKUP(B173,辅助信息!E:M,9,FALSE)</f>
        <v>ZTWM-CDGS-XS-2024-0248-五冶钢构-南充市医学院项目</v>
      </c>
      <c r="R173" s="14"/>
    </row>
    <row r="174" ht="78.75" hidden="1" customHeight="1" spans="2:18">
      <c r="B174" s="27" t="s">
        <v>20</v>
      </c>
      <c r="C174" s="53">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69" t="str">
        <f>VLOOKUP(B174,辅助信息!E:J,6,FALSE)</f>
        <v>送货单：送货单位：南充思临新材料科技有限公司,收货单位：五冶集团川北(南充)建设有限公司,项目名称：南充医学科学产业园,送货车型13米,装货前联系收货人核实到场规格</v>
      </c>
      <c r="M174" s="69"/>
      <c r="N174" s="69"/>
      <c r="O174" s="69"/>
      <c r="P174" s="69"/>
      <c r="Q174" s="27" t="str">
        <f>VLOOKUP(B174,辅助信息!E:M,9,FALSE)</f>
        <v>ZTWM-CDGS-XS-2024-0248-五冶钢构-南充市医学院项目</v>
      </c>
      <c r="R174" s="14"/>
    </row>
    <row r="175" hidden="1" spans="2:18">
      <c r="B175" s="27" t="s">
        <v>17</v>
      </c>
      <c r="C175" s="53">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0" t="str">
        <f>VLOOKUP(B175,辅助信息!E:J,6,FALSE)</f>
        <v>提前联系到场规格,一天到场车辆不低于2车</v>
      </c>
      <c r="M175" s="60"/>
      <c r="N175" s="60"/>
      <c r="O175" s="60"/>
      <c r="P175" s="60"/>
      <c r="Q175" s="27" t="str">
        <f>VLOOKUP(B175,辅助信息!E:M,9,FALSE)</f>
        <v>ZTWM-CDGS-XS-2024-0205-五冶钢构-达州市通川区西外复兴镇及临近片区建设项目</v>
      </c>
      <c r="R175" s="14"/>
    </row>
    <row r="176" hidden="1" spans="2:18">
      <c r="B176" s="27" t="s">
        <v>17</v>
      </c>
      <c r="C176" s="53">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1"/>
      <c r="M176" s="60"/>
      <c r="N176" s="60"/>
      <c r="O176" s="60"/>
      <c r="P176" s="60"/>
      <c r="Q176" s="27"/>
      <c r="R176" s="14"/>
    </row>
    <row r="177" hidden="1" spans="2:18">
      <c r="B177" s="27" t="s">
        <v>17</v>
      </c>
      <c r="C177" s="53">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59"/>
      <c r="M177" s="60"/>
      <c r="N177" s="60"/>
      <c r="O177" s="60"/>
      <c r="P177" s="60"/>
      <c r="Q177" s="27" t="str">
        <f>VLOOKUP(B177,辅助信息!E:M,9,FALSE)</f>
        <v>ZTWM-CDGS-XS-2024-0205-五冶钢构-达州市通川区西外复兴镇及临近片区建设项目</v>
      </c>
      <c r="R177" s="14"/>
    </row>
    <row r="178" hidden="1" spans="2:18">
      <c r="B178" s="27" t="s">
        <v>31</v>
      </c>
      <c r="C178" s="53">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0" t="str">
        <f>VLOOKUP(B178,辅助信息!E:J,6,FALSE)</f>
        <v>提前联系到场规格及数量</v>
      </c>
      <c r="M178" s="60"/>
      <c r="N178" s="60"/>
      <c r="O178" s="60"/>
      <c r="P178" s="60"/>
      <c r="Q178" s="27" t="str">
        <f>VLOOKUP(B178,辅助信息!E:M,9,FALSE)</f>
        <v>ZTWM-CDGS-XS-2024-0179-四川商投-射洪城乡一体化建设项目</v>
      </c>
      <c r="R178" s="14"/>
    </row>
    <row r="179" hidden="1" spans="2:18">
      <c r="B179" s="27" t="s">
        <v>31</v>
      </c>
      <c r="C179" s="53">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1"/>
      <c r="M179" s="60"/>
      <c r="N179" s="60"/>
      <c r="O179" s="60"/>
      <c r="P179" s="60"/>
      <c r="Q179" s="27" t="str">
        <f>VLOOKUP(B179,辅助信息!E:M,9,FALSE)</f>
        <v>ZTWM-CDGS-XS-2024-0179-四川商投-射洪城乡一体化建设项目</v>
      </c>
      <c r="R179" s="14"/>
    </row>
    <row r="180" hidden="1" spans="2:18">
      <c r="B180" s="27" t="s">
        <v>31</v>
      </c>
      <c r="C180" s="53">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1"/>
      <c r="M180" s="60"/>
      <c r="N180" s="60"/>
      <c r="O180" s="60"/>
      <c r="P180" s="60"/>
      <c r="Q180" s="27" t="str">
        <f>VLOOKUP(B180,辅助信息!E:M,9,FALSE)</f>
        <v>ZTWM-CDGS-XS-2024-0179-四川商投-射洪城乡一体化建设项目</v>
      </c>
      <c r="R180" s="14"/>
    </row>
    <row r="181" hidden="1" spans="1:18">
      <c r="A181" s="54" t="s">
        <v>62</v>
      </c>
      <c r="B181" s="27" t="s">
        <v>31</v>
      </c>
      <c r="C181" s="53">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1"/>
      <c r="M181" s="60"/>
      <c r="N181" s="60"/>
      <c r="O181" s="60"/>
      <c r="P181" s="60"/>
      <c r="Q181" s="27" t="str">
        <f>VLOOKUP(B181,辅助信息!E:M,9,FALSE)</f>
        <v>ZTWM-CDGS-XS-2024-0179-四川商投-射洪城乡一体化建设项目</v>
      </c>
      <c r="R181" s="14"/>
    </row>
    <row r="182" hidden="1" spans="2:18">
      <c r="B182" s="27" t="s">
        <v>31</v>
      </c>
      <c r="C182" s="53">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1"/>
      <c r="M182" s="60"/>
      <c r="N182" s="60"/>
      <c r="O182" s="60"/>
      <c r="P182" s="60"/>
      <c r="Q182" s="27" t="str">
        <f>VLOOKUP(B182,辅助信息!E:M,9,FALSE)</f>
        <v>ZTWM-CDGS-XS-2024-0179-四川商投-射洪城乡一体化建设项目</v>
      </c>
      <c r="R182" s="14"/>
    </row>
    <row r="183" hidden="1" spans="2:18">
      <c r="B183" s="27" t="s">
        <v>31</v>
      </c>
      <c r="C183" s="53">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1"/>
      <c r="M183" s="60"/>
      <c r="N183" s="60"/>
      <c r="O183" s="60"/>
      <c r="P183" s="60"/>
      <c r="Q183" s="27" t="str">
        <f>VLOOKUP(B183,辅助信息!E:M,9,FALSE)</f>
        <v>ZTWM-CDGS-XS-2024-0179-四川商投-射洪城乡一体化建设项目</v>
      </c>
      <c r="R183" s="14"/>
    </row>
    <row r="184" hidden="1" spans="2:18">
      <c r="B184" s="27" t="s">
        <v>31</v>
      </c>
      <c r="C184" s="53">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59"/>
      <c r="M184" s="60"/>
      <c r="N184" s="60"/>
      <c r="O184" s="60"/>
      <c r="P184" s="60"/>
      <c r="Q184" s="27" t="str">
        <f>VLOOKUP(B184,辅助信息!E:M,9,FALSE)</f>
        <v>ZTWM-CDGS-XS-2024-0179-四川商投-射洪城乡一体化建设项目</v>
      </c>
      <c r="R184" s="14"/>
    </row>
    <row r="185" ht="56.25" hidden="1" customHeight="1" spans="2:18">
      <c r="B185" s="27" t="s">
        <v>29</v>
      </c>
      <c r="C185" s="53">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69" t="str">
        <f>VLOOKUP(B185,辅助信息!E:J,6,FALSE)</f>
        <v>五冶建设送货单,4份材质书,送货车型9.6米,装货前联系收货人核实到场规格,没提前告知进场规格现场不给予接收</v>
      </c>
      <c r="M185" s="69"/>
      <c r="N185" s="69"/>
      <c r="O185" s="69"/>
      <c r="P185" s="69"/>
      <c r="Q185" s="27" t="str">
        <f>VLOOKUP(B185,辅助信息!E:M,9,FALSE)</f>
        <v>ZTWM-CDGS-XS-2024-0181-五冶天府-国道542项目（二批次）</v>
      </c>
      <c r="R185" s="14"/>
    </row>
    <row r="186" ht="56.25" hidden="1" customHeight="1" spans="2:18">
      <c r="B186" s="27" t="s">
        <v>54</v>
      </c>
      <c r="C186" s="53">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69" t="str">
        <f>VLOOKUP(B186,辅助信息!E:J,6,FALSE)</f>
        <v>五冶建设送货单,4份材质书,送货车型13米,装货前联系收货人核实到场规格,没提前告知进场规格现场不给予接收</v>
      </c>
      <c r="M186" s="69"/>
      <c r="N186" s="69"/>
      <c r="O186" s="69"/>
      <c r="P186" s="69"/>
      <c r="Q186" s="27" t="str">
        <f>VLOOKUP(B186,辅助信息!E:M,9,FALSE)</f>
        <v>ZTWM-CDGS-XS-2024-0181-五冶天府-国道542项目（二批次）</v>
      </c>
      <c r="R186" s="14"/>
    </row>
    <row r="187" ht="45" hidden="1" customHeight="1" spans="2:18">
      <c r="B187" s="27" t="s">
        <v>63</v>
      </c>
      <c r="C187" s="53">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0" t="str">
        <f>VLOOKUP(B187,辅助信息!E:J,6,FALSE)</f>
        <v>五冶建设送货单,送货车型9.6米,装货前联系收货人核实到场规格,没提前告知进场规格现场不给予接收</v>
      </c>
      <c r="M187" s="60"/>
      <c r="N187" s="60"/>
      <c r="O187" s="60"/>
      <c r="P187" s="60"/>
      <c r="Q187" s="27" t="str">
        <f>VLOOKUP(B187,辅助信息!E:M,9,FALSE)</f>
        <v>ZTWM-CDGS-XS-2024-0181-五冶天府-国道542项目（二批次）</v>
      </c>
      <c r="R187" s="14"/>
    </row>
    <row r="188" hidden="1" spans="2:18">
      <c r="B188" s="27" t="s">
        <v>64</v>
      </c>
      <c r="C188" s="53">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0" t="str">
        <f>VLOOKUP(B188,辅助信息!E:J,6,FALSE)</f>
        <v>五冶建设送货单,送货车型9.6米,装货前联系收货人核实到场规格,没提前告知进场规格现场不给予接收</v>
      </c>
      <c r="M188" s="60"/>
      <c r="N188" s="60"/>
      <c r="O188" s="60"/>
      <c r="P188" s="60"/>
      <c r="Q188" s="27" t="str">
        <f>VLOOKUP(B188,辅助信息!E:M,9,FALSE)</f>
        <v>ZTWM-CDGS-XS-2024-0181-五冶天府-国道542项目（二批次）</v>
      </c>
      <c r="R188" s="14"/>
    </row>
    <row r="189" hidden="1" spans="2:18">
      <c r="B189" s="27" t="s">
        <v>64</v>
      </c>
      <c r="C189" s="53">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1"/>
      <c r="M189" s="60"/>
      <c r="N189" s="60"/>
      <c r="O189" s="60"/>
      <c r="P189" s="60"/>
      <c r="Q189" s="27" t="str">
        <f>VLOOKUP(B189,辅助信息!E:M,9,FALSE)</f>
        <v>ZTWM-CDGS-XS-2024-0181-五冶天府-国道542项目（二批次）</v>
      </c>
      <c r="R189" s="14"/>
    </row>
    <row r="190" hidden="1" spans="2:18">
      <c r="B190" s="27" t="s">
        <v>64</v>
      </c>
      <c r="C190" s="53">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1"/>
      <c r="M190" s="60"/>
      <c r="N190" s="60"/>
      <c r="O190" s="60"/>
      <c r="P190" s="60"/>
      <c r="Q190" s="27" t="str">
        <f>VLOOKUP(B190,辅助信息!E:M,9,FALSE)</f>
        <v>ZTWM-CDGS-XS-2024-0181-五冶天府-国道542项目（二批次）</v>
      </c>
      <c r="R190" s="14"/>
    </row>
    <row r="191" hidden="1" spans="2:18">
      <c r="B191" s="27" t="s">
        <v>64</v>
      </c>
      <c r="C191" s="53">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1"/>
      <c r="M191" s="60"/>
      <c r="N191" s="60"/>
      <c r="O191" s="60"/>
      <c r="P191" s="60"/>
      <c r="Q191" s="27" t="str">
        <f>VLOOKUP(B191,辅助信息!E:M,9,FALSE)</f>
        <v>ZTWM-CDGS-XS-2024-0181-五冶天府-国道542项目（二批次）</v>
      </c>
      <c r="R191" s="14"/>
    </row>
    <row r="192" hidden="1" spans="2:18">
      <c r="B192" s="27" t="s">
        <v>64</v>
      </c>
      <c r="C192" s="53">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59"/>
      <c r="M192" s="60"/>
      <c r="N192" s="60"/>
      <c r="O192" s="60"/>
      <c r="P192" s="60"/>
      <c r="Q192" s="27" t="str">
        <f>VLOOKUP(B192,辅助信息!E:M,9,FALSE)</f>
        <v>ZTWM-CDGS-XS-2024-0181-五冶天府-国道542项目（二批次）</v>
      </c>
      <c r="R192" s="14"/>
    </row>
    <row r="193" hidden="1" spans="1:18">
      <c r="A193" s="65"/>
      <c r="B193" s="27" t="s">
        <v>56</v>
      </c>
      <c r="C193" s="53">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0" t="str">
        <f>VLOOKUP(B193,辅助信息!E:J,6,FALSE)</f>
        <v>控制炉批号尽量少,优先安排达钢,提前联系到场规格及数量</v>
      </c>
      <c r="M193" s="60"/>
      <c r="N193" s="60"/>
      <c r="O193" s="60"/>
      <c r="P193" s="60"/>
      <c r="Q193" s="27" t="str">
        <f>VLOOKUP(B193,辅助信息!E:M,9,FALSE)</f>
        <v>ZTWM-CDGS-XS-2024-0134-商投建工达州中医药科技成果示范园项目</v>
      </c>
      <c r="R193" s="14"/>
    </row>
    <row r="194" hidden="1" spans="1:18">
      <c r="A194" s="61"/>
      <c r="B194" s="27" t="s">
        <v>56</v>
      </c>
      <c r="C194" s="53">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1"/>
      <c r="M194" s="60"/>
      <c r="N194" s="60"/>
      <c r="O194" s="60"/>
      <c r="P194" s="60"/>
      <c r="Q194" s="27" t="str">
        <f>VLOOKUP(B194,辅助信息!E:M,9,FALSE)</f>
        <v>ZTWM-CDGS-XS-2024-0134-商投建工达州中医药科技成果示范园项目</v>
      </c>
      <c r="R194" s="14"/>
    </row>
    <row r="195" hidden="1" spans="1:18">
      <c r="A195" s="61"/>
      <c r="B195" s="27" t="s">
        <v>56</v>
      </c>
      <c r="C195" s="53">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1"/>
      <c r="M195" s="60"/>
      <c r="N195" s="60"/>
      <c r="O195" s="60"/>
      <c r="P195" s="60"/>
      <c r="Q195" s="27" t="str">
        <f>VLOOKUP(B195,辅助信息!E:M,9,FALSE)</f>
        <v>ZTWM-CDGS-XS-2024-0134-商投建工达州中医药科技成果示范园项目</v>
      </c>
      <c r="R195" s="14"/>
    </row>
    <row r="196" hidden="1" spans="1:18">
      <c r="A196" s="59"/>
      <c r="B196" s="27" t="s">
        <v>56</v>
      </c>
      <c r="C196" s="53">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59"/>
      <c r="M196" s="60"/>
      <c r="N196" s="60"/>
      <c r="O196" s="60"/>
      <c r="P196" s="60"/>
      <c r="Q196" s="27" t="str">
        <f>VLOOKUP(B196,辅助信息!E:M,9,FALSE)</f>
        <v>ZTWM-CDGS-XS-2024-0134-商投建工达州中医药科技成果示范园项目</v>
      </c>
      <c r="R196" s="14"/>
    </row>
    <row r="197" hidden="1" spans="2:18">
      <c r="B197" s="27" t="s">
        <v>48</v>
      </c>
      <c r="C197" s="53">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0" t="str">
        <f>VLOOKUP(B197,辅助信息!E:J,6,FALSE)</f>
        <v>优先威钢,我方卸车,新老国标钢厂不加价可直发</v>
      </c>
      <c r="M197" s="60"/>
      <c r="N197" s="60"/>
      <c r="O197" s="60"/>
      <c r="P197" s="60"/>
      <c r="Q197" s="27" t="str">
        <f>VLOOKUP(B197,辅助信息!E:M,9,FALSE)</f>
        <v>ZTWM-CDGS-XS-2024-0093-华西-颐海科创农业生态谷</v>
      </c>
      <c r="R197" s="14"/>
    </row>
    <row r="198" hidden="1" spans="2:18">
      <c r="B198" s="27" t="s">
        <v>48</v>
      </c>
      <c r="C198" s="53">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1"/>
      <c r="M198" s="60"/>
      <c r="N198" s="60"/>
      <c r="O198" s="60"/>
      <c r="P198" s="60"/>
      <c r="Q198" s="27" t="str">
        <f>VLOOKUP(B198,辅助信息!E:M,9,FALSE)</f>
        <v>ZTWM-CDGS-XS-2024-0093-华西-颐海科创农业生态谷</v>
      </c>
      <c r="R198" s="14"/>
    </row>
    <row r="199" hidden="1" spans="2:18">
      <c r="B199" s="27" t="s">
        <v>48</v>
      </c>
      <c r="C199" s="53">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59"/>
      <c r="M199" s="60"/>
      <c r="N199" s="60"/>
      <c r="O199" s="60"/>
      <c r="P199" s="60"/>
      <c r="Q199" s="27" t="str">
        <f>VLOOKUP(B199,辅助信息!E:M,9,FALSE)</f>
        <v>ZTWM-CDGS-XS-2024-0093-华西-颐海科创农业生态谷</v>
      </c>
      <c r="R199" s="14"/>
    </row>
    <row r="200" hidden="1" spans="2:18">
      <c r="B200" s="27" t="s">
        <v>44</v>
      </c>
      <c r="C200" s="53">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69" t="str">
        <f>VLOOKUP(B200,辅助信息!E:J,6,FALSE)</f>
        <v>对方卸车</v>
      </c>
      <c r="M200" s="69"/>
      <c r="N200" s="69"/>
      <c r="O200" s="69"/>
      <c r="P200" s="69"/>
      <c r="Q200" s="27" t="str">
        <f>VLOOKUP(B200,辅助信息!E:M,9,FALSE)</f>
        <v>ZTWM-CDGS-XS-2024-0189-华西集采-酒城南项目</v>
      </c>
      <c r="R200" s="14"/>
    </row>
    <row r="201" hidden="1" spans="1:18">
      <c r="A201" s="54" t="s">
        <v>67</v>
      </c>
      <c r="B201" s="27" t="s">
        <v>17</v>
      </c>
      <c r="C201" s="53">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0" t="str">
        <f>VLOOKUP(B201,辅助信息!E:J,6,FALSE)</f>
        <v>提前联系到场规格,一天到场车辆不低于2车</v>
      </c>
      <c r="M201" s="60"/>
      <c r="N201" s="60"/>
      <c r="O201" s="60"/>
      <c r="P201" s="60"/>
      <c r="Q201" s="27" t="str">
        <f>VLOOKUP(B201,辅助信息!E:M,9,FALSE)</f>
        <v>ZTWM-CDGS-XS-2024-0205-五冶钢构-达州市通川区西外复兴镇及临近片区建设项目</v>
      </c>
      <c r="R201" s="14"/>
    </row>
    <row r="202" hidden="1" spans="2:18">
      <c r="B202" s="27" t="s">
        <v>17</v>
      </c>
      <c r="C202" s="53">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1"/>
      <c r="M202" s="60"/>
      <c r="N202" s="60"/>
      <c r="O202" s="60"/>
      <c r="P202" s="60"/>
      <c r="Q202" s="27" t="str">
        <f>VLOOKUP(B202,辅助信息!E:M,9,FALSE)</f>
        <v>ZTWM-CDGS-XS-2024-0205-五冶钢构-达州市通川区西外复兴镇及临近片区建设项目</v>
      </c>
      <c r="R202" s="14"/>
    </row>
    <row r="203" hidden="1" spans="2:18">
      <c r="B203" s="27" t="s">
        <v>17</v>
      </c>
      <c r="C203" s="53">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59"/>
      <c r="M203" s="60"/>
      <c r="N203" s="60"/>
      <c r="O203" s="60"/>
      <c r="P203" s="60"/>
      <c r="Q203" s="27" t="str">
        <f>VLOOKUP(B203,辅助信息!E:M,9,FALSE)</f>
        <v>ZTWM-CDGS-XS-2024-0205-五冶钢构-达州市通川区西外复兴镇及临近片区建设项目</v>
      </c>
      <c r="R203" s="14"/>
    </row>
    <row r="204" ht="56.25" hidden="1" customHeight="1" spans="2:18">
      <c r="B204" s="27" t="s">
        <v>54</v>
      </c>
      <c r="C204" s="53">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0" t="str">
        <f>VLOOKUP(B204,辅助信息!E:J,6,FALSE)</f>
        <v>五冶建设送货单,4份材质书,送货车型13米,装货前联系收货人核实到场规格,没提前告知进场规格现场不给予接收</v>
      </c>
      <c r="M204" s="60"/>
      <c r="N204" s="60"/>
      <c r="O204" s="60"/>
      <c r="P204" s="60"/>
      <c r="Q204" s="27" t="str">
        <f>VLOOKUP(B204,辅助信息!E:M,9,FALSE)</f>
        <v>ZTWM-CDGS-XS-2024-0181-五冶天府-国道542项目（二批次）</v>
      </c>
      <c r="R204" s="14"/>
    </row>
    <row r="205" hidden="1" spans="2:18">
      <c r="B205" s="27" t="s">
        <v>64</v>
      </c>
      <c r="C205" s="53">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0" t="str">
        <f>VLOOKUP(B205,辅助信息!E:J,6,FALSE)</f>
        <v>五冶建设送货单,送货车型9.6米,装货前联系收货人核实到场规格,没提前告知进场规格现场不给予接收</v>
      </c>
      <c r="M205" s="60"/>
      <c r="N205" s="60"/>
      <c r="O205" s="60"/>
      <c r="P205" s="60"/>
      <c r="Q205" s="27" t="str">
        <f>VLOOKUP(B205,辅助信息!E:M,9,FALSE)</f>
        <v>ZTWM-CDGS-XS-2024-0181-五冶天府-国道542项目（二批次）</v>
      </c>
      <c r="R205" s="14"/>
    </row>
    <row r="206" hidden="1" spans="2:18">
      <c r="B206" s="27" t="s">
        <v>64</v>
      </c>
      <c r="C206" s="53">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1"/>
      <c r="M206" s="60"/>
      <c r="N206" s="60"/>
      <c r="O206" s="60"/>
      <c r="P206" s="60"/>
      <c r="Q206" s="27" t="str">
        <f>VLOOKUP(B206,辅助信息!E:M,9,FALSE)</f>
        <v>ZTWM-CDGS-XS-2024-0181-五冶天府-国道542项目（二批次）</v>
      </c>
      <c r="R206" s="14"/>
    </row>
    <row r="207" hidden="1" spans="2:18">
      <c r="B207" s="27" t="s">
        <v>64</v>
      </c>
      <c r="C207" s="53">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59"/>
      <c r="M207" s="60"/>
      <c r="N207" s="60"/>
      <c r="O207" s="60"/>
      <c r="P207" s="60"/>
      <c r="Q207" s="27" t="str">
        <f>VLOOKUP(B207,辅助信息!E:M,9,FALSE)</f>
        <v>ZTWM-CDGS-XS-2024-0181-五冶天府-国道542项目（二批次）</v>
      </c>
      <c r="R207" s="14"/>
    </row>
    <row r="208" hidden="1" spans="2:18">
      <c r="B208" s="27" t="s">
        <v>56</v>
      </c>
      <c r="C208" s="53">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0" t="str">
        <f>VLOOKUP(B208,辅助信息!E:J,6,FALSE)</f>
        <v>控制炉批号尽量少,优先安排达钢,提前联系到场规格及数量</v>
      </c>
      <c r="M208" s="60"/>
      <c r="N208" s="60"/>
      <c r="O208" s="60"/>
      <c r="P208" s="60"/>
      <c r="Q208" s="27" t="str">
        <f>VLOOKUP(B208,辅助信息!E:M,9,FALSE)</f>
        <v>ZTWM-CDGS-XS-2024-0134-商投建工达州中医药科技成果示范园项目</v>
      </c>
      <c r="R208" s="14"/>
    </row>
    <row r="209" hidden="1" spans="2:18">
      <c r="B209" s="27" t="s">
        <v>56</v>
      </c>
      <c r="C209" s="53">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1"/>
      <c r="M209" s="60"/>
      <c r="N209" s="60"/>
      <c r="O209" s="60"/>
      <c r="P209" s="60"/>
      <c r="Q209" s="27" t="str">
        <f>VLOOKUP(B209,辅助信息!E:M,9,FALSE)</f>
        <v>ZTWM-CDGS-XS-2024-0134-商投建工达州中医药科技成果示范园项目</v>
      </c>
      <c r="R209" s="14"/>
    </row>
    <row r="210" hidden="1" spans="2:18">
      <c r="B210" s="27" t="s">
        <v>56</v>
      </c>
      <c r="C210" s="53">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1"/>
      <c r="M210" s="60"/>
      <c r="N210" s="60"/>
      <c r="O210" s="60"/>
      <c r="P210" s="60"/>
      <c r="Q210" s="27" t="str">
        <f>VLOOKUP(B210,辅助信息!E:M,9,FALSE)</f>
        <v>ZTWM-CDGS-XS-2024-0134-商投建工达州中医药科技成果示范园项目</v>
      </c>
      <c r="R210" s="14"/>
    </row>
    <row r="211" hidden="1" spans="2:18">
      <c r="B211" s="27" t="s">
        <v>56</v>
      </c>
      <c r="C211" s="53">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59"/>
      <c r="M211" s="60"/>
      <c r="N211" s="60"/>
      <c r="O211" s="60"/>
      <c r="P211" s="60"/>
      <c r="Q211" s="27" t="str">
        <f>VLOOKUP(B211,辅助信息!E:M,9,FALSE)</f>
        <v>ZTWM-CDGS-XS-2024-0134-商投建工达州中医药科技成果示范园项目</v>
      </c>
      <c r="R211" s="14"/>
    </row>
    <row r="212" hidden="1" spans="2:18">
      <c r="B212" s="27" t="s">
        <v>48</v>
      </c>
      <c r="C212" s="53">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0" t="str">
        <f>VLOOKUP(B212,辅助信息!E:J,6,FALSE)</f>
        <v>优先威钢,我方卸车,新老国标钢厂不加价可直发</v>
      </c>
      <c r="M212" s="60"/>
      <c r="N212" s="60"/>
      <c r="O212" s="60"/>
      <c r="P212" s="60"/>
      <c r="Q212" s="27" t="str">
        <f>VLOOKUP(B212,辅助信息!E:M,9,FALSE)</f>
        <v>ZTWM-CDGS-XS-2024-0093-华西-颐海科创农业生态谷</v>
      </c>
      <c r="R212" s="14"/>
    </row>
    <row r="213" hidden="1" spans="2:18">
      <c r="B213" s="27" t="s">
        <v>48</v>
      </c>
      <c r="C213" s="53">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1"/>
      <c r="M213" s="60"/>
      <c r="N213" s="60"/>
      <c r="O213" s="60"/>
      <c r="P213" s="60"/>
      <c r="Q213" s="27" t="str">
        <f>VLOOKUP(B213,辅助信息!E:M,9,FALSE)</f>
        <v>ZTWM-CDGS-XS-2024-0093-华西-颐海科创农业生态谷</v>
      </c>
      <c r="R213" s="14"/>
    </row>
    <row r="214" hidden="1" spans="2:18">
      <c r="B214" s="27" t="s">
        <v>48</v>
      </c>
      <c r="C214" s="53">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59"/>
      <c r="M214" s="60"/>
      <c r="N214" s="60"/>
      <c r="O214" s="60"/>
      <c r="P214" s="60"/>
      <c r="Q214" s="27" t="str">
        <f>VLOOKUP(B214,辅助信息!E:M,9,FALSE)</f>
        <v>ZTWM-CDGS-XS-2024-0093-华西-颐海科创农业生态谷</v>
      </c>
      <c r="R214" s="14"/>
    </row>
    <row r="215" hidden="1" spans="2:18">
      <c r="B215" s="27" t="s">
        <v>44</v>
      </c>
      <c r="C215" s="53">
        <v>45667</v>
      </c>
      <c r="D215" s="27" t="str">
        <f>VLOOKUP(B215,辅助信息!E:K,7,FALSE)</f>
        <v>ZTWM-CDGS-YL-20240911-005</v>
      </c>
      <c r="E215" s="27" t="str">
        <f>VLOOKUP(F215,辅助信息!A:B,2,FALSE)</f>
        <v>盘螺</v>
      </c>
      <c r="F215" s="27" t="s">
        <v>26</v>
      </c>
      <c r="G215" s="70">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0" t="str">
        <f>VLOOKUP(B215,辅助信息!E:J,6,FALSE)</f>
        <v>对方卸车</v>
      </c>
      <c r="M215" s="60"/>
      <c r="N215" s="60"/>
      <c r="O215" s="60"/>
      <c r="P215" s="60"/>
      <c r="Q215" s="27" t="str">
        <f>VLOOKUP(B215,辅助信息!E:M,9,FALSE)</f>
        <v>ZTWM-CDGS-XS-2024-0189-华西集采-酒城南项目</v>
      </c>
      <c r="R215" s="14"/>
    </row>
    <row r="216" hidden="1" spans="2:18">
      <c r="B216" s="27" t="s">
        <v>31</v>
      </c>
      <c r="C216" s="53">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0" t="str">
        <f>VLOOKUP(B216,辅助信息!E:J,6,FALSE)</f>
        <v>提前联系到场规格及数量</v>
      </c>
      <c r="M216" s="60"/>
      <c r="N216" s="60"/>
      <c r="O216" s="60"/>
      <c r="P216" s="60"/>
      <c r="Q216" s="27" t="str">
        <f>VLOOKUP(B216,辅助信息!E:M,9,FALSE)</f>
        <v>ZTWM-CDGS-XS-2024-0179-四川商投-射洪城乡一体化建设项目</v>
      </c>
      <c r="R216" s="14"/>
    </row>
    <row r="217" hidden="1" spans="2:18">
      <c r="B217" s="27" t="s">
        <v>31</v>
      </c>
      <c r="C217" s="53">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1"/>
      <c r="M217" s="60"/>
      <c r="N217" s="60"/>
      <c r="O217" s="60"/>
      <c r="P217" s="60"/>
      <c r="Q217" s="27" t="str">
        <f>VLOOKUP(B217,辅助信息!E:M,9,FALSE)</f>
        <v>ZTWM-CDGS-XS-2024-0179-四川商投-射洪城乡一体化建设项目</v>
      </c>
      <c r="R217" s="14"/>
    </row>
    <row r="218" hidden="1" spans="2:18">
      <c r="B218" s="27" t="s">
        <v>31</v>
      </c>
      <c r="C218" s="53">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1"/>
      <c r="M218" s="60"/>
      <c r="N218" s="60"/>
      <c r="O218" s="60"/>
      <c r="P218" s="60"/>
      <c r="Q218" s="27" t="str">
        <f>VLOOKUP(B218,辅助信息!E:M,9,FALSE)</f>
        <v>ZTWM-CDGS-XS-2024-0179-四川商投-射洪城乡一体化建设项目</v>
      </c>
      <c r="R218" s="14"/>
    </row>
    <row r="219" hidden="1" spans="2:18">
      <c r="B219" s="27" t="s">
        <v>31</v>
      </c>
      <c r="C219" s="53">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59"/>
      <c r="M219" s="60"/>
      <c r="N219" s="60"/>
      <c r="O219" s="60"/>
      <c r="P219" s="60"/>
      <c r="Q219" s="27" t="str">
        <f>VLOOKUP(B219,辅助信息!E:M,9,FALSE)</f>
        <v>ZTWM-CDGS-XS-2024-0179-四川商投-射洪城乡一体化建设项目</v>
      </c>
      <c r="R219" s="14"/>
    </row>
    <row r="220" hidden="1" spans="2:18">
      <c r="B220" s="27" t="s">
        <v>43</v>
      </c>
      <c r="C220" s="53">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2"/>
      <c r="M220" s="42"/>
      <c r="N220" s="42"/>
      <c r="O220" s="42"/>
      <c r="P220" s="42"/>
      <c r="Q220" s="14"/>
      <c r="R220" s="14"/>
    </row>
    <row r="221" hidden="1" spans="2:18">
      <c r="B221" s="27" t="s">
        <v>43</v>
      </c>
      <c r="C221" s="53">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2"/>
      <c r="M221" s="42"/>
      <c r="N221" s="42"/>
      <c r="O221" s="42"/>
      <c r="P221" s="42"/>
      <c r="Q221" s="14"/>
      <c r="R221" s="14"/>
    </row>
    <row r="222" hidden="1" spans="2:18">
      <c r="B222" s="27" t="s">
        <v>43</v>
      </c>
      <c r="C222" s="53">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2"/>
      <c r="M222" s="42"/>
      <c r="N222" s="42"/>
      <c r="O222" s="42"/>
      <c r="P222" s="42"/>
      <c r="Q222" s="14"/>
      <c r="R222" s="14"/>
    </row>
    <row r="223" hidden="1" spans="2:18">
      <c r="B223" s="27" t="s">
        <v>68</v>
      </c>
      <c r="C223" s="53">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2"/>
      <c r="M223" s="42"/>
      <c r="N223" s="42"/>
      <c r="O223" s="42"/>
      <c r="P223" s="42"/>
      <c r="Q223" s="14"/>
      <c r="R223" s="14"/>
    </row>
    <row r="224" hidden="1" spans="2:18">
      <c r="B224" s="27" t="s">
        <v>68</v>
      </c>
      <c r="C224" s="53">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2"/>
      <c r="M224" s="42"/>
      <c r="N224" s="42"/>
      <c r="O224" s="42"/>
      <c r="P224" s="42"/>
      <c r="Q224" s="14"/>
      <c r="R224" s="14"/>
    </row>
    <row r="225" hidden="1" spans="2:18">
      <c r="B225" s="27" t="s">
        <v>68</v>
      </c>
      <c r="C225" s="53">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2"/>
      <c r="M225" s="42"/>
      <c r="N225" s="42"/>
      <c r="O225" s="42"/>
      <c r="P225" s="42"/>
      <c r="Q225" s="14"/>
      <c r="R225" s="14"/>
    </row>
    <row r="226" hidden="1" spans="2:18">
      <c r="B226" s="27" t="s">
        <v>69</v>
      </c>
      <c r="C226" s="53">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2"/>
      <c r="M226" s="42"/>
      <c r="N226" s="42"/>
      <c r="O226" s="42"/>
      <c r="P226" s="42"/>
      <c r="Q226" s="14"/>
      <c r="R226" s="14"/>
    </row>
    <row r="227" hidden="1" spans="2:18">
      <c r="B227" s="27" t="s">
        <v>69</v>
      </c>
      <c r="C227" s="53">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2"/>
      <c r="M227" s="42"/>
      <c r="N227" s="42"/>
      <c r="O227" s="42"/>
      <c r="P227" s="42"/>
      <c r="Q227" s="14"/>
      <c r="R227" s="14"/>
    </row>
    <row r="228" hidden="1" spans="2:18">
      <c r="B228" s="27" t="s">
        <v>69</v>
      </c>
      <c r="C228" s="53">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2"/>
      <c r="M228" s="42"/>
      <c r="N228" s="42"/>
      <c r="O228" s="42"/>
      <c r="P228" s="42"/>
      <c r="Q228" s="14"/>
      <c r="R228" s="14"/>
    </row>
    <row r="229" hidden="1" spans="2:18">
      <c r="B229" s="27" t="s">
        <v>56</v>
      </c>
      <c r="C229" s="53">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2"/>
      <c r="M229" s="42"/>
      <c r="N229" s="42"/>
      <c r="O229" s="42"/>
      <c r="P229" s="42"/>
      <c r="Q229" s="14"/>
      <c r="R229" s="14"/>
    </row>
    <row r="230" hidden="1" spans="2:18">
      <c r="B230" s="27" t="s">
        <v>56</v>
      </c>
      <c r="C230" s="53">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2"/>
      <c r="M230" s="42"/>
      <c r="N230" s="42"/>
      <c r="O230" s="42"/>
      <c r="P230" s="42"/>
      <c r="Q230" s="14"/>
      <c r="R230" s="14"/>
    </row>
    <row r="231" hidden="1" spans="2:18">
      <c r="B231" s="27" t="s">
        <v>56</v>
      </c>
      <c r="C231" s="53">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2"/>
      <c r="M231" s="42"/>
      <c r="N231" s="42"/>
      <c r="O231" s="42"/>
      <c r="P231" s="42"/>
      <c r="Q231" s="14"/>
      <c r="R231" s="14"/>
    </row>
    <row r="232" hidden="1" spans="2:18">
      <c r="B232" s="66" t="s">
        <v>56</v>
      </c>
      <c r="C232" s="67">
        <v>45667</v>
      </c>
      <c r="D232" s="66" t="str">
        <f>VLOOKUP(B232,辅助信息!E:K,7,FALSE)</f>
        <v>JWDDCD2025051300077</v>
      </c>
      <c r="E232" s="66" t="str">
        <f>VLOOKUP(F232,辅助信息!A:B,2,FALSE)</f>
        <v>螺纹钢</v>
      </c>
      <c r="F232" s="66" t="s">
        <v>46</v>
      </c>
      <c r="G232" s="68">
        <v>9</v>
      </c>
      <c r="H232" s="68" t="e">
        <f>_xlfn._xlws.FILTER(#REF!,#REF!&amp;#REF!&amp;#REF!&amp;#REF!=C232&amp;F232&amp;I232&amp;J232,"未发货")</f>
        <v>#REF!</v>
      </c>
      <c r="I232" s="66" t="str">
        <f>VLOOKUP(B232,辅助信息!E:I,3,FALSE)</f>
        <v>（商投建工达州中医药科技园-4工区-7号楼）达州市通川区达州中医药职业学院犀牛大道北段</v>
      </c>
      <c r="J232" s="66" t="str">
        <f>VLOOKUP(B232,辅助信息!E:I,4,FALSE)</f>
        <v>张扬</v>
      </c>
      <c r="K232" s="66">
        <f>VLOOKUP(J232,辅助信息!H:I,2,FALSE)</f>
        <v>18381904567</v>
      </c>
      <c r="L232" s="42"/>
      <c r="M232" s="42"/>
      <c r="N232" s="42"/>
      <c r="O232" s="42"/>
      <c r="P232" s="42"/>
      <c r="Q232" s="14"/>
      <c r="R232" s="14"/>
    </row>
    <row r="233" hidden="1" spans="2:18">
      <c r="B233" s="27" t="s">
        <v>17</v>
      </c>
      <c r="C233" s="53">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2">
        <f>VLOOKUP(J233,辅助信息!H:I,2,FALSE)</f>
        <v>13658059919</v>
      </c>
      <c r="L233" s="71"/>
      <c r="M233" s="42"/>
      <c r="N233" s="42"/>
      <c r="O233" s="42"/>
      <c r="P233" s="42"/>
      <c r="Q233" s="14" t="str">
        <f>VLOOKUP(B233,辅助信息!E:M,9,FALSE)</f>
        <v>ZTWM-CDGS-XS-2024-0205-五冶钢构-达州市通川区西外复兴镇及临近片区建设项目</v>
      </c>
      <c r="R233" s="14"/>
    </row>
    <row r="234" hidden="1" spans="2:18">
      <c r="B234" s="27" t="s">
        <v>48</v>
      </c>
      <c r="C234" s="53">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0" t="str">
        <f>VLOOKUP(B234,辅助信息!E:J,6,FALSE)</f>
        <v>优先威钢,我方卸车,新老国标钢厂不加价可直发</v>
      </c>
      <c r="M234" s="42"/>
      <c r="N234" s="42"/>
      <c r="O234" s="42"/>
      <c r="P234" s="42"/>
      <c r="Q234" s="14" t="str">
        <f>VLOOKUP(B234,辅助信息!E:M,9,FALSE)</f>
        <v>ZTWM-CDGS-XS-2024-0093-华西-颐海科创农业生态谷</v>
      </c>
      <c r="R234" s="14"/>
    </row>
    <row r="235" hidden="1" spans="2:18">
      <c r="B235" s="27" t="s">
        <v>48</v>
      </c>
      <c r="C235" s="53">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1"/>
      <c r="M235" s="42"/>
      <c r="N235" s="42"/>
      <c r="O235" s="42"/>
      <c r="P235" s="42"/>
      <c r="Q235" s="14" t="str">
        <f>VLOOKUP(B235,辅助信息!E:M,9,FALSE)</f>
        <v>ZTWM-CDGS-XS-2024-0093-华西-颐海科创农业生态谷</v>
      </c>
      <c r="R235" s="14"/>
    </row>
    <row r="236" hidden="1" spans="2:18">
      <c r="B236" s="27" t="s">
        <v>48</v>
      </c>
      <c r="C236" s="53">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59"/>
      <c r="M236" s="42"/>
      <c r="N236" s="42"/>
      <c r="O236" s="42"/>
      <c r="P236" s="42"/>
      <c r="Q236" s="14" t="str">
        <f>VLOOKUP(B236,辅助信息!E:M,9,FALSE)</f>
        <v>ZTWM-CDGS-XS-2024-0093-华西-颐海科创农业生态谷</v>
      </c>
      <c r="R236" s="14"/>
    </row>
    <row r="237" hidden="1" spans="2:18">
      <c r="B237" s="27" t="s">
        <v>44</v>
      </c>
      <c r="C237" s="53">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0" t="str">
        <f>VLOOKUP(B237,辅助信息!E:J,6,FALSE)</f>
        <v>对方卸车</v>
      </c>
      <c r="M237" s="42"/>
      <c r="N237" s="42"/>
      <c r="O237" s="42"/>
      <c r="P237" s="42"/>
      <c r="Q237" s="14" t="str">
        <f>VLOOKUP(B237,辅助信息!E:M,9,FALSE)</f>
        <v>ZTWM-CDGS-XS-2024-0189-华西集采-酒城南项目</v>
      </c>
      <c r="R237" s="14"/>
    </row>
    <row r="238" hidden="1" spans="2:18">
      <c r="B238" s="27" t="s">
        <v>31</v>
      </c>
      <c r="C238" s="53">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0" t="str">
        <f>VLOOKUP(B238,辅助信息!E:J,6,FALSE)</f>
        <v>提前联系到场规格及数量</v>
      </c>
      <c r="M238" s="42"/>
      <c r="N238" s="42"/>
      <c r="O238" s="42"/>
      <c r="P238" s="42"/>
      <c r="Q238" s="14" t="str">
        <f>VLOOKUP(B238,辅助信息!E:M,9,FALSE)</f>
        <v>ZTWM-CDGS-XS-2024-0179-四川商投-射洪城乡一体化建设项目</v>
      </c>
      <c r="R238" s="14"/>
    </row>
    <row r="239" hidden="1" spans="2:18">
      <c r="B239" s="27" t="s">
        <v>31</v>
      </c>
      <c r="C239" s="53">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59"/>
      <c r="M239" s="42"/>
      <c r="N239" s="42"/>
      <c r="O239" s="42"/>
      <c r="P239" s="42"/>
      <c r="Q239" s="14"/>
      <c r="R239" s="14"/>
    </row>
    <row r="240" hidden="1" spans="2:18">
      <c r="B240" s="27" t="s">
        <v>68</v>
      </c>
      <c r="C240" s="53">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0" t="str">
        <f>VLOOKUP(B240,辅助信息!E:J,6,FALSE)</f>
        <v>控制炉批号尽量少,优先安排达钢,提前联系到场规格及数量</v>
      </c>
      <c r="M240" s="42"/>
      <c r="N240" s="42"/>
      <c r="O240" s="42"/>
      <c r="P240" s="42"/>
      <c r="Q240" s="14" t="str">
        <f>VLOOKUP(B240,辅助信息!E:M,9,FALSE)</f>
        <v>ZTWM-CDGS-XS-2024-0134-商投建工达州中医药科技成果示范园项目</v>
      </c>
      <c r="R240" s="14"/>
    </row>
    <row r="241" hidden="1" spans="2:18">
      <c r="B241" s="27" t="s">
        <v>68</v>
      </c>
      <c r="C241" s="53">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1"/>
      <c r="M241" s="42"/>
      <c r="N241" s="42"/>
      <c r="O241" s="42"/>
      <c r="P241" s="42"/>
      <c r="Q241" s="14" t="str">
        <f>VLOOKUP(B241,辅助信息!E:M,9,FALSE)</f>
        <v>ZTWM-CDGS-XS-2024-0134-商投建工达州中医药科技成果示范园项目</v>
      </c>
      <c r="R241" s="14"/>
    </row>
    <row r="242" hidden="1" spans="2:18">
      <c r="B242" s="27" t="s">
        <v>68</v>
      </c>
      <c r="C242" s="53">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59"/>
      <c r="M242" s="42"/>
      <c r="N242" s="42"/>
      <c r="O242" s="42"/>
      <c r="P242" s="42"/>
      <c r="Q242" s="14" t="str">
        <f>VLOOKUP(B242,辅助信息!E:M,9,FALSE)</f>
        <v>ZTWM-CDGS-XS-2024-0134-商投建工达州中医药科技成果示范园项目</v>
      </c>
      <c r="R242" s="14"/>
    </row>
    <row r="243" hidden="1" spans="2:18">
      <c r="B243" s="27" t="s">
        <v>69</v>
      </c>
      <c r="C243" s="53">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0" t="str">
        <f>VLOOKUP(B243,辅助信息!E:J,6,FALSE)</f>
        <v>控制炉批号尽量少,优先安排达钢,提前联系到场规格及数量</v>
      </c>
      <c r="M243" s="42"/>
      <c r="N243" s="42"/>
      <c r="O243" s="42"/>
      <c r="P243" s="42"/>
      <c r="Q243" s="14" t="str">
        <f>VLOOKUP(B243,辅助信息!E:M,9,FALSE)</f>
        <v>ZTWM-CDGS-XS-2024-0134-商投建工达州中医药科技成果示范园项目</v>
      </c>
      <c r="R243" s="14"/>
    </row>
    <row r="244" hidden="1" spans="2:18">
      <c r="B244" s="27" t="s">
        <v>69</v>
      </c>
      <c r="C244" s="53">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1"/>
      <c r="M244" s="42"/>
      <c r="N244" s="42"/>
      <c r="O244" s="42"/>
      <c r="P244" s="42"/>
      <c r="Q244" s="14" t="str">
        <f>VLOOKUP(B244,辅助信息!E:M,9,FALSE)</f>
        <v>ZTWM-CDGS-XS-2024-0134-商投建工达州中医药科技成果示范园项目</v>
      </c>
      <c r="R244" s="14"/>
    </row>
    <row r="245" hidden="1" spans="2:18">
      <c r="B245" s="27" t="s">
        <v>69</v>
      </c>
      <c r="C245" s="53">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1"/>
      <c r="M245" s="42"/>
      <c r="N245" s="42"/>
      <c r="O245" s="42"/>
      <c r="P245" s="42"/>
      <c r="Q245" s="14" t="str">
        <f>VLOOKUP(B245,辅助信息!E:M,9,FALSE)</f>
        <v>ZTWM-CDGS-XS-2024-0134-商投建工达州中医药科技成果示范园项目</v>
      </c>
      <c r="R245" s="14"/>
    </row>
    <row r="246" hidden="1" spans="2:18">
      <c r="B246" s="27" t="s">
        <v>56</v>
      </c>
      <c r="C246" s="53">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1"/>
      <c r="M246" s="42"/>
      <c r="N246" s="42"/>
      <c r="O246" s="42"/>
      <c r="P246" s="42"/>
      <c r="Q246" s="14" t="str">
        <f>VLOOKUP(B246,辅助信息!E:M,9,FALSE)</f>
        <v>ZTWM-CDGS-XS-2024-0134-商投建工达州中医药科技成果示范园项目</v>
      </c>
      <c r="R246" s="14"/>
    </row>
    <row r="247" hidden="1" spans="2:18">
      <c r="B247" s="27" t="s">
        <v>56</v>
      </c>
      <c r="C247" s="53">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1"/>
      <c r="M247" s="42"/>
      <c r="N247" s="42"/>
      <c r="O247" s="42"/>
      <c r="P247" s="42"/>
      <c r="Q247" s="14" t="str">
        <f>VLOOKUP(B247,辅助信息!E:M,9,FALSE)</f>
        <v>ZTWM-CDGS-XS-2024-0134-商投建工达州中医药科技成果示范园项目</v>
      </c>
      <c r="R247" s="14"/>
    </row>
    <row r="248" hidden="1" spans="2:18">
      <c r="B248" s="27" t="s">
        <v>56</v>
      </c>
      <c r="C248" s="53">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1"/>
      <c r="M248" s="42"/>
      <c r="N248" s="42"/>
      <c r="O248" s="42"/>
      <c r="P248" s="42"/>
      <c r="Q248" s="14" t="str">
        <f>VLOOKUP(B248,辅助信息!E:M,9,FALSE)</f>
        <v>ZTWM-CDGS-XS-2024-0134-商投建工达州中医药科技成果示范园项目</v>
      </c>
      <c r="R248" s="14"/>
    </row>
    <row r="249" hidden="1" spans="2:18">
      <c r="B249" s="27" t="s">
        <v>56</v>
      </c>
      <c r="C249" s="53">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59"/>
      <c r="M249" s="42"/>
      <c r="N249" s="42"/>
      <c r="O249" s="42"/>
      <c r="P249" s="42"/>
      <c r="Q249" s="14" t="str">
        <f>VLOOKUP(B249,辅助信息!E:M,9,FALSE)</f>
        <v>ZTWM-CDGS-XS-2024-0134-商投建工达州中医药科技成果示范园项目</v>
      </c>
      <c r="R249" s="14"/>
    </row>
    <row r="250" hidden="1" spans="2:18">
      <c r="B250" s="27" t="s">
        <v>17</v>
      </c>
      <c r="C250" s="53">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0" t="str">
        <f>VLOOKUP(B250,辅助信息!E:J,6,FALSE)</f>
        <v>提前联系到场规格,一天到场车辆不低于2车</v>
      </c>
      <c r="M250" s="42"/>
      <c r="N250" s="42"/>
      <c r="O250" s="42"/>
      <c r="P250" s="42"/>
      <c r="Q250" s="14" t="str">
        <f>VLOOKUP(B250,辅助信息!E:M,9,FALSE)</f>
        <v>ZTWM-CDGS-XS-2024-0205-五冶钢构-达州市通川区西外复兴镇及临近片区建设项目</v>
      </c>
      <c r="R250" s="14"/>
    </row>
    <row r="251" hidden="1" spans="2:18">
      <c r="B251" s="27" t="s">
        <v>17</v>
      </c>
      <c r="C251" s="53">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1"/>
      <c r="M251" s="42"/>
      <c r="N251" s="42"/>
      <c r="O251" s="42"/>
      <c r="P251" s="42"/>
      <c r="Q251" s="14" t="str">
        <f>VLOOKUP(B251,辅助信息!E:M,9,FALSE)</f>
        <v>ZTWM-CDGS-XS-2024-0205-五冶钢构-达州市通川区西外复兴镇及临近片区建设项目</v>
      </c>
      <c r="R251" s="14"/>
    </row>
    <row r="252" hidden="1" spans="2:18">
      <c r="B252" s="27" t="s">
        <v>17</v>
      </c>
      <c r="C252" s="53">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1"/>
      <c r="M252" s="42"/>
      <c r="N252" s="42"/>
      <c r="O252" s="42"/>
      <c r="P252" s="42"/>
      <c r="Q252" s="14" t="str">
        <f>VLOOKUP(B252,辅助信息!E:M,9,FALSE)</f>
        <v>ZTWM-CDGS-XS-2024-0205-五冶钢构-达州市通川区西外复兴镇及临近片区建设项目</v>
      </c>
      <c r="R252" s="14"/>
    </row>
    <row r="253" hidden="1" spans="2:18">
      <c r="B253" s="27" t="s">
        <v>17</v>
      </c>
      <c r="C253" s="53">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1"/>
      <c r="M253" s="42"/>
      <c r="N253" s="42"/>
      <c r="O253" s="42"/>
      <c r="P253" s="42"/>
      <c r="Q253" s="14" t="str">
        <f>VLOOKUP(B253,辅助信息!E:M,9,FALSE)</f>
        <v>ZTWM-CDGS-XS-2024-0205-五冶钢构-达州市通川区西外复兴镇及临近片区建设项目</v>
      </c>
      <c r="R253" s="14"/>
    </row>
    <row r="254" hidden="1" spans="2:18">
      <c r="B254" s="27" t="s">
        <v>17</v>
      </c>
      <c r="C254" s="53">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1"/>
      <c r="M254" s="42"/>
      <c r="N254" s="42"/>
      <c r="O254" s="42"/>
      <c r="P254" s="42"/>
      <c r="Q254" s="14" t="str">
        <f>VLOOKUP(B254,辅助信息!E:M,9,FALSE)</f>
        <v>ZTWM-CDGS-XS-2024-0205-五冶钢构-达州市通川区西外复兴镇及临近片区建设项目</v>
      </c>
      <c r="R254" s="14"/>
    </row>
    <row r="255" hidden="1" spans="2:18">
      <c r="B255" s="27" t="s">
        <v>17</v>
      </c>
      <c r="C255" s="53">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1"/>
      <c r="M255" s="42"/>
      <c r="N255" s="42"/>
      <c r="O255" s="42"/>
      <c r="P255" s="42"/>
      <c r="Q255" s="14" t="str">
        <f>VLOOKUP(B255,辅助信息!E:M,9,FALSE)</f>
        <v>ZTWM-CDGS-XS-2024-0205-五冶钢构-达州市通川区西外复兴镇及临近片区建设项目</v>
      </c>
      <c r="R255" s="14"/>
    </row>
    <row r="256" hidden="1" spans="2:18">
      <c r="B256" s="66" t="s">
        <v>17</v>
      </c>
      <c r="C256" s="67">
        <v>45668</v>
      </c>
      <c r="D256" s="66" t="str">
        <f>VLOOKUP(B256,辅助信息!E:K,7,FALSE)</f>
        <v>JWDDCD2024101600090</v>
      </c>
      <c r="E256" s="66" t="str">
        <f>VLOOKUP(F256,辅助信息!A:B,2,FALSE)</f>
        <v>螺纹钢</v>
      </c>
      <c r="F256" s="66" t="s">
        <v>18</v>
      </c>
      <c r="G256" s="68">
        <v>18</v>
      </c>
      <c r="H256" s="68">
        <v>18</v>
      </c>
      <c r="I256" s="66" t="str">
        <f>VLOOKUP(B256,辅助信息!E:I,3,FALSE)</f>
        <v>（达州市公共卫生临床医疗中心项目-一标-1号制作房）达州市通川区西外复兴镇公共卫生临床医疗中心项目</v>
      </c>
      <c r="J256" s="66" t="str">
        <f>VLOOKUP(B256,辅助信息!E:I,4,FALSE)</f>
        <v>潘建发</v>
      </c>
      <c r="K256" s="66">
        <f>VLOOKUP(J256,辅助信息!H:I,2,FALSE)</f>
        <v>13658059919</v>
      </c>
      <c r="L256" s="59"/>
      <c r="M256" s="42"/>
      <c r="N256" s="42"/>
      <c r="O256" s="42"/>
      <c r="P256" s="42"/>
      <c r="Q256" s="14" t="str">
        <f>VLOOKUP(B256,辅助信息!E:M,9,FALSE)</f>
        <v>ZTWM-CDGS-XS-2024-0205-五冶钢构-达州市通川区西外复兴镇及临近片区建设项目</v>
      </c>
      <c r="R256" s="14"/>
    </row>
    <row r="257" hidden="1" spans="2:18">
      <c r="B257" s="27" t="s">
        <v>43</v>
      </c>
      <c r="C257" s="53">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0" t="str">
        <f>VLOOKUP(B257,辅助信息!E:J,6,FALSE)</f>
        <v>提前联系到场规格,一天到场车辆不低于2车</v>
      </c>
      <c r="M257" s="60"/>
      <c r="N257" s="60"/>
      <c r="O257" s="60"/>
      <c r="P257" s="60"/>
      <c r="Q257" s="27" t="str">
        <f>VLOOKUP(B257,辅助信息!E:M,9,FALSE)</f>
        <v>ZTWM-CDGS-XS-2024-0205-五冶钢构-达州市通川区西外复兴镇及临近片区建设项目</v>
      </c>
      <c r="R257" s="14"/>
    </row>
    <row r="258" hidden="1" spans="2:18">
      <c r="B258" s="27" t="s">
        <v>43</v>
      </c>
      <c r="C258" s="53">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1"/>
      <c r="M258" s="60"/>
      <c r="N258" s="60"/>
      <c r="O258" s="60"/>
      <c r="P258" s="60"/>
      <c r="Q258" s="27" t="str">
        <f>VLOOKUP(B258,辅助信息!E:M,9,FALSE)</f>
        <v>ZTWM-CDGS-XS-2024-0205-五冶钢构-达州市通川区西外复兴镇及临近片区建设项目</v>
      </c>
      <c r="R258" s="14"/>
    </row>
    <row r="259" hidden="1" spans="2:18">
      <c r="B259" s="27" t="s">
        <v>43</v>
      </c>
      <c r="C259" s="53">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59"/>
      <c r="M259" s="60"/>
      <c r="N259" s="60"/>
      <c r="O259" s="60"/>
      <c r="P259" s="60"/>
      <c r="Q259" s="27" t="str">
        <f>VLOOKUP(B259,辅助信息!E:M,9,FALSE)</f>
        <v>ZTWM-CDGS-XS-2024-0205-五冶钢构-达州市通川区西外复兴镇及临近片区建设项目</v>
      </c>
      <c r="R259" s="14"/>
    </row>
    <row r="260" hidden="1" spans="2:18">
      <c r="B260" s="27" t="s">
        <v>70</v>
      </c>
      <c r="C260" s="53">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0" t="str">
        <f>VLOOKUP(B260,辅助信息!E:J,6,FALSE)</f>
        <v>五冶建设送货单,送货车型13米(不要高栏车),装货前联系收货人核实到场规格,没提前告知进场规格现场不给予接收</v>
      </c>
      <c r="M260" s="60"/>
      <c r="N260" s="60"/>
      <c r="O260" s="60"/>
      <c r="P260" s="60"/>
      <c r="Q260" s="27" t="str">
        <f>VLOOKUP(B260,辅助信息!E:M,9,FALSE)</f>
        <v>ZTWM-CDGS-XS-2024-0181-五冶天府-国道542项目（二批次）</v>
      </c>
      <c r="R260" s="14"/>
    </row>
    <row r="261" hidden="1" spans="2:18">
      <c r="B261" s="27" t="s">
        <v>70</v>
      </c>
      <c r="C261" s="53">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59"/>
      <c r="M261" s="60"/>
      <c r="N261" s="60"/>
      <c r="O261" s="60"/>
      <c r="P261" s="60"/>
      <c r="Q261" s="27" t="str">
        <f>VLOOKUP(B261,辅助信息!E:M,9,FALSE)</f>
        <v>ZTWM-CDGS-XS-2024-0181-五冶天府-国道542项目（二批次）</v>
      </c>
      <c r="R261" s="14"/>
    </row>
    <row r="262" hidden="1" spans="2:18">
      <c r="B262" s="27" t="s">
        <v>64</v>
      </c>
      <c r="C262" s="53">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0" t="str">
        <f>VLOOKUP(B262,辅助信息!E:J,6,FALSE)</f>
        <v>五冶建设送货单,送货车型9.6米,装货前联系收货人核实到场规格,没提前告知进场规格现场不给予接收</v>
      </c>
      <c r="M262" s="60"/>
      <c r="N262" s="60"/>
      <c r="O262" s="60"/>
      <c r="P262" s="60"/>
      <c r="Q262" s="27" t="str">
        <f>VLOOKUP(B262,辅助信息!E:M,9,FALSE)</f>
        <v>ZTWM-CDGS-XS-2024-0181-五冶天府-国道542项目（二批次）</v>
      </c>
      <c r="R262" s="14"/>
    </row>
    <row r="263" hidden="1" spans="2:18">
      <c r="B263" s="27" t="s">
        <v>64</v>
      </c>
      <c r="C263" s="53">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1"/>
      <c r="M263" s="60"/>
      <c r="N263" s="60"/>
      <c r="O263" s="60"/>
      <c r="P263" s="60"/>
      <c r="Q263" s="27" t="str">
        <f>VLOOKUP(B263,辅助信息!E:M,9,FALSE)</f>
        <v>ZTWM-CDGS-XS-2024-0181-五冶天府-国道542项目（二批次）</v>
      </c>
      <c r="R263" s="14"/>
    </row>
    <row r="264" hidden="1" spans="2:18">
      <c r="B264" s="27" t="s">
        <v>64</v>
      </c>
      <c r="C264" s="53">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1"/>
      <c r="M264" s="60"/>
      <c r="N264" s="60"/>
      <c r="O264" s="60"/>
      <c r="P264" s="60"/>
      <c r="Q264" s="27" t="str">
        <f>VLOOKUP(B264,辅助信息!E:M,9,FALSE)</f>
        <v>ZTWM-CDGS-XS-2024-0181-五冶天府-国道542项目（二批次）</v>
      </c>
      <c r="R264" s="14"/>
    </row>
    <row r="265" hidden="1" spans="2:18">
      <c r="B265" s="27" t="s">
        <v>64</v>
      </c>
      <c r="C265" s="53">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1"/>
      <c r="M265" s="60"/>
      <c r="N265" s="60"/>
      <c r="O265" s="60"/>
      <c r="P265" s="60"/>
      <c r="Q265" s="27" t="str">
        <f>VLOOKUP(B265,辅助信息!E:M,9,FALSE)</f>
        <v>ZTWM-CDGS-XS-2024-0181-五冶天府-国道542项目（二批次）</v>
      </c>
      <c r="R265" s="14"/>
    </row>
    <row r="266" hidden="1" spans="2:18">
      <c r="B266" s="27" t="s">
        <v>64</v>
      </c>
      <c r="C266" s="53">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59"/>
      <c r="M266" s="60"/>
      <c r="N266" s="60"/>
      <c r="O266" s="60"/>
      <c r="P266" s="60"/>
      <c r="Q266" s="27" t="str">
        <f>VLOOKUP(B266,辅助信息!E:M,9,FALSE)</f>
        <v>ZTWM-CDGS-XS-2024-0181-五冶天府-国道542项目（二批次）</v>
      </c>
      <c r="R266" s="14"/>
    </row>
    <row r="267" hidden="1" spans="2:18">
      <c r="B267" s="27" t="s">
        <v>48</v>
      </c>
      <c r="C267" s="53">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0" t="str">
        <f>VLOOKUP(B267,辅助信息!E:J,6,FALSE)</f>
        <v>优先威钢,我方卸车,新老国标钢厂不加价可直发</v>
      </c>
      <c r="M267" s="60"/>
      <c r="N267" s="60"/>
      <c r="O267" s="60"/>
      <c r="P267" s="60"/>
      <c r="Q267" s="27" t="str">
        <f>VLOOKUP(B267,辅助信息!E:M,9,FALSE)</f>
        <v>ZTWM-CDGS-XS-2024-0093-华西-颐海科创农业生态谷</v>
      </c>
      <c r="R267" s="14"/>
    </row>
    <row r="268" hidden="1" spans="2:18">
      <c r="B268" s="27" t="s">
        <v>48</v>
      </c>
      <c r="C268" s="53">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1"/>
      <c r="M268" s="60"/>
      <c r="N268" s="60"/>
      <c r="O268" s="60"/>
      <c r="P268" s="60"/>
      <c r="Q268" s="27" t="str">
        <f>VLOOKUP(B268,辅助信息!E:M,9,FALSE)</f>
        <v>ZTWM-CDGS-XS-2024-0093-华西-颐海科创农业生态谷</v>
      </c>
      <c r="R268" s="14"/>
    </row>
    <row r="269" hidden="1" spans="2:18">
      <c r="B269" s="27" t="s">
        <v>48</v>
      </c>
      <c r="C269" s="53">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59"/>
      <c r="M269" s="60"/>
      <c r="N269" s="60"/>
      <c r="O269" s="60"/>
      <c r="P269" s="60"/>
      <c r="Q269" s="27" t="str">
        <f>VLOOKUP(B269,辅助信息!E:M,9,FALSE)</f>
        <v>ZTWM-CDGS-XS-2024-0093-华西-颐海科创农业生态谷</v>
      </c>
      <c r="R269" s="14"/>
    </row>
    <row r="270" hidden="1" spans="2:18">
      <c r="B270" s="27" t="s">
        <v>71</v>
      </c>
      <c r="C270" s="53">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0" t="str">
        <f>VLOOKUP(B270,辅助信息!E:J,6,FALSE)</f>
        <v>送货单：送货单位：南充思临新材料科技有限公司,收货单位：五冶集团川北(南充)建设有限公司,项目名称：南充医学科学产业园,送货车型13米,装货前联系收货人核实到场规格</v>
      </c>
      <c r="M270" s="60"/>
      <c r="N270" s="60"/>
      <c r="O270" s="60"/>
      <c r="P270" s="60"/>
      <c r="Q270" s="27" t="str">
        <f>VLOOKUP(B270,辅助信息!E:M,9,FALSE)</f>
        <v>ZTWM-CDGS-XS-2024-0248-五冶钢构-南充市医学院项目</v>
      </c>
      <c r="R270" s="14"/>
    </row>
    <row r="271" hidden="1" spans="2:18">
      <c r="B271" s="27" t="s">
        <v>71</v>
      </c>
      <c r="C271" s="53">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1"/>
      <c r="M271" s="60"/>
      <c r="N271" s="60"/>
      <c r="O271" s="60"/>
      <c r="P271" s="60"/>
      <c r="Q271" s="27" t="str">
        <f>VLOOKUP(B271,辅助信息!E:M,9,FALSE)</f>
        <v>ZTWM-CDGS-XS-2024-0248-五冶钢构-南充市医学院项目</v>
      </c>
      <c r="R271" s="14"/>
    </row>
    <row r="272" hidden="1" spans="2:18">
      <c r="B272" s="27" t="s">
        <v>72</v>
      </c>
      <c r="C272" s="53">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1"/>
      <c r="M272" s="60"/>
      <c r="N272" s="60"/>
      <c r="O272" s="60"/>
      <c r="P272" s="60"/>
      <c r="Q272" s="27" t="str">
        <f>VLOOKUP(B272,辅助信息!E:M,9,FALSE)</f>
        <v>ZTWM-CDGS-XS-2024-0248-五冶钢构-南充市医学院项目</v>
      </c>
      <c r="R272" s="14"/>
    </row>
    <row r="273" hidden="1" spans="2:18">
      <c r="B273" s="27" t="s">
        <v>72</v>
      </c>
      <c r="C273" s="53">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59"/>
      <c r="M273" s="60"/>
      <c r="N273" s="60"/>
      <c r="O273" s="60"/>
      <c r="P273" s="60"/>
      <c r="Q273" s="27" t="str">
        <f>VLOOKUP(B273,辅助信息!E:M,9,FALSE)</f>
        <v>ZTWM-CDGS-XS-2024-0248-五冶钢构-南充市医学院项目</v>
      </c>
      <c r="R273" s="14"/>
    </row>
    <row r="274" hidden="1" spans="2:18">
      <c r="B274" s="27" t="s">
        <v>20</v>
      </c>
      <c r="C274" s="53">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0" t="str">
        <f>VLOOKUP(B274,辅助信息!E:J,6,FALSE)</f>
        <v>送货单：送货单位：南充思临新材料科技有限公司,收货单位：五冶集团川北(南充)建设有限公司,项目名称：南充医学科学产业园,送货车型13米,装货前联系收货人核实到场规格</v>
      </c>
      <c r="M274" s="60"/>
      <c r="N274" s="60"/>
      <c r="O274" s="60"/>
      <c r="P274" s="60"/>
      <c r="Q274" s="27" t="str">
        <f>VLOOKUP(B274,辅助信息!E:M,9,FALSE)</f>
        <v>ZTWM-CDGS-XS-2024-0248-五冶钢构-南充市医学院项目</v>
      </c>
      <c r="R274" s="14"/>
    </row>
    <row r="275" hidden="1" spans="2:18">
      <c r="B275" s="27" t="s">
        <v>20</v>
      </c>
      <c r="C275" s="53">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1"/>
      <c r="M275" s="60"/>
      <c r="N275" s="60"/>
      <c r="O275" s="60"/>
      <c r="P275" s="60"/>
      <c r="Q275" s="27" t="str">
        <f>VLOOKUP(B275,辅助信息!E:M,9,FALSE)</f>
        <v>ZTWM-CDGS-XS-2024-0248-五冶钢构-南充市医学院项目</v>
      </c>
      <c r="R275" s="14"/>
    </row>
    <row r="276" hidden="1" spans="2:18">
      <c r="B276" s="27" t="s">
        <v>20</v>
      </c>
      <c r="C276" s="53">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1"/>
      <c r="M276" s="60"/>
      <c r="N276" s="60"/>
      <c r="O276" s="60"/>
      <c r="P276" s="60"/>
      <c r="Q276" s="27" t="str">
        <f>VLOOKUP(B276,辅助信息!E:M,9,FALSE)</f>
        <v>ZTWM-CDGS-XS-2024-0248-五冶钢构-南充市医学院项目</v>
      </c>
      <c r="R276" s="14"/>
    </row>
    <row r="277" hidden="1" spans="2:18">
      <c r="B277" s="27" t="s">
        <v>20</v>
      </c>
      <c r="C277" s="53">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59"/>
      <c r="M277" s="60"/>
      <c r="N277" s="60"/>
      <c r="O277" s="60"/>
      <c r="P277" s="60"/>
      <c r="Q277" s="27" t="str">
        <f>VLOOKUP(B277,辅助信息!E:M,9,FALSE)</f>
        <v>ZTWM-CDGS-XS-2024-0248-五冶钢构-南充市医学院项目</v>
      </c>
      <c r="R277" s="14"/>
    </row>
    <row r="278" hidden="1" spans="2:18">
      <c r="B278" s="27" t="s">
        <v>20</v>
      </c>
      <c r="C278" s="53">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0" t="str">
        <f>VLOOKUP(B278,辅助信息!E:J,6,FALSE)</f>
        <v>送货单：送货单位：南充思临新材料科技有限公司,收货单位：五冶集团川北(南充)建设有限公司,项目名称：南充医学科学产业园,送货车型13米,装货前联系收货人核实到场规格</v>
      </c>
      <c r="M278" s="60"/>
      <c r="N278" s="60"/>
      <c r="O278" s="60"/>
      <c r="P278" s="60"/>
      <c r="Q278" s="27" t="str">
        <f>VLOOKUP(B278,辅助信息!E:M,9,FALSE)</f>
        <v>ZTWM-CDGS-XS-2024-0248-五冶钢构-南充市医学院项目</v>
      </c>
      <c r="R278" s="14"/>
    </row>
    <row r="279" hidden="1" spans="2:18">
      <c r="B279" s="27" t="s">
        <v>23</v>
      </c>
      <c r="C279" s="53">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1"/>
      <c r="M279" s="60"/>
      <c r="N279" s="60"/>
      <c r="O279" s="60"/>
      <c r="P279" s="60"/>
      <c r="Q279" s="27" t="str">
        <f>VLOOKUP(B279,辅助信息!E:M,9,FALSE)</f>
        <v>ZTWM-CDGS-XS-2024-0248-五冶钢构-南充市医学院项目</v>
      </c>
      <c r="R279" s="14"/>
    </row>
    <row r="280" hidden="1" spans="2:18">
      <c r="B280" s="27" t="s">
        <v>23</v>
      </c>
      <c r="C280" s="53">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1"/>
      <c r="M280" s="60"/>
      <c r="N280" s="60"/>
      <c r="O280" s="60"/>
      <c r="P280" s="60"/>
      <c r="Q280" s="27" t="str">
        <f>VLOOKUP(B280,辅助信息!E:M,9,FALSE)</f>
        <v>ZTWM-CDGS-XS-2024-0248-五冶钢构-南充市医学院项目</v>
      </c>
      <c r="R280" s="14"/>
    </row>
    <row r="281" hidden="1" spans="2:18">
      <c r="B281" s="27" t="s">
        <v>23</v>
      </c>
      <c r="C281" s="53">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1"/>
      <c r="M281" s="60"/>
      <c r="N281" s="60"/>
      <c r="O281" s="60"/>
      <c r="P281" s="60"/>
      <c r="Q281" s="27" t="str">
        <f>VLOOKUP(B281,辅助信息!E:M,9,FALSE)</f>
        <v>ZTWM-CDGS-XS-2024-0248-五冶钢构-南充市医学院项目</v>
      </c>
      <c r="R281" s="14"/>
    </row>
    <row r="282" hidden="1" spans="2:18">
      <c r="B282" s="27" t="s">
        <v>23</v>
      </c>
      <c r="C282" s="53">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1"/>
      <c r="M282" s="60"/>
      <c r="N282" s="60"/>
      <c r="O282" s="60"/>
      <c r="P282" s="60"/>
      <c r="Q282" s="27" t="str">
        <f>VLOOKUP(B282,辅助信息!E:M,9,FALSE)</f>
        <v>ZTWM-CDGS-XS-2024-0248-五冶钢构-南充市医学院项目</v>
      </c>
      <c r="R282" s="14"/>
    </row>
    <row r="283" hidden="1" spans="2:18">
      <c r="B283" s="27" t="s">
        <v>23</v>
      </c>
      <c r="C283" s="53">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59"/>
      <c r="M283" s="60"/>
      <c r="N283" s="60"/>
      <c r="O283" s="60"/>
      <c r="P283" s="60"/>
      <c r="Q283" s="27" t="str">
        <f>VLOOKUP(B283,辅助信息!E:M,9,FALSE)</f>
        <v>ZTWM-CDGS-XS-2024-0248-五冶钢构-南充市医学院项目</v>
      </c>
      <c r="R283" s="14"/>
    </row>
    <row r="284" hidden="1" spans="2:18">
      <c r="B284" s="27" t="s">
        <v>73</v>
      </c>
      <c r="C284" s="53">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0" t="str">
        <f>VLOOKUP(B284,辅助信息!E:J,6,FALSE)</f>
        <v>送货单：送货单位：南充思临新材料科技有限公司,收货单位：五冶集团川北(南充)建设有限公司,项目名称：南充医学科学产业园,送货车型13米,装货前联系收货人核实到场规格</v>
      </c>
      <c r="M284" s="72"/>
      <c r="N284" s="72"/>
      <c r="O284" s="72"/>
      <c r="P284" s="72"/>
      <c r="Q284" s="27" t="str">
        <f>VLOOKUP(B284,辅助信息!E:M,9,FALSE)</f>
        <v>ZTWM-CDGS-XS-2024-0248-五冶钢构-南充市医学院项目</v>
      </c>
      <c r="R284" s="14"/>
    </row>
    <row r="285" hidden="1" spans="2:18">
      <c r="B285" s="27" t="s">
        <v>73</v>
      </c>
      <c r="C285" s="53">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59"/>
      <c r="M285" s="58"/>
      <c r="N285" s="58"/>
      <c r="O285" s="58"/>
      <c r="P285" s="58"/>
      <c r="Q285" s="27" t="str">
        <f>VLOOKUP(B285,辅助信息!E:M,9,FALSE)</f>
        <v>ZTWM-CDGS-XS-2024-0248-五冶钢构-南充市医学院项目</v>
      </c>
      <c r="R285" s="14"/>
    </row>
    <row r="286" hidden="1" spans="2:18">
      <c r="B286" s="27" t="s">
        <v>73</v>
      </c>
      <c r="C286" s="53">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0"/>
      <c r="M286" s="60"/>
      <c r="N286" s="60"/>
      <c r="O286" s="60"/>
      <c r="P286" s="60"/>
      <c r="Q286" s="27" t="str">
        <f>VLOOKUP(B286,辅助信息!E:M,9,FALSE)</f>
        <v>ZTWM-CDGS-XS-2024-0248-五冶钢构-南充市医学院项目</v>
      </c>
      <c r="R286" s="14"/>
    </row>
    <row r="287" hidden="1" spans="2:18">
      <c r="B287" s="27" t="s">
        <v>73</v>
      </c>
      <c r="C287" s="53">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59"/>
      <c r="M287" s="60"/>
      <c r="N287" s="60"/>
      <c r="O287" s="60"/>
      <c r="P287" s="60"/>
      <c r="Q287" s="27" t="str">
        <f>VLOOKUP(B287,辅助信息!E:M,9,FALSE)</f>
        <v>ZTWM-CDGS-XS-2024-0248-五冶钢构-南充市医学院项目</v>
      </c>
      <c r="R287" s="14"/>
    </row>
    <row r="288" hidden="1" spans="2:18">
      <c r="B288" s="27" t="s">
        <v>54</v>
      </c>
      <c r="C288" s="53">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0" t="str">
        <f>VLOOKUP(B288,辅助信息!E:J,6,FALSE)</f>
        <v>五冶建设送货单,4份材质书,送货车型13米,装货前联系收货人核实到场规格,没提前告知进场规格现场不给予接收</v>
      </c>
      <c r="M288" s="60"/>
      <c r="N288" s="60"/>
      <c r="O288" s="60"/>
      <c r="P288" s="60"/>
      <c r="Q288" s="27" t="str">
        <f>VLOOKUP(B288,辅助信息!E:M,9,FALSE)</f>
        <v>ZTWM-CDGS-XS-2024-0181-五冶天府-国道542项目（二批次）</v>
      </c>
      <c r="R288" s="14"/>
    </row>
    <row r="289" hidden="1" spans="2:18">
      <c r="B289" s="27" t="s">
        <v>54</v>
      </c>
      <c r="C289" s="53">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59"/>
      <c r="M289" s="60"/>
      <c r="N289" s="60"/>
      <c r="O289" s="60"/>
      <c r="P289" s="60"/>
      <c r="Q289" s="27" t="str">
        <f>VLOOKUP(B289,辅助信息!E:M,9,FALSE)</f>
        <v>ZTWM-CDGS-XS-2024-0181-五冶天府-国道542项目（二批次）</v>
      </c>
      <c r="R289" s="14"/>
    </row>
    <row r="290" hidden="1" spans="2:18">
      <c r="B290" s="27" t="s">
        <v>64</v>
      </c>
      <c r="C290" s="53">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0" t="str">
        <f>VLOOKUP(B290,辅助信息!E:J,6,FALSE)</f>
        <v>五冶建设送货单,送货车型9.6米,装货前联系收货人核实到场规格,没提前告知进场规格现场不给予接收</v>
      </c>
      <c r="M290" s="60"/>
      <c r="N290" s="60"/>
      <c r="O290" s="60"/>
      <c r="P290" s="60"/>
      <c r="Q290" s="27" t="str">
        <f>VLOOKUP(B290,辅助信息!E:M,9,FALSE)</f>
        <v>ZTWM-CDGS-XS-2024-0181-五冶天府-国道542项目（二批次）</v>
      </c>
      <c r="R290" s="14"/>
    </row>
    <row r="291" hidden="1" spans="2:18">
      <c r="B291" s="27" t="s">
        <v>64</v>
      </c>
      <c r="C291" s="53">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1"/>
      <c r="M291" s="60"/>
      <c r="N291" s="60"/>
      <c r="O291" s="60"/>
      <c r="P291" s="60"/>
      <c r="Q291" s="27" t="str">
        <f>VLOOKUP(B291,辅助信息!E:M,9,FALSE)</f>
        <v>ZTWM-CDGS-XS-2024-0181-五冶天府-国道542项目（二批次）</v>
      </c>
      <c r="R291" s="14"/>
    </row>
    <row r="292" hidden="1" spans="2:18">
      <c r="B292" s="27" t="s">
        <v>64</v>
      </c>
      <c r="C292" s="53">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1"/>
      <c r="M292" s="60"/>
      <c r="N292" s="60"/>
      <c r="O292" s="60"/>
      <c r="P292" s="60"/>
      <c r="Q292" s="27" t="str">
        <f>VLOOKUP(B292,辅助信息!E:M,9,FALSE)</f>
        <v>ZTWM-CDGS-XS-2024-0181-五冶天府-国道542项目（二批次）</v>
      </c>
      <c r="R292" s="14"/>
    </row>
    <row r="293" hidden="1" spans="2:18">
      <c r="B293" s="27" t="s">
        <v>64</v>
      </c>
      <c r="C293" s="53">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1"/>
      <c r="M293" s="60"/>
      <c r="N293" s="60"/>
      <c r="O293" s="60"/>
      <c r="P293" s="60"/>
      <c r="Q293" s="27" t="str">
        <f>VLOOKUP(B293,辅助信息!E:M,9,FALSE)</f>
        <v>ZTWM-CDGS-XS-2024-0181-五冶天府-国道542项目（二批次）</v>
      </c>
      <c r="R293" s="14"/>
    </row>
    <row r="294" hidden="1" spans="2:18">
      <c r="B294" s="27" t="s">
        <v>64</v>
      </c>
      <c r="C294" s="53">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59"/>
      <c r="M294" s="60"/>
      <c r="N294" s="60"/>
      <c r="O294" s="60"/>
      <c r="P294" s="60"/>
      <c r="Q294" s="27" t="str">
        <f>VLOOKUP(B294,辅助信息!E:M,9,FALSE)</f>
        <v>ZTWM-CDGS-XS-2024-0181-五冶天府-国道542项目（二批次）</v>
      </c>
      <c r="R294" s="14"/>
    </row>
    <row r="295" hidden="1" spans="2:18">
      <c r="B295" s="27" t="s">
        <v>74</v>
      </c>
      <c r="C295" s="53">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0" t="str">
        <f>VLOOKUP(B295,辅助信息!E:J,6,FALSE)</f>
        <v>五冶建设送货单,送货车型13米,装货前联系收货人核实到场规格,没提前告知进场规格现场不给予接收</v>
      </c>
      <c r="M295" s="72"/>
      <c r="N295" s="72"/>
      <c r="O295" s="72"/>
      <c r="P295" s="72"/>
      <c r="Q295" s="27" t="str">
        <f>VLOOKUP(B295,辅助信息!E:M,9,FALSE)</f>
        <v>ZTWM-CDGS-XS-2024-0181-五冶天府-国道542项目（二批次）</v>
      </c>
      <c r="R295" s="14"/>
    </row>
    <row r="296" hidden="1" spans="2:18">
      <c r="B296" s="27" t="s">
        <v>74</v>
      </c>
      <c r="C296" s="53">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1"/>
      <c r="M296" s="73"/>
      <c r="N296" s="73"/>
      <c r="O296" s="73"/>
      <c r="P296" s="73"/>
      <c r="Q296" s="27" t="str">
        <f>VLOOKUP(B296,辅助信息!E:M,9,FALSE)</f>
        <v>ZTWM-CDGS-XS-2024-0181-五冶天府-国道542项目（二批次）</v>
      </c>
      <c r="R296" s="14"/>
    </row>
    <row r="297" hidden="1" spans="2:18">
      <c r="B297" s="27" t="s">
        <v>74</v>
      </c>
      <c r="C297" s="53">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1"/>
      <c r="M297" s="73"/>
      <c r="N297" s="73"/>
      <c r="O297" s="73"/>
      <c r="P297" s="73"/>
      <c r="Q297" s="27" t="str">
        <f>VLOOKUP(B297,辅助信息!E:M,9,FALSE)</f>
        <v>ZTWM-CDGS-XS-2024-0181-五冶天府-国道542项目（二批次）</v>
      </c>
      <c r="R297" s="14"/>
    </row>
    <row r="298" hidden="1" spans="2:18">
      <c r="B298" s="27" t="s">
        <v>74</v>
      </c>
      <c r="C298" s="53">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59"/>
      <c r="M298" s="58"/>
      <c r="N298" s="58"/>
      <c r="O298" s="58"/>
      <c r="P298" s="58"/>
      <c r="Q298" s="27" t="str">
        <f>VLOOKUP(B298,辅助信息!E:M,9,FALSE)</f>
        <v>ZTWM-CDGS-XS-2024-0181-五冶天府-国道542项目（二批次）</v>
      </c>
      <c r="R298" s="14"/>
    </row>
    <row r="299" hidden="1" spans="2:18">
      <c r="B299" s="27" t="s">
        <v>75</v>
      </c>
      <c r="C299" s="53">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0" t="str">
        <f>VLOOKUP(B299,辅助信息!E:J,6,FALSE)</f>
        <v>五冶建设送货单,送货车型13米,装货前联系收货人核实到场规格,没提前告知进场规格现场不给予接收</v>
      </c>
      <c r="M299" s="60"/>
      <c r="N299" s="60"/>
      <c r="O299" s="60"/>
      <c r="P299" s="60"/>
      <c r="Q299" s="27" t="str">
        <f>VLOOKUP(B299,辅助信息!E:M,9,FALSE)</f>
        <v>ZTWM-CDGS-XS-2024-0181-五冶天府-国道542项目（二批次）</v>
      </c>
      <c r="R299" s="14"/>
    </row>
    <row r="300" hidden="1" spans="2:18">
      <c r="B300" s="27" t="s">
        <v>75</v>
      </c>
      <c r="C300" s="53">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1"/>
      <c r="M300" s="60"/>
      <c r="N300" s="60"/>
      <c r="O300" s="60"/>
      <c r="P300" s="60"/>
      <c r="Q300" s="27" t="str">
        <f>VLOOKUP(B300,辅助信息!E:M,9,FALSE)</f>
        <v>ZTWM-CDGS-XS-2024-0181-五冶天府-国道542项目（二批次）</v>
      </c>
      <c r="R300" s="14"/>
    </row>
    <row r="301" hidden="1" spans="2:18">
      <c r="B301" s="27" t="s">
        <v>75</v>
      </c>
      <c r="C301" s="53">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59"/>
      <c r="M301" s="60"/>
      <c r="N301" s="60"/>
      <c r="O301" s="60"/>
      <c r="P301" s="60"/>
      <c r="Q301" s="27" t="str">
        <f>VLOOKUP(B301,辅助信息!E:M,9,FALSE)</f>
        <v>ZTWM-CDGS-XS-2024-0181-五冶天府-国道542项目（二批次）</v>
      </c>
      <c r="R301" s="14"/>
    </row>
    <row r="302" ht="45" hidden="1" customHeight="1" spans="2:18">
      <c r="B302" s="27" t="s">
        <v>64</v>
      </c>
      <c r="C302" s="53">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0" t="str">
        <f>VLOOKUP(B302,辅助信息!E:J,6,FALSE)</f>
        <v>五冶建设送货单,送货车型9.6米,装货前联系收货人核实到场规格,没提前告知进场规格现场不给予接收</v>
      </c>
      <c r="M302" s="42"/>
      <c r="N302" s="42"/>
      <c r="O302" s="42"/>
      <c r="P302" s="42"/>
      <c r="Q302" s="14" t="str">
        <f>VLOOKUP(B302,辅助信息!E:M,9,FALSE)</f>
        <v>ZTWM-CDGS-XS-2024-0181-五冶天府-国道542项目（二批次）</v>
      </c>
      <c r="R302" s="14"/>
    </row>
    <row r="303" ht="45" hidden="1" customHeight="1" spans="2:18">
      <c r="B303" s="27" t="s">
        <v>74</v>
      </c>
      <c r="C303" s="53">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0" t="str">
        <f>VLOOKUP(B303,辅助信息!E:J,6,FALSE)</f>
        <v>五冶建设送货单,送货车型13米,装货前联系收货人核实到场规格,没提前告知进场规格现场不给予接收</v>
      </c>
      <c r="M303" s="42"/>
      <c r="N303" s="42"/>
      <c r="O303" s="42"/>
      <c r="P303" s="42"/>
      <c r="Q303" s="14" t="str">
        <f>VLOOKUP(B303,辅助信息!E:M,9,FALSE)</f>
        <v>ZTWM-CDGS-XS-2024-0181-五冶天府-国道542项目（二批次）</v>
      </c>
      <c r="R303" s="14"/>
    </row>
    <row r="304" hidden="1" spans="2:18">
      <c r="B304" s="27" t="s">
        <v>75</v>
      </c>
      <c r="C304" s="53">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0" t="str">
        <f>VLOOKUP(B304,辅助信息!E:J,6,FALSE)</f>
        <v>五冶建设送货单,送货车型13米,装货前联系收货人核实到场规格,没提前告知进场规格现场不给予接收</v>
      </c>
      <c r="M304" s="42"/>
      <c r="N304" s="42"/>
      <c r="O304" s="42"/>
      <c r="P304" s="42"/>
      <c r="Q304" s="14" t="str">
        <f>VLOOKUP(B304,辅助信息!E:M,9,FALSE)</f>
        <v>ZTWM-CDGS-XS-2024-0181-五冶天府-国道542项目（二批次）</v>
      </c>
      <c r="R304" s="14"/>
    </row>
    <row r="305" hidden="1" spans="2:18">
      <c r="B305" s="27" t="s">
        <v>75</v>
      </c>
      <c r="C305" s="53">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1"/>
      <c r="M305" s="42"/>
      <c r="N305" s="42"/>
      <c r="O305" s="42"/>
      <c r="P305" s="42"/>
      <c r="Q305" s="14" t="str">
        <f>VLOOKUP(B305,辅助信息!E:M,9,FALSE)</f>
        <v>ZTWM-CDGS-XS-2024-0181-五冶天府-国道542项目（二批次）</v>
      </c>
      <c r="R305" s="14"/>
    </row>
    <row r="306" hidden="1" spans="2:18">
      <c r="B306" s="27" t="s">
        <v>75</v>
      </c>
      <c r="C306" s="53">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59"/>
      <c r="M306" s="42"/>
      <c r="N306" s="42"/>
      <c r="O306" s="42"/>
      <c r="P306" s="42"/>
      <c r="Q306" s="14" t="str">
        <f>VLOOKUP(B306,辅助信息!E:M,9,FALSE)</f>
        <v>ZTWM-CDGS-XS-2024-0181-五冶天府-国道542项目（二批次）</v>
      </c>
      <c r="R306" s="14"/>
    </row>
    <row r="307" hidden="1" spans="2:18">
      <c r="B307" s="27" t="s">
        <v>78</v>
      </c>
      <c r="C307" s="53">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0" t="str">
        <f>VLOOKUP(B307,辅助信息!E:J,6,FALSE)</f>
        <v>五冶建设送货单,4份材质书,送货车型9.6米,装货前联系收货人核实到场规格,没提前告知进场规格现场不给予接收</v>
      </c>
      <c r="M307" s="42"/>
      <c r="N307" s="42"/>
      <c r="O307" s="42"/>
      <c r="P307" s="42"/>
      <c r="Q307" s="14" t="str">
        <f>VLOOKUP(B307,辅助信息!E:M,9,FALSE)</f>
        <v>ZTWM-CDGS-XS-2024-0181-五冶天府-国道542项目（二批次）</v>
      </c>
      <c r="R307" s="14"/>
    </row>
    <row r="308" hidden="1" spans="2:18">
      <c r="B308" s="27" t="s">
        <v>78</v>
      </c>
      <c r="C308" s="53">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1"/>
      <c r="M308" s="42"/>
      <c r="N308" s="42"/>
      <c r="O308" s="42"/>
      <c r="P308" s="42"/>
      <c r="Q308" s="14" t="str">
        <f>VLOOKUP(B308,辅助信息!E:M,9,FALSE)</f>
        <v>ZTWM-CDGS-XS-2024-0181-五冶天府-国道542项目（二批次）</v>
      </c>
      <c r="R308" s="14"/>
    </row>
    <row r="309" hidden="1" spans="2:18">
      <c r="B309" s="27" t="s">
        <v>78</v>
      </c>
      <c r="C309" s="53">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59"/>
      <c r="M309" s="42"/>
      <c r="N309" s="42"/>
      <c r="O309" s="42"/>
      <c r="P309" s="42"/>
      <c r="Q309" s="14" t="str">
        <f>VLOOKUP(B309,辅助信息!E:M,9,FALSE)</f>
        <v>ZTWM-CDGS-XS-2024-0181-五冶天府-国道542项目（二批次）</v>
      </c>
      <c r="R309" s="14"/>
    </row>
    <row r="310" hidden="1" spans="2:18">
      <c r="B310" s="27" t="s">
        <v>79</v>
      </c>
      <c r="C310" s="53">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2">
        <f>VLOOKUP(J310,辅助信息!H:I,2,FALSE)</f>
        <v>13281725223</v>
      </c>
      <c r="L310" s="60" t="str">
        <f>VLOOKUP(B310,辅助信息!E:J,6,FALSE)</f>
        <v>五冶建设送货单,送货车型9.6米,装货前联系收货人核实到场规格,没提前告知进场规格现场不给予接收</v>
      </c>
      <c r="M310" s="42"/>
      <c r="N310" s="42"/>
      <c r="O310" s="42"/>
      <c r="P310" s="42"/>
      <c r="Q310" s="14" t="str">
        <f>VLOOKUP(B310,辅助信息!E:M,9,FALSE)</f>
        <v>ZTWM-CDGS-XS-2024-0181-五冶天府-国道542项目（二批次）</v>
      </c>
      <c r="R310" s="14"/>
    </row>
    <row r="311" hidden="1" spans="2:18">
      <c r="B311" s="27" t="s">
        <v>79</v>
      </c>
      <c r="C311" s="53">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2">
        <f>VLOOKUP(J311,辅助信息!H:I,2,FALSE)</f>
        <v>13281725223</v>
      </c>
      <c r="L311" s="61"/>
      <c r="M311" s="42"/>
      <c r="N311" s="42"/>
      <c r="O311" s="42"/>
      <c r="P311" s="42"/>
      <c r="Q311" s="14" t="str">
        <f>VLOOKUP(B311,辅助信息!E:M,9,FALSE)</f>
        <v>ZTWM-CDGS-XS-2024-0181-五冶天府-国道542项目（二批次）</v>
      </c>
      <c r="R311" s="14"/>
    </row>
    <row r="312" hidden="1" spans="2:18">
      <c r="B312" s="27" t="s">
        <v>79</v>
      </c>
      <c r="C312" s="53">
        <v>45699</v>
      </c>
      <c r="D312" s="27" t="str">
        <f>VLOOKUP(B312,辅助信息!E:K,7,FALSE)</f>
        <v>JWDDCD2024102400111</v>
      </c>
      <c r="E312" s="27" t="str">
        <f>VLOOKUP(F312,辅助信息!A:B,2,FALSE)</f>
        <v>螺纹钢</v>
      </c>
      <c r="F312" s="27" t="s">
        <v>27</v>
      </c>
      <c r="G312" s="70">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2">
        <f>VLOOKUP(J312,辅助信息!H:I,2,FALSE)</f>
        <v>13281725223</v>
      </c>
      <c r="L312" s="61"/>
      <c r="M312" s="42"/>
      <c r="N312" s="42"/>
      <c r="O312" s="42"/>
      <c r="P312" s="42"/>
      <c r="Q312" s="14" t="str">
        <f>VLOOKUP(B312,辅助信息!E:M,9,FALSE)</f>
        <v>ZTWM-CDGS-XS-2024-0181-五冶天府-国道542项目（二批次）</v>
      </c>
      <c r="R312" s="14"/>
    </row>
    <row r="313" hidden="1" spans="2:18">
      <c r="B313" s="27" t="s">
        <v>79</v>
      </c>
      <c r="C313" s="53">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2">
        <f>VLOOKUP(J313,辅助信息!H:I,2,FALSE)</f>
        <v>13281725223</v>
      </c>
      <c r="L313" s="61"/>
      <c r="M313" s="42"/>
      <c r="N313" s="42"/>
      <c r="O313" s="42"/>
      <c r="P313" s="42"/>
      <c r="Q313" s="14" t="str">
        <f>VLOOKUP(B313,辅助信息!E:M,9,FALSE)</f>
        <v>ZTWM-CDGS-XS-2024-0181-五冶天府-国道542项目（二批次）</v>
      </c>
      <c r="R313" s="14"/>
    </row>
    <row r="314" hidden="1" spans="2:18">
      <c r="B314" s="27" t="s">
        <v>79</v>
      </c>
      <c r="C314" s="53">
        <v>45699</v>
      </c>
      <c r="D314" s="27" t="str">
        <f>VLOOKUP(B314,辅助信息!E:K,7,FALSE)</f>
        <v>JWDDCD2024102400111</v>
      </c>
      <c r="E314" s="27" t="str">
        <f>VLOOKUP(F314,辅助信息!A:B,2,FALSE)</f>
        <v>螺纹钢</v>
      </c>
      <c r="F314" s="27" t="s">
        <v>32</v>
      </c>
      <c r="G314" s="70">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2">
        <f>VLOOKUP(J314,辅助信息!H:I,2,FALSE)</f>
        <v>13281725223</v>
      </c>
      <c r="L314" s="61"/>
      <c r="M314" s="42"/>
      <c r="N314" s="42"/>
      <c r="O314" s="42"/>
      <c r="P314" s="42"/>
      <c r="Q314" s="14" t="str">
        <f>VLOOKUP(B314,辅助信息!E:M,9,FALSE)</f>
        <v>ZTWM-CDGS-XS-2024-0181-五冶天府-国道542项目（二批次）</v>
      </c>
      <c r="R314" s="14"/>
    </row>
    <row r="315" hidden="1" spans="2:18">
      <c r="B315" s="27" t="s">
        <v>79</v>
      </c>
      <c r="C315" s="53">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2">
        <f>VLOOKUP(J315,辅助信息!H:I,2,FALSE)</f>
        <v>13281725223</v>
      </c>
      <c r="L315" s="61"/>
      <c r="M315" s="42"/>
      <c r="N315" s="42"/>
      <c r="O315" s="42"/>
      <c r="P315" s="42"/>
      <c r="Q315" s="14" t="str">
        <f>VLOOKUP(B315,辅助信息!E:M,9,FALSE)</f>
        <v>ZTWM-CDGS-XS-2024-0181-五冶天府-国道542项目（二批次）</v>
      </c>
      <c r="R315" s="14"/>
    </row>
    <row r="316" hidden="1" spans="2:18">
      <c r="B316" s="27" t="s">
        <v>79</v>
      </c>
      <c r="C316" s="53">
        <v>45699</v>
      </c>
      <c r="D316" s="27" t="str">
        <f>VLOOKUP(B316,辅助信息!E:K,7,FALSE)</f>
        <v>JWDDCD2024102400111</v>
      </c>
      <c r="E316" s="27" t="str">
        <f>VLOOKUP(F316,辅助信息!A:B,2,FALSE)</f>
        <v>螺纹钢</v>
      </c>
      <c r="F316" s="27" t="s">
        <v>33</v>
      </c>
      <c r="G316" s="70">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2">
        <f>VLOOKUP(J316,辅助信息!H:I,2,FALSE)</f>
        <v>13281725223</v>
      </c>
      <c r="L316" s="61"/>
      <c r="M316" s="42"/>
      <c r="N316" s="42"/>
      <c r="O316" s="42"/>
      <c r="P316" s="42"/>
      <c r="Q316" s="14" t="str">
        <f>VLOOKUP(B316,辅助信息!E:M,9,FALSE)</f>
        <v>ZTWM-CDGS-XS-2024-0181-五冶天府-国道542项目（二批次）</v>
      </c>
      <c r="R316" s="14"/>
    </row>
    <row r="317" hidden="1" spans="2:18">
      <c r="B317" s="27" t="s">
        <v>79</v>
      </c>
      <c r="C317" s="53">
        <v>45699</v>
      </c>
      <c r="D317" s="27" t="str">
        <f>VLOOKUP(B317,辅助信息!E:K,7,FALSE)</f>
        <v>JWDDCD2024102400111</v>
      </c>
      <c r="E317" s="27" t="str">
        <f>VLOOKUP(F317,辅助信息!A:B,2,FALSE)</f>
        <v>螺纹钢</v>
      </c>
      <c r="F317" s="27" t="s">
        <v>18</v>
      </c>
      <c r="G317" s="70">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2">
        <f>VLOOKUP(J317,辅助信息!H:I,2,FALSE)</f>
        <v>13281725223</v>
      </c>
      <c r="L317" s="59"/>
      <c r="M317" s="42"/>
      <c r="N317" s="42"/>
      <c r="O317" s="42"/>
      <c r="P317" s="42"/>
      <c r="Q317" s="14" t="str">
        <f>VLOOKUP(B317,辅助信息!E:M,9,FALSE)</f>
        <v>ZTWM-CDGS-XS-2024-0181-五冶天府-国道542项目（二批次）</v>
      </c>
      <c r="R317" s="14"/>
    </row>
    <row r="318" hidden="1" spans="2:18">
      <c r="B318" s="27" t="s">
        <v>80</v>
      </c>
      <c r="C318" s="53">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2" t="e">
        <f>VLOOKUP(J318,辅助信息!H:I,2,FALSE)</f>
        <v>#N/A</v>
      </c>
      <c r="L318" s="60" t="e">
        <f>VLOOKUP(B318,辅助信息!E:J,6,FALSE)</f>
        <v>#N/A</v>
      </c>
      <c r="M318" s="74">
        <v>45703</v>
      </c>
      <c r="N318" s="74"/>
      <c r="O318" s="45">
        <f ca="1" t="shared" ref="O318:O381" si="0">IF(OR(M318="",N318&lt;&gt;""),"",MAX(M318-TODAY(),0))</f>
        <v>0</v>
      </c>
      <c r="P318" s="45">
        <f ca="1" t="shared" ref="P318:P381" si="1">IF(M318="","",IF(N318&lt;&gt;"",MAX(N318-M318,0),IF(TODAY()&gt;M318,TODAY()-M318,0)))</f>
        <v>88</v>
      </c>
      <c r="Q318" s="14" t="e">
        <f>VLOOKUP(B318,辅助信息!E:M,9,FALSE)</f>
        <v>#N/A</v>
      </c>
      <c r="R318" s="14"/>
    </row>
    <row r="319" s="14" customFormat="1" hidden="1" spans="2:17">
      <c r="B319" s="27" t="s">
        <v>80</v>
      </c>
      <c r="C319" s="53">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2" t="e">
        <f>VLOOKUP(J319,辅助信息!H:I,2,FALSE)</f>
        <v>#N/A</v>
      </c>
      <c r="L319" s="61"/>
      <c r="M319" s="74">
        <v>45703</v>
      </c>
      <c r="N319" s="74"/>
      <c r="O319" s="45">
        <f ca="1" t="shared" si="0"/>
        <v>0</v>
      </c>
      <c r="P319" s="45">
        <f ca="1" t="shared" si="1"/>
        <v>88</v>
      </c>
      <c r="Q319" s="14" t="e">
        <f>VLOOKUP(B319,辅助信息!E:M,9,FALSE)</f>
        <v>#N/A</v>
      </c>
    </row>
    <row r="320" s="14" customFormat="1" hidden="1" spans="2:17">
      <c r="B320" s="27" t="s">
        <v>80</v>
      </c>
      <c r="C320" s="53">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2" t="e">
        <f>VLOOKUP(J320,辅助信息!H:I,2,FALSE)</f>
        <v>#N/A</v>
      </c>
      <c r="L320" s="61"/>
      <c r="M320" s="74">
        <v>45703</v>
      </c>
      <c r="N320" s="74"/>
      <c r="O320" s="45">
        <f ca="1" t="shared" si="0"/>
        <v>0</v>
      </c>
      <c r="P320" s="45">
        <f ca="1" t="shared" si="1"/>
        <v>88</v>
      </c>
      <c r="Q320" s="14" t="e">
        <f>VLOOKUP(B320,辅助信息!E:M,9,FALSE)</f>
        <v>#N/A</v>
      </c>
    </row>
    <row r="321" s="14" customFormat="1" hidden="1" spans="2:17">
      <c r="B321" s="27" t="s">
        <v>80</v>
      </c>
      <c r="C321" s="53">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2" t="e">
        <f>VLOOKUP(J321,辅助信息!H:I,2,FALSE)</f>
        <v>#N/A</v>
      </c>
      <c r="L321" s="61"/>
      <c r="M321" s="74">
        <v>45703</v>
      </c>
      <c r="N321" s="74"/>
      <c r="O321" s="45">
        <f ca="1" t="shared" si="0"/>
        <v>0</v>
      </c>
      <c r="P321" s="45">
        <f ca="1" t="shared" si="1"/>
        <v>88</v>
      </c>
      <c r="Q321" s="14" t="e">
        <f>VLOOKUP(B321,辅助信息!E:M,9,FALSE)</f>
        <v>#N/A</v>
      </c>
    </row>
    <row r="322" s="14" customFormat="1" hidden="1" spans="2:17">
      <c r="B322" s="27" t="s">
        <v>80</v>
      </c>
      <c r="C322" s="53">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2" t="e">
        <f>VLOOKUP(J322,辅助信息!H:I,2,FALSE)</f>
        <v>#N/A</v>
      </c>
      <c r="L322" s="61"/>
      <c r="M322" s="74">
        <v>45703</v>
      </c>
      <c r="N322" s="74"/>
      <c r="O322" s="45">
        <f ca="1" t="shared" si="0"/>
        <v>0</v>
      </c>
      <c r="P322" s="45">
        <f ca="1" t="shared" si="1"/>
        <v>88</v>
      </c>
      <c r="Q322" s="14" t="e">
        <f>VLOOKUP(B322,辅助信息!E:M,9,FALSE)</f>
        <v>#N/A</v>
      </c>
    </row>
    <row r="323" s="14" customFormat="1" hidden="1" spans="2:17">
      <c r="B323" s="27" t="s">
        <v>80</v>
      </c>
      <c r="C323" s="53">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2" t="e">
        <f>VLOOKUP(J323,辅助信息!H:I,2,FALSE)</f>
        <v>#N/A</v>
      </c>
      <c r="L323" s="61"/>
      <c r="M323" s="74">
        <v>45703</v>
      </c>
      <c r="N323" s="74"/>
      <c r="O323" s="45">
        <f ca="1" t="shared" si="0"/>
        <v>0</v>
      </c>
      <c r="P323" s="45">
        <f ca="1" t="shared" si="1"/>
        <v>88</v>
      </c>
      <c r="Q323" s="14" t="e">
        <f>VLOOKUP(B323,辅助信息!E:M,9,FALSE)</f>
        <v>#N/A</v>
      </c>
    </row>
    <row r="324" s="14" customFormat="1" hidden="1" spans="2:17">
      <c r="B324" s="27" t="s">
        <v>80</v>
      </c>
      <c r="C324" s="53">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2" t="e">
        <f>VLOOKUP(J324,辅助信息!H:I,2,FALSE)</f>
        <v>#N/A</v>
      </c>
      <c r="L324" s="61"/>
      <c r="M324" s="74">
        <v>45703</v>
      </c>
      <c r="N324" s="74"/>
      <c r="O324" s="45">
        <f ca="1" t="shared" si="0"/>
        <v>0</v>
      </c>
      <c r="P324" s="45">
        <f ca="1" t="shared" si="1"/>
        <v>88</v>
      </c>
      <c r="Q324" s="14" t="e">
        <f>VLOOKUP(B324,辅助信息!E:M,9,FALSE)</f>
        <v>#N/A</v>
      </c>
    </row>
    <row r="325" s="14" customFormat="1" hidden="1" spans="2:17">
      <c r="B325" s="27" t="s">
        <v>80</v>
      </c>
      <c r="C325" s="53">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2" t="e">
        <f>VLOOKUP(J325,辅助信息!H:I,2,FALSE)</f>
        <v>#N/A</v>
      </c>
      <c r="L325" s="61"/>
      <c r="M325" s="74">
        <v>45703</v>
      </c>
      <c r="N325" s="74"/>
      <c r="O325" s="45">
        <f ca="1" t="shared" si="0"/>
        <v>0</v>
      </c>
      <c r="P325" s="45">
        <f ca="1" t="shared" si="1"/>
        <v>88</v>
      </c>
      <c r="Q325" s="14" t="e">
        <f>VLOOKUP(B325,辅助信息!E:M,9,FALSE)</f>
        <v>#N/A</v>
      </c>
    </row>
    <row r="326" s="14" customFormat="1" hidden="1" spans="2:17">
      <c r="B326" s="27" t="s">
        <v>80</v>
      </c>
      <c r="C326" s="53">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2" t="e">
        <f>VLOOKUP(J326,辅助信息!H:I,2,FALSE)</f>
        <v>#N/A</v>
      </c>
      <c r="L326" s="61"/>
      <c r="M326" s="74">
        <v>45703</v>
      </c>
      <c r="N326" s="74"/>
      <c r="O326" s="45">
        <f ca="1" t="shared" si="0"/>
        <v>0</v>
      </c>
      <c r="P326" s="45">
        <f ca="1" t="shared" si="1"/>
        <v>88</v>
      </c>
      <c r="Q326" s="14" t="e">
        <f>VLOOKUP(B326,辅助信息!E:M,9,FALSE)</f>
        <v>#N/A</v>
      </c>
    </row>
    <row r="327" s="14" customFormat="1" hidden="1" spans="2:17">
      <c r="B327" s="27" t="s">
        <v>80</v>
      </c>
      <c r="C327" s="53">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2" t="e">
        <f>VLOOKUP(J327,辅助信息!H:I,2,FALSE)</f>
        <v>#N/A</v>
      </c>
      <c r="L327" s="59"/>
      <c r="M327" s="74">
        <v>45703</v>
      </c>
      <c r="N327" s="74"/>
      <c r="O327" s="45">
        <f ca="1" t="shared" si="0"/>
        <v>0</v>
      </c>
      <c r="P327" s="45">
        <f ca="1" t="shared" si="1"/>
        <v>88</v>
      </c>
      <c r="Q327" s="14" t="e">
        <f>VLOOKUP(B327,辅助信息!E:M,9,FALSE)</f>
        <v>#N/A</v>
      </c>
    </row>
    <row r="328" s="14" customFormat="1" hidden="1" spans="2:17">
      <c r="B328" s="27" t="s">
        <v>73</v>
      </c>
      <c r="C328" s="53">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2">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4">
        <v>45703</v>
      </c>
      <c r="N328" s="74"/>
      <c r="O328" s="45">
        <f ca="1" t="shared" si="0"/>
        <v>0</v>
      </c>
      <c r="P328" s="45">
        <f ca="1" t="shared" si="1"/>
        <v>88</v>
      </c>
      <c r="Q328" s="14" t="str">
        <f>VLOOKUP(B328,辅助信息!E:M,9,FALSE)</f>
        <v>ZTWM-CDGS-XS-2024-0248-五冶钢构-南充市医学院项目</v>
      </c>
    </row>
    <row r="329" s="14" customFormat="1" hidden="1" spans="2:17">
      <c r="B329" s="27" t="s">
        <v>73</v>
      </c>
      <c r="C329" s="53">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2">
        <f>VLOOKUP(J329,辅助信息!H:I,2,FALSE)</f>
        <v>18349955455</v>
      </c>
      <c r="L329" s="61"/>
      <c r="M329" s="74">
        <v>45703</v>
      </c>
      <c r="N329" s="74"/>
      <c r="O329" s="45">
        <f ca="1" t="shared" si="0"/>
        <v>0</v>
      </c>
      <c r="P329" s="45">
        <f ca="1" t="shared" si="1"/>
        <v>88</v>
      </c>
      <c r="Q329" s="14" t="str">
        <f>VLOOKUP(B329,辅助信息!E:M,9,FALSE)</f>
        <v>ZTWM-CDGS-XS-2024-0248-五冶钢构-南充市医学院项目</v>
      </c>
    </row>
    <row r="330" s="14" customFormat="1" hidden="1" spans="2:17">
      <c r="B330" s="27" t="s">
        <v>73</v>
      </c>
      <c r="C330" s="53">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2">
        <f>VLOOKUP(J330,辅助信息!H:I,2,FALSE)</f>
        <v>18349955455</v>
      </c>
      <c r="L330" s="61"/>
      <c r="M330" s="74">
        <v>45703</v>
      </c>
      <c r="N330" s="74"/>
      <c r="O330" s="45">
        <f ca="1" t="shared" si="0"/>
        <v>0</v>
      </c>
      <c r="P330" s="45">
        <f ca="1" t="shared" si="1"/>
        <v>88</v>
      </c>
      <c r="Q330" s="14" t="str">
        <f>VLOOKUP(B330,辅助信息!E:M,9,FALSE)</f>
        <v>ZTWM-CDGS-XS-2024-0248-五冶钢构-南充市医学院项目</v>
      </c>
    </row>
    <row r="331" s="14" customFormat="1" hidden="1" spans="2:17">
      <c r="B331" s="27" t="s">
        <v>73</v>
      </c>
      <c r="C331" s="53">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2">
        <f>VLOOKUP(J331,辅助信息!H:I,2,FALSE)</f>
        <v>18349955455</v>
      </c>
      <c r="L331" s="59"/>
      <c r="M331" s="74">
        <v>45703</v>
      </c>
      <c r="N331" s="74"/>
      <c r="O331" s="45">
        <f ca="1" t="shared" si="0"/>
        <v>0</v>
      </c>
      <c r="P331" s="45">
        <f ca="1" t="shared" si="1"/>
        <v>88</v>
      </c>
      <c r="Q331" s="14" t="str">
        <f>VLOOKUP(B331,辅助信息!E:M,9,FALSE)</f>
        <v>ZTWM-CDGS-XS-2024-0248-五冶钢构-南充市医学院项目</v>
      </c>
    </row>
    <row r="332" s="14" customFormat="1" hidden="1" spans="2:17">
      <c r="B332" s="27" t="s">
        <v>44</v>
      </c>
      <c r="C332" s="53">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2">
        <f>VLOOKUP(J332,辅助信息!H:I,2,FALSE)</f>
        <v>18384145895</v>
      </c>
      <c r="L332" s="30" t="str">
        <f>VLOOKUP(B332,辅助信息!E:J,6,FALSE)</f>
        <v>对方卸车</v>
      </c>
      <c r="M332" s="74">
        <v>45702</v>
      </c>
      <c r="N332" s="74"/>
      <c r="O332" s="45">
        <f ca="1" t="shared" si="0"/>
        <v>0</v>
      </c>
      <c r="P332" s="45">
        <f ca="1" t="shared" si="1"/>
        <v>89</v>
      </c>
      <c r="Q332" s="14" t="str">
        <f>VLOOKUP(B332,辅助信息!E:M,9,FALSE)</f>
        <v>ZTWM-CDGS-XS-2024-0189-华西集采-酒城南项目</v>
      </c>
    </row>
    <row r="333" s="14" customFormat="1" hidden="1" spans="2:17">
      <c r="B333" s="27" t="s">
        <v>44</v>
      </c>
      <c r="C333" s="53">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2">
        <f>VLOOKUP(J333,辅助信息!H:I,2,FALSE)</f>
        <v>18384145895</v>
      </c>
      <c r="L333" s="61"/>
      <c r="M333" s="74">
        <v>45702</v>
      </c>
      <c r="N333" s="74"/>
      <c r="O333" s="45">
        <f ca="1" t="shared" si="0"/>
        <v>0</v>
      </c>
      <c r="P333" s="45">
        <f ca="1" t="shared" si="1"/>
        <v>89</v>
      </c>
      <c r="Q333" s="14" t="str">
        <f>VLOOKUP(B333,辅助信息!E:M,9,FALSE)</f>
        <v>ZTWM-CDGS-XS-2024-0189-华西集采-酒城南项目</v>
      </c>
    </row>
    <row r="334" s="14" customFormat="1" hidden="1" spans="2:17">
      <c r="B334" s="27" t="s">
        <v>44</v>
      </c>
      <c r="C334" s="53">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2">
        <f>VLOOKUP(J334,辅助信息!H:I,2,FALSE)</f>
        <v>18384145895</v>
      </c>
      <c r="L334" s="61"/>
      <c r="M334" s="74">
        <v>45702</v>
      </c>
      <c r="N334" s="74"/>
      <c r="O334" s="45">
        <f ca="1" t="shared" si="0"/>
        <v>0</v>
      </c>
      <c r="P334" s="45">
        <f ca="1" t="shared" si="1"/>
        <v>89</v>
      </c>
      <c r="Q334" s="14" t="str">
        <f>VLOOKUP(B334,辅助信息!E:M,9,FALSE)</f>
        <v>ZTWM-CDGS-XS-2024-0189-华西集采-酒城南项目</v>
      </c>
    </row>
    <row r="335" s="14" customFormat="1" hidden="1" spans="2:17">
      <c r="B335" s="27" t="s">
        <v>44</v>
      </c>
      <c r="C335" s="53">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2">
        <f>VLOOKUP(J335,辅助信息!H:I,2,FALSE)</f>
        <v>18384145895</v>
      </c>
      <c r="L335" s="59"/>
      <c r="M335" s="74">
        <v>45702</v>
      </c>
      <c r="N335" s="74"/>
      <c r="O335" s="45">
        <f ca="1" t="shared" si="0"/>
        <v>0</v>
      </c>
      <c r="P335" s="45">
        <f ca="1" t="shared" si="1"/>
        <v>89</v>
      </c>
      <c r="Q335" s="14" t="str">
        <f>VLOOKUP(B335,辅助信息!E:M,9,FALSE)</f>
        <v>ZTWM-CDGS-XS-2024-0189-华西集采-酒城南项目</v>
      </c>
    </row>
    <row r="336" s="14" customFormat="1" hidden="1" spans="2:17">
      <c r="B336" s="27" t="s">
        <v>80</v>
      </c>
      <c r="C336" s="53">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4">
        <v>45703</v>
      </c>
      <c r="N336" s="74"/>
      <c r="O336" s="45">
        <f ca="1" t="shared" si="0"/>
        <v>0</v>
      </c>
      <c r="P336" s="45">
        <f ca="1" t="shared" si="1"/>
        <v>88</v>
      </c>
      <c r="Q336" s="14" t="e">
        <f>VLOOKUP(B336,辅助信息!E:M,9,FALSE)</f>
        <v>#N/A</v>
      </c>
    </row>
    <row r="337" s="14" customFormat="1" hidden="1" spans="2:17">
      <c r="B337" s="27" t="s">
        <v>80</v>
      </c>
      <c r="C337" s="53">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1"/>
      <c r="M337" s="74">
        <v>45703</v>
      </c>
      <c r="N337" s="74"/>
      <c r="O337" s="45">
        <f ca="1" t="shared" si="0"/>
        <v>0</v>
      </c>
      <c r="P337" s="45">
        <f ca="1" t="shared" si="1"/>
        <v>88</v>
      </c>
      <c r="Q337" s="14" t="e">
        <f>VLOOKUP(B337,辅助信息!E:M,9,FALSE)</f>
        <v>#N/A</v>
      </c>
    </row>
    <row r="338" s="14" customFormat="1" hidden="1" spans="2:17">
      <c r="B338" s="27" t="s">
        <v>80</v>
      </c>
      <c r="C338" s="53">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59"/>
      <c r="M338" s="74">
        <v>45703</v>
      </c>
      <c r="N338" s="74"/>
      <c r="O338" s="45">
        <f ca="1" t="shared" si="0"/>
        <v>0</v>
      </c>
      <c r="P338" s="45">
        <f ca="1" t="shared" si="1"/>
        <v>88</v>
      </c>
      <c r="Q338" s="14" t="e">
        <f>VLOOKUP(B338,辅助信息!E:M,9,FALSE)</f>
        <v>#N/A</v>
      </c>
    </row>
    <row r="339" s="14" customFormat="1" hidden="1" spans="2:17">
      <c r="B339" s="27" t="s">
        <v>73</v>
      </c>
      <c r="C339" s="53">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4">
        <v>45703</v>
      </c>
      <c r="N339" s="74"/>
      <c r="O339" s="45">
        <f ca="1" t="shared" si="0"/>
        <v>0</v>
      </c>
      <c r="P339" s="45">
        <f ca="1" t="shared" si="1"/>
        <v>88</v>
      </c>
      <c r="Q339" s="14" t="str">
        <f>VLOOKUP(B339,辅助信息!E:M,9,FALSE)</f>
        <v>ZTWM-CDGS-XS-2024-0248-五冶钢构-南充市医学院项目</v>
      </c>
    </row>
    <row r="340" s="14" customFormat="1" hidden="1" spans="2:17">
      <c r="B340" s="27" t="s">
        <v>73</v>
      </c>
      <c r="C340" s="53">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1"/>
      <c r="M340" s="74">
        <v>45703</v>
      </c>
      <c r="N340" s="74"/>
      <c r="O340" s="45">
        <f ca="1" t="shared" si="0"/>
        <v>0</v>
      </c>
      <c r="P340" s="45">
        <f ca="1" t="shared" si="1"/>
        <v>88</v>
      </c>
      <c r="Q340" s="14" t="str">
        <f>VLOOKUP(B340,辅助信息!E:M,9,FALSE)</f>
        <v>ZTWM-CDGS-XS-2024-0248-五冶钢构-南充市医学院项目</v>
      </c>
    </row>
    <row r="341" s="14" customFormat="1" hidden="1" spans="2:17">
      <c r="B341" s="27" t="s">
        <v>73</v>
      </c>
      <c r="C341" s="53">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59"/>
      <c r="M341" s="74">
        <v>45703</v>
      </c>
      <c r="N341" s="74"/>
      <c r="O341" s="45">
        <f ca="1" t="shared" si="0"/>
        <v>0</v>
      </c>
      <c r="P341" s="45">
        <f ca="1" t="shared" si="1"/>
        <v>88</v>
      </c>
      <c r="Q341" s="14" t="str">
        <f>VLOOKUP(B341,辅助信息!E:M,9,FALSE)</f>
        <v>ZTWM-CDGS-XS-2024-0248-五冶钢构-南充市医学院项目</v>
      </c>
    </row>
    <row r="342" s="14" customFormat="1" hidden="1" spans="2:17">
      <c r="B342" s="27" t="s">
        <v>44</v>
      </c>
      <c r="C342" s="53">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4">
        <v>45702</v>
      </c>
      <c r="N342" s="74"/>
      <c r="O342" s="45">
        <f ca="1" t="shared" si="0"/>
        <v>0</v>
      </c>
      <c r="P342" s="45">
        <f ca="1" t="shared" si="1"/>
        <v>89</v>
      </c>
      <c r="Q342" s="14" t="str">
        <f>VLOOKUP(B342,辅助信息!E:M,9,FALSE)</f>
        <v>ZTWM-CDGS-XS-2024-0189-华西集采-酒城南项目</v>
      </c>
    </row>
    <row r="343" s="14" customFormat="1" hidden="1" spans="2:17">
      <c r="B343" s="27" t="s">
        <v>44</v>
      </c>
      <c r="C343" s="53">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1"/>
      <c r="M343" s="74">
        <v>45702</v>
      </c>
      <c r="N343" s="74"/>
      <c r="O343" s="45">
        <f ca="1" t="shared" si="0"/>
        <v>0</v>
      </c>
      <c r="P343" s="45">
        <f ca="1" t="shared" si="1"/>
        <v>89</v>
      </c>
      <c r="Q343" s="14" t="str">
        <f>VLOOKUP(B343,辅助信息!E:M,9,FALSE)</f>
        <v>ZTWM-CDGS-XS-2024-0189-华西集采-酒城南项目</v>
      </c>
    </row>
    <row r="344" s="14" customFormat="1" hidden="1" spans="2:17">
      <c r="B344" s="27" t="s">
        <v>44</v>
      </c>
      <c r="C344" s="53">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1"/>
      <c r="M344" s="74">
        <v>45702</v>
      </c>
      <c r="N344" s="74"/>
      <c r="O344" s="45">
        <f ca="1" t="shared" si="0"/>
        <v>0</v>
      </c>
      <c r="P344" s="45">
        <f ca="1" t="shared" si="1"/>
        <v>89</v>
      </c>
      <c r="Q344" s="14" t="str">
        <f>VLOOKUP(B344,辅助信息!E:M,9,FALSE)</f>
        <v>ZTWM-CDGS-XS-2024-0189-华西集采-酒城南项目</v>
      </c>
    </row>
    <row r="345" s="14" customFormat="1" hidden="1" spans="2:17">
      <c r="B345" s="27" t="s">
        <v>44</v>
      </c>
      <c r="C345" s="53">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59"/>
      <c r="M345" s="74">
        <v>45702</v>
      </c>
      <c r="N345" s="74"/>
      <c r="O345" s="45">
        <f ca="1" t="shared" si="0"/>
        <v>0</v>
      </c>
      <c r="P345" s="45">
        <f ca="1" t="shared" si="1"/>
        <v>89</v>
      </c>
      <c r="Q345" s="14" t="str">
        <f>VLOOKUP(B345,辅助信息!E:M,9,FALSE)</f>
        <v>ZTWM-CDGS-XS-2024-0189-华西集采-酒城南项目</v>
      </c>
    </row>
    <row r="346" ht="36" hidden="1" customHeight="1" spans="2:18">
      <c r="B346" s="27" t="s">
        <v>81</v>
      </c>
      <c r="C346" s="53">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v>
      </c>
      <c r="M346" s="74">
        <v>45701</v>
      </c>
      <c r="N346" s="74"/>
      <c r="O346" s="45">
        <f ca="1" t="shared" si="0"/>
        <v>0</v>
      </c>
      <c r="P346" s="45">
        <f ca="1" t="shared" si="1"/>
        <v>90</v>
      </c>
      <c r="Q346" s="14" t="str">
        <f>VLOOKUP(B346,辅助信息!E:M,9,FALSE)</f>
        <v>ZTWM-CDGS-XS-2024-0030-华西集采-简州大道</v>
      </c>
      <c r="R346" s="14"/>
    </row>
    <row r="347" hidden="1" spans="2:18">
      <c r="B347" s="27" t="s">
        <v>60</v>
      </c>
      <c r="C347" s="53">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4">
        <v>45702</v>
      </c>
      <c r="N347" s="42"/>
      <c r="O347" s="45">
        <f ca="1" t="shared" si="0"/>
        <v>0</v>
      </c>
      <c r="P347" s="45">
        <f ca="1" t="shared" si="1"/>
        <v>89</v>
      </c>
      <c r="Q347" s="14" t="str">
        <f>VLOOKUP(B347,辅助信息!E:M,9,FALSE)</f>
        <v>ZTWM-CDGS-XS-2024-0248-五冶钢构-南充市医学院项目</v>
      </c>
      <c r="R347" s="14"/>
    </row>
    <row r="348" hidden="1" spans="2:18">
      <c r="B348" s="27" t="s">
        <v>60</v>
      </c>
      <c r="C348" s="53">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1"/>
      <c r="M348" s="74">
        <v>45702</v>
      </c>
      <c r="N348" s="42"/>
      <c r="O348" s="45">
        <f ca="1" t="shared" si="0"/>
        <v>0</v>
      </c>
      <c r="P348" s="45">
        <f ca="1" t="shared" si="1"/>
        <v>89</v>
      </c>
      <c r="Q348" s="14" t="str">
        <f>VLOOKUP(B348,辅助信息!E:M,9,FALSE)</f>
        <v>ZTWM-CDGS-XS-2024-0248-五冶钢构-南充市医学院项目</v>
      </c>
      <c r="R348" s="14"/>
    </row>
    <row r="349" hidden="1" spans="2:18">
      <c r="B349" s="27" t="s">
        <v>60</v>
      </c>
      <c r="C349" s="53">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59"/>
      <c r="M349" s="74">
        <v>45702</v>
      </c>
      <c r="N349" s="42"/>
      <c r="O349" s="45">
        <f ca="1" t="shared" si="0"/>
        <v>0</v>
      </c>
      <c r="P349" s="45">
        <f ca="1" t="shared" si="1"/>
        <v>89</v>
      </c>
      <c r="Q349" s="14" t="str">
        <f>VLOOKUP(B349,辅助信息!E:M,9,FALSE)</f>
        <v>ZTWM-CDGS-XS-2024-0248-五冶钢构-南充市医学院项目</v>
      </c>
      <c r="R349" s="14"/>
    </row>
    <row r="350" s="14" customFormat="1" hidden="1" spans="2:17">
      <c r="B350" s="27" t="s">
        <v>80</v>
      </c>
      <c r="C350" s="53">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4">
        <v>45703</v>
      </c>
      <c r="N350" s="74"/>
      <c r="O350" s="45">
        <f ca="1" t="shared" si="0"/>
        <v>0</v>
      </c>
      <c r="P350" s="45">
        <f ca="1" t="shared" si="1"/>
        <v>88</v>
      </c>
      <c r="Q350" s="14" t="e">
        <f>VLOOKUP(B350,辅助信息!E:M,9,FALSE)</f>
        <v>#N/A</v>
      </c>
    </row>
    <row r="351" s="14" customFormat="1" hidden="1" spans="2:17">
      <c r="B351" s="27" t="s">
        <v>80</v>
      </c>
      <c r="C351" s="53">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1"/>
      <c r="M351" s="74">
        <v>45703</v>
      </c>
      <c r="N351" s="74"/>
      <c r="O351" s="45">
        <f ca="1" t="shared" si="0"/>
        <v>0</v>
      </c>
      <c r="P351" s="45">
        <f ca="1" t="shared" si="1"/>
        <v>88</v>
      </c>
      <c r="Q351" s="14" t="e">
        <f>VLOOKUP(B351,辅助信息!E:M,9,FALSE)</f>
        <v>#N/A</v>
      </c>
    </row>
    <row r="352" s="14" customFormat="1" hidden="1" spans="2:17">
      <c r="B352" s="27" t="s">
        <v>80</v>
      </c>
      <c r="C352" s="53">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59"/>
      <c r="M352" s="74">
        <v>45703</v>
      </c>
      <c r="N352" s="74"/>
      <c r="O352" s="45">
        <f ca="1" t="shared" si="0"/>
        <v>0</v>
      </c>
      <c r="P352" s="45">
        <f ca="1" t="shared" si="1"/>
        <v>88</v>
      </c>
      <c r="Q352" s="14" t="e">
        <f>VLOOKUP(B352,辅助信息!E:M,9,FALSE)</f>
        <v>#N/A</v>
      </c>
    </row>
    <row r="353" hidden="1" spans="1:18">
      <c r="A353" s="14"/>
      <c r="B353" s="27" t="s">
        <v>64</v>
      </c>
      <c r="C353" s="53">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6" t="str">
        <f>VLOOKUP(B356,辅助信息!E:J,6,FALSE)</f>
        <v>五冶建设送货单,送货车型9.6米,装货前联系收货人核实到场规格,没提前告知进场规格现场不给予接收</v>
      </c>
      <c r="M353" s="74">
        <v>45704</v>
      </c>
      <c r="N353" s="42"/>
      <c r="O353" s="45">
        <f ca="1" t="shared" si="0"/>
        <v>0</v>
      </c>
      <c r="P353" s="45">
        <f ca="1" t="shared" si="1"/>
        <v>87</v>
      </c>
      <c r="Q353" s="14" t="str">
        <f>VLOOKUP(B353,辅助信息!E:M,9,FALSE)</f>
        <v>ZTWM-CDGS-XS-2024-0181-五冶天府-国道542项目（二批次）</v>
      </c>
      <c r="R353" s="14"/>
    </row>
    <row r="354" hidden="1" spans="1:18">
      <c r="A354" s="14"/>
      <c r="B354" s="27" t="s">
        <v>64</v>
      </c>
      <c r="C354" s="53">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1"/>
      <c r="M354" s="74">
        <v>45704</v>
      </c>
      <c r="N354" s="42"/>
      <c r="O354" s="45">
        <f ca="1" t="shared" si="0"/>
        <v>0</v>
      </c>
      <c r="P354" s="45">
        <f ca="1" t="shared" si="1"/>
        <v>87</v>
      </c>
      <c r="Q354" s="14" t="str">
        <f>VLOOKUP(B354,辅助信息!E:M,9,FALSE)</f>
        <v>ZTWM-CDGS-XS-2024-0181-五冶天府-国道542项目（二批次）</v>
      </c>
      <c r="R354" s="14"/>
    </row>
    <row r="355" hidden="1" spans="1:18">
      <c r="A355" s="14"/>
      <c r="B355" s="27" t="s">
        <v>64</v>
      </c>
      <c r="C355" s="53">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1"/>
      <c r="M355" s="74">
        <v>45704</v>
      </c>
      <c r="N355" s="42"/>
      <c r="O355" s="45">
        <f ca="1" t="shared" si="0"/>
        <v>0</v>
      </c>
      <c r="P355" s="45">
        <f ca="1" t="shared" si="1"/>
        <v>87</v>
      </c>
      <c r="Q355" s="14" t="str">
        <f>VLOOKUP(B355,辅助信息!E:M,9,FALSE)</f>
        <v>ZTWM-CDGS-XS-2024-0181-五冶天府-国道542项目（二批次）</v>
      </c>
      <c r="R355" s="14"/>
    </row>
    <row r="356" hidden="1" spans="2:18">
      <c r="B356" s="27" t="s">
        <v>64</v>
      </c>
      <c r="C356" s="53">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59"/>
      <c r="M356" s="74">
        <v>45704</v>
      </c>
      <c r="N356" s="42"/>
      <c r="O356" s="45">
        <f ca="1" t="shared" si="0"/>
        <v>0</v>
      </c>
      <c r="P356" s="45">
        <f ca="1" t="shared" si="1"/>
        <v>87</v>
      </c>
      <c r="Q356" s="14" t="str">
        <f>VLOOKUP(B356,辅助信息!E:M,9,FALSE)</f>
        <v>ZTWM-CDGS-XS-2024-0181-五冶天府-国道542项目（二批次）</v>
      </c>
      <c r="R356" s="14"/>
    </row>
    <row r="357" hidden="1" spans="2:18">
      <c r="B357" s="27" t="s">
        <v>48</v>
      </c>
      <c r="C357" s="53">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4">
        <v>45705</v>
      </c>
      <c r="N357" s="42"/>
      <c r="O357" s="45">
        <f ca="1" t="shared" si="0"/>
        <v>0</v>
      </c>
      <c r="P357" s="45">
        <f ca="1" t="shared" si="1"/>
        <v>86</v>
      </c>
      <c r="Q357" s="14" t="str">
        <f>VLOOKUP(B357,辅助信息!E:M,9,FALSE)</f>
        <v>ZTWM-CDGS-XS-2024-0093-华西-颐海科创农业生态谷</v>
      </c>
      <c r="R357" s="14"/>
    </row>
    <row r="358" hidden="1" spans="2:18">
      <c r="B358" s="27" t="s">
        <v>48</v>
      </c>
      <c r="C358" s="53">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1"/>
      <c r="M358" s="74">
        <v>45705</v>
      </c>
      <c r="N358" s="42"/>
      <c r="O358" s="45">
        <f ca="1" t="shared" si="0"/>
        <v>0</v>
      </c>
      <c r="P358" s="45">
        <f ca="1" t="shared" si="1"/>
        <v>86</v>
      </c>
      <c r="Q358" s="14" t="str">
        <f>VLOOKUP(B358,辅助信息!E:M,9,FALSE)</f>
        <v>ZTWM-CDGS-XS-2024-0093-华西-颐海科创农业生态谷</v>
      </c>
      <c r="R358" s="14"/>
    </row>
    <row r="359" hidden="1" spans="2:18">
      <c r="B359" s="27" t="s">
        <v>48</v>
      </c>
      <c r="C359" s="53">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1"/>
      <c r="M359" s="74">
        <v>45705</v>
      </c>
      <c r="N359" s="42"/>
      <c r="O359" s="45">
        <f ca="1" t="shared" si="0"/>
        <v>0</v>
      </c>
      <c r="P359" s="45">
        <f ca="1" t="shared" si="1"/>
        <v>86</v>
      </c>
      <c r="Q359" s="14" t="str">
        <f>VLOOKUP(B359,辅助信息!E:M,9,FALSE)</f>
        <v>ZTWM-CDGS-XS-2024-0093-华西-颐海科创农业生态谷</v>
      </c>
      <c r="R359" s="14"/>
    </row>
    <row r="360" hidden="1" spans="2:18">
      <c r="B360" s="27" t="s">
        <v>48</v>
      </c>
      <c r="C360" s="53">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1"/>
      <c r="M360" s="74">
        <v>45705</v>
      </c>
      <c r="N360" s="42"/>
      <c r="O360" s="45">
        <f ca="1" t="shared" si="0"/>
        <v>0</v>
      </c>
      <c r="P360" s="45">
        <f ca="1" t="shared" si="1"/>
        <v>86</v>
      </c>
      <c r="Q360" s="14" t="str">
        <f>VLOOKUP(B360,辅助信息!E:M,9,FALSE)</f>
        <v>ZTWM-CDGS-XS-2024-0093-华西-颐海科创农业生态谷</v>
      </c>
      <c r="R360" s="14"/>
    </row>
    <row r="361" hidden="1" spans="2:18">
      <c r="B361" s="27" t="s">
        <v>48</v>
      </c>
      <c r="C361" s="53">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59"/>
      <c r="M361" s="74">
        <v>45705</v>
      </c>
      <c r="N361" s="42"/>
      <c r="O361" s="45">
        <f ca="1" t="shared" si="0"/>
        <v>0</v>
      </c>
      <c r="P361" s="45">
        <f ca="1" t="shared" si="1"/>
        <v>86</v>
      </c>
      <c r="Q361" s="14" t="str">
        <f>VLOOKUP(B361,辅助信息!E:M,9,FALSE)</f>
        <v>ZTWM-CDGS-XS-2024-0093-华西-颐海科创农业生态谷</v>
      </c>
      <c r="R361" s="14"/>
    </row>
    <row r="362" hidden="1" spans="2:18">
      <c r="B362" s="27" t="s">
        <v>29</v>
      </c>
      <c r="C362" s="53">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4">
        <v>45705</v>
      </c>
      <c r="N362" s="42"/>
      <c r="O362" s="45">
        <f ca="1" t="shared" si="0"/>
        <v>0</v>
      </c>
      <c r="P362" s="45">
        <f ca="1" t="shared" si="1"/>
        <v>86</v>
      </c>
      <c r="Q362" s="14" t="str">
        <f>VLOOKUP(B362,辅助信息!E:M,9,FALSE)</f>
        <v>ZTWM-CDGS-XS-2024-0181-五冶天府-国道542项目（二批次）</v>
      </c>
      <c r="R362" s="14"/>
    </row>
    <row r="363" hidden="1" spans="1:18">
      <c r="A363" s="75">
        <v>15</v>
      </c>
      <c r="B363" s="27" t="s">
        <v>29</v>
      </c>
      <c r="C363" s="53">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1"/>
      <c r="M363" s="74">
        <v>45705</v>
      </c>
      <c r="N363" s="42"/>
      <c r="O363" s="45">
        <f ca="1" t="shared" si="0"/>
        <v>0</v>
      </c>
      <c r="P363" s="45">
        <f ca="1" t="shared" si="1"/>
        <v>86</v>
      </c>
      <c r="Q363" s="14" t="str">
        <f>VLOOKUP(B363,辅助信息!E:M,9,FALSE)</f>
        <v>ZTWM-CDGS-XS-2024-0181-五冶天府-国道542项目（二批次）</v>
      </c>
      <c r="R363" s="14"/>
    </row>
    <row r="364" hidden="1" spans="2:18">
      <c r="B364" s="27" t="s">
        <v>29</v>
      </c>
      <c r="C364" s="53">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59"/>
      <c r="M364" s="74">
        <v>45705</v>
      </c>
      <c r="N364" s="42"/>
      <c r="O364" s="45">
        <f ca="1" t="shared" si="0"/>
        <v>0</v>
      </c>
      <c r="P364" s="45">
        <f ca="1" t="shared" si="1"/>
        <v>86</v>
      </c>
      <c r="Q364" s="14" t="str">
        <f>VLOOKUP(B364,辅助信息!E:M,9,FALSE)</f>
        <v>ZTWM-CDGS-XS-2024-0181-五冶天府-国道542项目（二批次）</v>
      </c>
      <c r="R364" s="14"/>
    </row>
    <row r="365" hidden="1" spans="2:18">
      <c r="B365" s="27" t="s">
        <v>78</v>
      </c>
      <c r="C365" s="53">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4">
        <v>45705</v>
      </c>
      <c r="N365" s="42"/>
      <c r="O365" s="45">
        <f ca="1" t="shared" si="0"/>
        <v>0</v>
      </c>
      <c r="P365" s="45">
        <f ca="1" t="shared" si="1"/>
        <v>86</v>
      </c>
      <c r="Q365" s="14" t="str">
        <f>VLOOKUP(B365,辅助信息!E:M,9,FALSE)</f>
        <v>ZTWM-CDGS-XS-2024-0181-五冶天府-国道542项目（二批次）</v>
      </c>
      <c r="R365" s="14"/>
    </row>
    <row r="366" hidden="1" spans="2:18">
      <c r="B366" s="27" t="s">
        <v>78</v>
      </c>
      <c r="C366" s="53">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1"/>
      <c r="M366" s="74">
        <v>45705</v>
      </c>
      <c r="N366" s="42"/>
      <c r="O366" s="45">
        <f ca="1" t="shared" si="0"/>
        <v>0</v>
      </c>
      <c r="P366" s="45">
        <f ca="1" t="shared" si="1"/>
        <v>86</v>
      </c>
      <c r="Q366" s="14" t="str">
        <f>VLOOKUP(B366,辅助信息!E:M,9,FALSE)</f>
        <v>ZTWM-CDGS-XS-2024-0181-五冶天府-国道542项目（二批次）</v>
      </c>
      <c r="R366" s="14"/>
    </row>
    <row r="367" hidden="1" spans="2:18">
      <c r="B367" s="27" t="s">
        <v>78</v>
      </c>
      <c r="C367" s="53">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59"/>
      <c r="M367" s="74">
        <v>45705</v>
      </c>
      <c r="N367" s="42"/>
      <c r="O367" s="45">
        <f ca="1" t="shared" si="0"/>
        <v>0</v>
      </c>
      <c r="P367" s="45">
        <f ca="1" t="shared" si="1"/>
        <v>86</v>
      </c>
      <c r="Q367" s="14" t="str">
        <f>VLOOKUP(B367,辅助信息!E:M,9,FALSE)</f>
        <v>ZTWM-CDGS-XS-2024-0181-五冶天府-国道542项目（二批次）</v>
      </c>
      <c r="R367" s="14"/>
    </row>
    <row r="368" hidden="1" spans="2:18">
      <c r="B368" s="27" t="s">
        <v>69</v>
      </c>
      <c r="C368" s="53">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4">
        <v>45704</v>
      </c>
      <c r="N368" s="42"/>
      <c r="O368" s="45">
        <f ca="1" t="shared" si="0"/>
        <v>0</v>
      </c>
      <c r="P368" s="45">
        <f ca="1" t="shared" si="1"/>
        <v>87</v>
      </c>
      <c r="Q368" s="14" t="str">
        <f>VLOOKUP(B368,辅助信息!E:M,9,FALSE)</f>
        <v>ZTWM-CDGS-XS-2024-0134-商投建工达州中医药科技成果示范园项目</v>
      </c>
      <c r="R368" s="14"/>
    </row>
    <row r="369" hidden="1" spans="2:18">
      <c r="B369" s="27" t="s">
        <v>69</v>
      </c>
      <c r="C369" s="53">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1"/>
      <c r="M369" s="74">
        <v>45704</v>
      </c>
      <c r="N369" s="42"/>
      <c r="O369" s="45">
        <f ca="1" t="shared" si="0"/>
        <v>0</v>
      </c>
      <c r="P369" s="45">
        <f ca="1" t="shared" si="1"/>
        <v>87</v>
      </c>
      <c r="Q369" s="14" t="str">
        <f>VLOOKUP(B369,辅助信息!E:M,9,FALSE)</f>
        <v>ZTWM-CDGS-XS-2024-0134-商投建工达州中医药科技成果示范园项目</v>
      </c>
      <c r="R369" s="14"/>
    </row>
    <row r="370" hidden="1" spans="2:18">
      <c r="B370" s="27" t="s">
        <v>69</v>
      </c>
      <c r="C370" s="53">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1"/>
      <c r="M370" s="74">
        <v>45704</v>
      </c>
      <c r="N370" s="42"/>
      <c r="O370" s="45">
        <f ca="1" t="shared" si="0"/>
        <v>0</v>
      </c>
      <c r="P370" s="45">
        <f ca="1" t="shared" si="1"/>
        <v>87</v>
      </c>
      <c r="Q370" s="14" t="str">
        <f>VLOOKUP(B370,辅助信息!E:M,9,FALSE)</f>
        <v>ZTWM-CDGS-XS-2024-0134-商投建工达州中医药科技成果示范园项目</v>
      </c>
      <c r="R370" s="14"/>
    </row>
    <row r="371" hidden="1" spans="2:18">
      <c r="B371" s="27" t="s">
        <v>69</v>
      </c>
      <c r="C371" s="53">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1"/>
      <c r="M371" s="74">
        <v>45704</v>
      </c>
      <c r="N371" s="42"/>
      <c r="O371" s="45">
        <f ca="1" t="shared" si="0"/>
        <v>0</v>
      </c>
      <c r="P371" s="45">
        <f ca="1" t="shared" si="1"/>
        <v>87</v>
      </c>
      <c r="Q371" s="14" t="str">
        <f>VLOOKUP(B371,辅助信息!E:M,9,FALSE)</f>
        <v>ZTWM-CDGS-XS-2024-0134-商投建工达州中医药科技成果示范园项目</v>
      </c>
      <c r="R371" s="14"/>
    </row>
    <row r="372" hidden="1" spans="2:18">
      <c r="B372" s="27" t="s">
        <v>69</v>
      </c>
      <c r="C372" s="53">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1"/>
      <c r="M372" s="74">
        <v>45704</v>
      </c>
      <c r="N372" s="42"/>
      <c r="O372" s="45">
        <f ca="1" t="shared" si="0"/>
        <v>0</v>
      </c>
      <c r="P372" s="45">
        <f ca="1" t="shared" si="1"/>
        <v>87</v>
      </c>
      <c r="Q372" s="14" t="str">
        <f>VLOOKUP(B372,辅助信息!E:M,9,FALSE)</f>
        <v>ZTWM-CDGS-XS-2024-0134-商投建工达州中医药科技成果示范园项目</v>
      </c>
      <c r="R372" s="14"/>
    </row>
    <row r="373" hidden="1" spans="2:18">
      <c r="B373" s="27" t="s">
        <v>69</v>
      </c>
      <c r="C373" s="53">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1"/>
      <c r="M373" s="74">
        <v>45704</v>
      </c>
      <c r="N373" s="42"/>
      <c r="O373" s="45">
        <f ca="1" t="shared" si="0"/>
        <v>0</v>
      </c>
      <c r="P373" s="45">
        <f ca="1" t="shared" si="1"/>
        <v>87</v>
      </c>
      <c r="Q373" s="14" t="str">
        <f>VLOOKUP(B373,辅助信息!E:M,9,FALSE)</f>
        <v>ZTWM-CDGS-XS-2024-0134-商投建工达州中医药科技成果示范园项目</v>
      </c>
      <c r="R373" s="14"/>
    </row>
    <row r="374" hidden="1" spans="2:18">
      <c r="B374" s="27" t="s">
        <v>69</v>
      </c>
      <c r="C374" s="53">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1"/>
      <c r="M374" s="74">
        <v>45704</v>
      </c>
      <c r="N374" s="42"/>
      <c r="O374" s="45">
        <f ca="1" t="shared" si="0"/>
        <v>0</v>
      </c>
      <c r="P374" s="45">
        <f ca="1" t="shared" si="1"/>
        <v>87</v>
      </c>
      <c r="Q374" s="14" t="str">
        <f>VLOOKUP(B374,辅助信息!E:M,9,FALSE)</f>
        <v>ZTWM-CDGS-XS-2024-0134-商投建工达州中医药科技成果示范园项目</v>
      </c>
      <c r="R374" s="14"/>
    </row>
    <row r="375" hidden="1" spans="2:18">
      <c r="B375" s="27" t="s">
        <v>69</v>
      </c>
      <c r="C375" s="53">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1"/>
      <c r="M375" s="74">
        <v>45704</v>
      </c>
      <c r="N375" s="42"/>
      <c r="O375" s="45">
        <f ca="1" t="shared" si="0"/>
        <v>0</v>
      </c>
      <c r="P375" s="45">
        <f ca="1" t="shared" si="1"/>
        <v>87</v>
      </c>
      <c r="Q375" s="14" t="str">
        <f>VLOOKUP(B375,辅助信息!E:M,9,FALSE)</f>
        <v>ZTWM-CDGS-XS-2024-0134-商投建工达州中医药科技成果示范园项目</v>
      </c>
      <c r="R375" s="14"/>
    </row>
    <row r="376" hidden="1" spans="2:18">
      <c r="B376" s="27" t="s">
        <v>69</v>
      </c>
      <c r="C376" s="53">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1"/>
      <c r="M376" s="74">
        <v>45704</v>
      </c>
      <c r="N376" s="42"/>
      <c r="O376" s="45">
        <f ca="1" t="shared" si="0"/>
        <v>0</v>
      </c>
      <c r="P376" s="45">
        <f ca="1" t="shared" si="1"/>
        <v>87</v>
      </c>
      <c r="Q376" s="14" t="str">
        <f>VLOOKUP(B376,辅助信息!E:M,9,FALSE)</f>
        <v>ZTWM-CDGS-XS-2024-0134-商投建工达州中医药科技成果示范园项目</v>
      </c>
      <c r="R376" s="14"/>
    </row>
    <row r="377" hidden="1" spans="2:18">
      <c r="B377" s="27" t="s">
        <v>69</v>
      </c>
      <c r="C377" s="53">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1"/>
      <c r="M377" s="74">
        <v>45704</v>
      </c>
      <c r="N377" s="42"/>
      <c r="O377" s="45">
        <f ca="1" t="shared" si="0"/>
        <v>0</v>
      </c>
      <c r="P377" s="45">
        <f ca="1" t="shared" si="1"/>
        <v>87</v>
      </c>
      <c r="Q377" s="14" t="str">
        <f>VLOOKUP(B377,辅助信息!E:M,9,FALSE)</f>
        <v>ZTWM-CDGS-XS-2024-0134-商投建工达州中医药科技成果示范园项目</v>
      </c>
      <c r="R377" s="14"/>
    </row>
    <row r="378" hidden="1" spans="2:18">
      <c r="B378" s="27" t="s">
        <v>69</v>
      </c>
      <c r="C378" s="53">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1"/>
      <c r="M378" s="74">
        <v>45704</v>
      </c>
      <c r="N378" s="42"/>
      <c r="O378" s="45">
        <f ca="1" t="shared" si="0"/>
        <v>0</v>
      </c>
      <c r="P378" s="45">
        <f ca="1" t="shared" si="1"/>
        <v>87</v>
      </c>
      <c r="Q378" s="14" t="str">
        <f>VLOOKUP(B378,辅助信息!E:M,9,FALSE)</f>
        <v>ZTWM-CDGS-XS-2024-0134-商投建工达州中医药科技成果示范园项目</v>
      </c>
      <c r="R378" s="14"/>
    </row>
    <row r="379" hidden="1" spans="2:18">
      <c r="B379" s="27" t="s">
        <v>69</v>
      </c>
      <c r="C379" s="53">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1"/>
      <c r="M379" s="74">
        <v>45704</v>
      </c>
      <c r="N379" s="42"/>
      <c r="O379" s="45">
        <f ca="1" t="shared" si="0"/>
        <v>0</v>
      </c>
      <c r="P379" s="45">
        <f ca="1" t="shared" si="1"/>
        <v>87</v>
      </c>
      <c r="Q379" s="14" t="str">
        <f>VLOOKUP(B379,辅助信息!E:M,9,FALSE)</f>
        <v>ZTWM-CDGS-XS-2024-0134-商投建工达州中医药科技成果示范园项目</v>
      </c>
      <c r="R379" s="14"/>
    </row>
    <row r="380" hidden="1" spans="2:18">
      <c r="B380" s="27" t="s">
        <v>69</v>
      </c>
      <c r="C380" s="53">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1"/>
      <c r="M380" s="74">
        <v>45704</v>
      </c>
      <c r="N380" s="42"/>
      <c r="O380" s="45">
        <f ca="1" t="shared" si="0"/>
        <v>0</v>
      </c>
      <c r="P380" s="45">
        <f ca="1" t="shared" si="1"/>
        <v>87</v>
      </c>
      <c r="Q380" s="14" t="str">
        <f>VLOOKUP(B380,辅助信息!E:M,9,FALSE)</f>
        <v>ZTWM-CDGS-XS-2024-0134-商投建工达州中医药科技成果示范园项目</v>
      </c>
      <c r="R380" s="14"/>
    </row>
    <row r="381" hidden="1" spans="2:18">
      <c r="B381" s="27" t="s">
        <v>69</v>
      </c>
      <c r="C381" s="53">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1"/>
      <c r="M381" s="74">
        <v>45704</v>
      </c>
      <c r="N381" s="42"/>
      <c r="O381" s="45">
        <f ca="1" t="shared" si="0"/>
        <v>0</v>
      </c>
      <c r="P381" s="45">
        <f ca="1" t="shared" si="1"/>
        <v>87</v>
      </c>
      <c r="Q381" s="14" t="str">
        <f>VLOOKUP(B381,辅助信息!E:M,9,FALSE)</f>
        <v>ZTWM-CDGS-XS-2024-0134-商投建工达州中医药科技成果示范园项目</v>
      </c>
      <c r="R381" s="14"/>
    </row>
    <row r="382" hidden="1" spans="2:18">
      <c r="B382" s="27" t="s">
        <v>69</v>
      </c>
      <c r="C382" s="53">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59"/>
      <c r="M382" s="74">
        <v>45704</v>
      </c>
      <c r="N382" s="42"/>
      <c r="O382" s="45">
        <f ca="1" t="shared" ref="O382:O408" si="2">IF(OR(M382="",N382&lt;&gt;""),"",MAX(M382-TODAY(),0))</f>
        <v>0</v>
      </c>
      <c r="P382" s="45">
        <f ca="1" t="shared" ref="P382:P408" si="3">IF(M382="","",IF(N382&lt;&gt;"",MAX(N382-M382,0),IF(TODAY()&gt;M382,TODAY()-M382,0)))</f>
        <v>87</v>
      </c>
      <c r="Q382" s="14" t="str">
        <f>VLOOKUP(B382,辅助信息!E:M,9,FALSE)</f>
        <v>ZTWM-CDGS-XS-2024-0134-商投建工达州中医药科技成果示范园项目</v>
      </c>
      <c r="R382" s="14"/>
    </row>
    <row r="383" s="14" customFormat="1" hidden="1" spans="2:17">
      <c r="B383" s="27" t="s">
        <v>80</v>
      </c>
      <c r="C383" s="53">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7">
        <v>45703</v>
      </c>
      <c r="N383" s="77"/>
      <c r="O383" s="14">
        <f ca="1" t="shared" si="2"/>
        <v>0</v>
      </c>
      <c r="P383" s="14">
        <f ca="1" t="shared" si="3"/>
        <v>88</v>
      </c>
      <c r="Q383" s="14" t="e">
        <f>VLOOKUP(B383,辅助信息!E:M,9,FALSE)</f>
        <v>#N/A</v>
      </c>
    </row>
    <row r="384" s="14" customFormat="1" hidden="1" spans="2:17">
      <c r="B384" s="27" t="s">
        <v>80</v>
      </c>
      <c r="C384" s="53">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1"/>
      <c r="M384" s="77">
        <v>45703</v>
      </c>
      <c r="N384" s="77"/>
      <c r="O384" s="14">
        <f ca="1" t="shared" si="2"/>
        <v>0</v>
      </c>
      <c r="P384" s="14">
        <f ca="1" t="shared" si="3"/>
        <v>88</v>
      </c>
      <c r="Q384" s="14" t="e">
        <f>VLOOKUP(B384,辅助信息!E:M,9,FALSE)</f>
        <v>#N/A</v>
      </c>
    </row>
    <row r="385" s="14" customFormat="1" hidden="1" spans="2:17">
      <c r="B385" s="27" t="s">
        <v>80</v>
      </c>
      <c r="C385" s="53">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59"/>
      <c r="M385" s="77">
        <v>45703</v>
      </c>
      <c r="N385" s="77"/>
      <c r="O385" s="14">
        <f ca="1" t="shared" si="2"/>
        <v>0</v>
      </c>
      <c r="P385" s="14">
        <f ca="1" t="shared" si="3"/>
        <v>88</v>
      </c>
      <c r="Q385" s="14" t="e">
        <f>VLOOKUP(B385,辅助信息!E:M,9,FALSE)</f>
        <v>#N/A</v>
      </c>
    </row>
    <row r="386" s="14" customFormat="1" hidden="1" spans="1:17">
      <c r="A386" s="78" t="s">
        <v>83</v>
      </c>
      <c r="B386" s="27" t="s">
        <v>64</v>
      </c>
      <c r="C386" s="53">
        <v>45703</v>
      </c>
      <c r="D386" s="27" t="str">
        <f>VLOOKUP(B386,辅助信息!E:K,7,FALSE)</f>
        <v>JWDDCD2024102400111</v>
      </c>
      <c r="E386" s="27" t="str">
        <f>VLOOKUP(F386,辅助信息!A:B,2,FALSE)</f>
        <v>盘螺</v>
      </c>
      <c r="F386" s="27" t="s">
        <v>26</v>
      </c>
      <c r="G386" s="79">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7">
        <v>45704</v>
      </c>
      <c r="O386" s="14">
        <f ca="1" t="shared" si="2"/>
        <v>0</v>
      </c>
      <c r="P386" s="14">
        <f ca="1" t="shared" si="3"/>
        <v>87</v>
      </c>
      <c r="Q386" s="14" t="str">
        <f>VLOOKUP(B386,辅助信息!E:M,9,FALSE)</f>
        <v>ZTWM-CDGS-XS-2024-0181-五冶天府-国道542项目（二批次）</v>
      </c>
    </row>
    <row r="387" s="14" customFormat="1" hidden="1" spans="2:17">
      <c r="B387" s="27" t="s">
        <v>64</v>
      </c>
      <c r="C387" s="53">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1"/>
      <c r="M387" s="77">
        <v>45704</v>
      </c>
      <c r="O387" s="14">
        <f ca="1" t="shared" si="2"/>
        <v>0</v>
      </c>
      <c r="P387" s="14">
        <f ca="1" t="shared" si="3"/>
        <v>87</v>
      </c>
      <c r="Q387" s="14" t="str">
        <f>VLOOKUP(B387,辅助信息!E:M,9,FALSE)</f>
        <v>ZTWM-CDGS-XS-2024-0181-五冶天府-国道542项目（二批次）</v>
      </c>
    </row>
    <row r="388" s="14" customFormat="1" hidden="1" spans="2:17">
      <c r="B388" s="27" t="s">
        <v>64</v>
      </c>
      <c r="C388" s="53">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1"/>
      <c r="M388" s="77">
        <v>45704</v>
      </c>
      <c r="O388" s="14">
        <f ca="1" t="shared" si="2"/>
        <v>0</v>
      </c>
      <c r="P388" s="14">
        <f ca="1" t="shared" si="3"/>
        <v>87</v>
      </c>
      <c r="Q388" s="14" t="str">
        <f>VLOOKUP(B388,辅助信息!E:M,9,FALSE)</f>
        <v>ZTWM-CDGS-XS-2024-0181-五冶天府-国道542项目（二批次）</v>
      </c>
    </row>
    <row r="389" s="14" customFormat="1" hidden="1" spans="1:17">
      <c r="A389" s="45"/>
      <c r="B389" s="27" t="s">
        <v>64</v>
      </c>
      <c r="C389" s="53">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59"/>
      <c r="M389" s="74">
        <v>45704</v>
      </c>
      <c r="N389" s="45"/>
      <c r="O389" s="45">
        <f ca="1" t="shared" si="2"/>
        <v>0</v>
      </c>
      <c r="P389" s="45">
        <f ca="1" t="shared" si="3"/>
        <v>87</v>
      </c>
      <c r="Q389" s="14" t="str">
        <f>VLOOKUP(B389,辅助信息!E:M,9,FALSE)</f>
        <v>ZTWM-CDGS-XS-2024-0181-五冶天府-国道542项目（二批次）</v>
      </c>
    </row>
    <row r="390" s="14" customFormat="1" hidden="1" spans="1:17">
      <c r="A390" s="45"/>
      <c r="B390" s="27" t="s">
        <v>48</v>
      </c>
      <c r="C390" s="53">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4">
        <v>45705</v>
      </c>
      <c r="N390" s="45"/>
      <c r="O390" s="45">
        <f ca="1" t="shared" si="2"/>
        <v>0</v>
      </c>
      <c r="P390" s="45">
        <f ca="1" t="shared" si="3"/>
        <v>86</v>
      </c>
      <c r="Q390" s="14" t="str">
        <f>VLOOKUP(B390,辅助信息!E:M,9,FALSE)</f>
        <v>ZTWM-CDGS-XS-2024-0093-华西-颐海科创农业生态谷</v>
      </c>
    </row>
    <row r="391" s="14" customFormat="1" hidden="1" spans="1:17">
      <c r="A391" s="45"/>
      <c r="B391" s="27" t="s">
        <v>48</v>
      </c>
      <c r="C391" s="53">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1"/>
      <c r="M391" s="74">
        <v>45705</v>
      </c>
      <c r="N391" s="45"/>
      <c r="O391" s="45">
        <f ca="1" t="shared" si="2"/>
        <v>0</v>
      </c>
      <c r="P391" s="45">
        <f ca="1" t="shared" si="3"/>
        <v>86</v>
      </c>
      <c r="Q391" s="14" t="str">
        <f>VLOOKUP(B391,辅助信息!E:M,9,FALSE)</f>
        <v>ZTWM-CDGS-XS-2024-0093-华西-颐海科创农业生态谷</v>
      </c>
    </row>
    <row r="392" s="14" customFormat="1" hidden="1" spans="1:17">
      <c r="A392" s="45"/>
      <c r="B392" s="27" t="s">
        <v>48</v>
      </c>
      <c r="C392" s="53">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1"/>
      <c r="M392" s="74">
        <v>45705</v>
      </c>
      <c r="N392" s="45"/>
      <c r="O392" s="45">
        <f ca="1" t="shared" si="2"/>
        <v>0</v>
      </c>
      <c r="P392" s="45">
        <f ca="1" t="shared" si="3"/>
        <v>86</v>
      </c>
      <c r="Q392" s="14" t="str">
        <f>VLOOKUP(B392,辅助信息!E:M,9,FALSE)</f>
        <v>ZTWM-CDGS-XS-2024-0093-华西-颐海科创农业生态谷</v>
      </c>
    </row>
    <row r="393" s="14" customFormat="1" hidden="1" spans="1:17">
      <c r="A393" s="45"/>
      <c r="B393" s="27" t="s">
        <v>48</v>
      </c>
      <c r="C393" s="53">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1"/>
      <c r="M393" s="74">
        <v>45705</v>
      </c>
      <c r="N393" s="45"/>
      <c r="O393" s="45">
        <f ca="1" t="shared" si="2"/>
        <v>0</v>
      </c>
      <c r="P393" s="45">
        <f ca="1" t="shared" si="3"/>
        <v>86</v>
      </c>
      <c r="Q393" s="14" t="str">
        <f>VLOOKUP(B393,辅助信息!E:M,9,FALSE)</f>
        <v>ZTWM-CDGS-XS-2024-0093-华西-颐海科创农业生态谷</v>
      </c>
    </row>
    <row r="394" s="14" customFormat="1" hidden="1" spans="1:17">
      <c r="A394" s="45"/>
      <c r="B394" s="27" t="s">
        <v>48</v>
      </c>
      <c r="C394" s="53">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59"/>
      <c r="M394" s="74">
        <v>45705</v>
      </c>
      <c r="N394" s="45"/>
      <c r="O394" s="45">
        <f ca="1" t="shared" si="2"/>
        <v>0</v>
      </c>
      <c r="P394" s="45">
        <f ca="1" t="shared" si="3"/>
        <v>86</v>
      </c>
      <c r="Q394" s="14" t="str">
        <f>VLOOKUP(B394,辅助信息!E:M,9,FALSE)</f>
        <v>ZTWM-CDGS-XS-2024-0093-华西-颐海科创农业生态谷</v>
      </c>
    </row>
    <row r="395" s="14" customFormat="1" hidden="1" spans="1:17">
      <c r="A395" s="45"/>
      <c r="B395" s="27" t="s">
        <v>29</v>
      </c>
      <c r="C395" s="53">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4">
        <v>45705</v>
      </c>
      <c r="N395" s="42"/>
      <c r="O395" s="45">
        <f ca="1" t="shared" si="2"/>
        <v>0</v>
      </c>
      <c r="P395" s="45">
        <f ca="1" t="shared" si="3"/>
        <v>86</v>
      </c>
      <c r="Q395" s="14" t="str">
        <f>VLOOKUP(B395,辅助信息!E:M,9,FALSE)</f>
        <v>ZTWM-CDGS-XS-2024-0181-五冶天府-国道542项目（二批次）</v>
      </c>
    </row>
    <row r="396" s="14" customFormat="1" hidden="1" spans="1:17">
      <c r="A396" s="45"/>
      <c r="B396" s="27" t="s">
        <v>29</v>
      </c>
      <c r="C396" s="53">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1"/>
      <c r="M396" s="74">
        <v>45705</v>
      </c>
      <c r="N396" s="42"/>
      <c r="O396" s="45">
        <f ca="1" t="shared" si="2"/>
        <v>0</v>
      </c>
      <c r="P396" s="45">
        <f ca="1" t="shared" si="3"/>
        <v>86</v>
      </c>
      <c r="Q396" s="14" t="str">
        <f>VLOOKUP(B396,辅助信息!E:M,9,FALSE)</f>
        <v>ZTWM-CDGS-XS-2024-0181-五冶天府-国道542项目（二批次）</v>
      </c>
    </row>
    <row r="397" s="14" customFormat="1" hidden="1" spans="1:17">
      <c r="A397" s="45"/>
      <c r="B397" s="27" t="s">
        <v>29</v>
      </c>
      <c r="C397" s="53">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59"/>
      <c r="M397" s="74">
        <v>45705</v>
      </c>
      <c r="N397" s="42"/>
      <c r="O397" s="45">
        <f ca="1" t="shared" si="2"/>
        <v>0</v>
      </c>
      <c r="P397" s="45">
        <f ca="1" t="shared" si="3"/>
        <v>86</v>
      </c>
      <c r="Q397" s="14" t="str">
        <f>VLOOKUP(B397,辅助信息!E:M,9,FALSE)</f>
        <v>ZTWM-CDGS-XS-2024-0181-五冶天府-国道542项目（二批次）</v>
      </c>
    </row>
    <row r="398" s="14" customFormat="1" ht="60" hidden="1" customHeight="1" spans="1:17">
      <c r="A398" s="45"/>
      <c r="B398" s="27" t="s">
        <v>78</v>
      </c>
      <c r="C398" s="53">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4">
        <v>45705</v>
      </c>
      <c r="N398" s="45"/>
      <c r="O398" s="45">
        <f ca="1" t="shared" si="2"/>
        <v>0</v>
      </c>
      <c r="P398" s="45">
        <f ca="1" t="shared" si="3"/>
        <v>86</v>
      </c>
      <c r="Q398" s="14" t="str">
        <f>VLOOKUP(B398,辅助信息!E:M,9,FALSE)</f>
        <v>ZTWM-CDGS-XS-2024-0181-五冶天府-国道542项目（二批次）</v>
      </c>
    </row>
    <row r="399" s="14" customFormat="1" hidden="1" spans="1:17">
      <c r="A399" s="45"/>
      <c r="B399" s="27" t="s">
        <v>69</v>
      </c>
      <c r="C399" s="53">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4">
        <v>45704</v>
      </c>
      <c r="N399" s="45"/>
      <c r="O399" s="45">
        <f ca="1" t="shared" si="2"/>
        <v>0</v>
      </c>
      <c r="P399" s="45">
        <f ca="1" t="shared" si="3"/>
        <v>87</v>
      </c>
      <c r="Q399" s="14" t="str">
        <f>VLOOKUP(B399,辅助信息!E:M,9,FALSE)</f>
        <v>ZTWM-CDGS-XS-2024-0134-商投建工达州中医药科技成果示范园项目</v>
      </c>
    </row>
    <row r="400" s="14" customFormat="1" hidden="1" spans="1:17">
      <c r="A400" s="45"/>
      <c r="B400" s="27" t="s">
        <v>69</v>
      </c>
      <c r="C400" s="53">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1"/>
      <c r="M400" s="74">
        <v>45704</v>
      </c>
      <c r="N400" s="45"/>
      <c r="O400" s="45">
        <f ca="1" t="shared" si="2"/>
        <v>0</v>
      </c>
      <c r="P400" s="45">
        <f ca="1" t="shared" si="3"/>
        <v>87</v>
      </c>
      <c r="Q400" s="14" t="str">
        <f>VLOOKUP(B400,辅助信息!E:M,9,FALSE)</f>
        <v>ZTWM-CDGS-XS-2024-0134-商投建工达州中医药科技成果示范园项目</v>
      </c>
    </row>
    <row r="401" hidden="1" spans="1:18">
      <c r="A401" s="45"/>
      <c r="B401" s="27" t="s">
        <v>69</v>
      </c>
      <c r="C401" s="53">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1"/>
      <c r="M401" s="74">
        <v>45704</v>
      </c>
      <c r="O401" s="45">
        <f ca="1" t="shared" si="2"/>
        <v>0</v>
      </c>
      <c r="P401" s="45">
        <f ca="1" t="shared" si="3"/>
        <v>87</v>
      </c>
      <c r="Q401" s="14" t="str">
        <f>VLOOKUP(B401,辅助信息!E:M,9,FALSE)</f>
        <v>ZTWM-CDGS-XS-2024-0134-商投建工达州中医药科技成果示范园项目</v>
      </c>
      <c r="R401" s="14"/>
    </row>
    <row r="402" hidden="1" spans="1:18">
      <c r="A402" s="45"/>
      <c r="B402" s="27" t="s">
        <v>69</v>
      </c>
      <c r="C402" s="53">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59"/>
      <c r="M402" s="74">
        <v>45704</v>
      </c>
      <c r="O402" s="45">
        <f ca="1" t="shared" si="2"/>
        <v>0</v>
      </c>
      <c r="P402" s="45">
        <f ca="1" t="shared" si="3"/>
        <v>87</v>
      </c>
      <c r="Q402" s="14" t="str">
        <f>VLOOKUP(B402,辅助信息!E:M,9,FALSE)</f>
        <v>ZTWM-CDGS-XS-2024-0134-商投建工达州中医药科技成果示范园项目</v>
      </c>
      <c r="R402" s="14"/>
    </row>
    <row r="403" hidden="1" spans="2:18">
      <c r="B403" s="27" t="s">
        <v>84</v>
      </c>
      <c r="C403" s="53">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4">
        <v>45705</v>
      </c>
      <c r="N403" s="42"/>
      <c r="O403" s="45">
        <f ca="1" t="shared" si="2"/>
        <v>0</v>
      </c>
      <c r="P403" s="45">
        <f ca="1" t="shared" si="3"/>
        <v>86</v>
      </c>
      <c r="Q403" s="14" t="str">
        <f>VLOOKUP(B403,辅助信息!E:M,9,FALSE)</f>
        <v>ZTWM-CDGS-XS-2024-0181-五冶天府-国道542项目（二批次）</v>
      </c>
      <c r="R403" s="14"/>
    </row>
    <row r="404" hidden="1" spans="2:18">
      <c r="B404" s="27" t="s">
        <v>84</v>
      </c>
      <c r="C404" s="53">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1"/>
      <c r="M404" s="74">
        <v>45705</v>
      </c>
      <c r="N404" s="42"/>
      <c r="O404" s="45">
        <f ca="1" t="shared" si="2"/>
        <v>0</v>
      </c>
      <c r="P404" s="45">
        <f ca="1" t="shared" si="3"/>
        <v>86</v>
      </c>
      <c r="Q404" s="14" t="str">
        <f>VLOOKUP(B404,辅助信息!E:M,9,FALSE)</f>
        <v>ZTWM-CDGS-XS-2024-0181-五冶天府-国道542项目（二批次）</v>
      </c>
      <c r="R404" s="14"/>
    </row>
    <row r="405" hidden="1" spans="2:18">
      <c r="B405" s="27" t="s">
        <v>84</v>
      </c>
      <c r="C405" s="53">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59"/>
      <c r="M405" s="74">
        <v>45705</v>
      </c>
      <c r="N405" s="42"/>
      <c r="O405" s="45">
        <f ca="1" t="shared" si="2"/>
        <v>0</v>
      </c>
      <c r="P405" s="45">
        <f ca="1" t="shared" si="3"/>
        <v>86</v>
      </c>
      <c r="Q405" s="14" t="str">
        <f>VLOOKUP(B405,辅助信息!E:M,9,FALSE)</f>
        <v>ZTWM-CDGS-XS-2024-0181-五冶天府-国道542项目（二批次）</v>
      </c>
      <c r="R405" s="14"/>
    </row>
    <row r="406" hidden="1" spans="1:18">
      <c r="A406" s="54" t="s">
        <v>85</v>
      </c>
      <c r="B406" s="27" t="s">
        <v>75</v>
      </c>
      <c r="C406" s="53">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4">
        <v>45709</v>
      </c>
      <c r="N406" s="42"/>
      <c r="O406" s="45">
        <f ca="1" t="shared" si="2"/>
        <v>0</v>
      </c>
      <c r="P406" s="45">
        <f ca="1" t="shared" si="3"/>
        <v>82</v>
      </c>
      <c r="Q406" s="14" t="str">
        <f>VLOOKUP(B406,辅助信息!E:M,9,FALSE)</f>
        <v>ZTWM-CDGS-XS-2024-0181-五冶天府-国道542项目（二批次）</v>
      </c>
      <c r="R406" s="14"/>
    </row>
    <row r="407" hidden="1" spans="2:18">
      <c r="B407" s="27" t="s">
        <v>75</v>
      </c>
      <c r="C407" s="53">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1"/>
      <c r="M407" s="74">
        <v>45709</v>
      </c>
      <c r="N407" s="42"/>
      <c r="O407" s="45">
        <f ca="1" t="shared" si="2"/>
        <v>0</v>
      </c>
      <c r="P407" s="45">
        <f ca="1" t="shared" si="3"/>
        <v>82</v>
      </c>
      <c r="Q407" s="14" t="str">
        <f>VLOOKUP(B407,辅助信息!E:M,9,FALSE)</f>
        <v>ZTWM-CDGS-XS-2024-0181-五冶天府-国道542项目（二批次）</v>
      </c>
      <c r="R407" s="14"/>
    </row>
    <row r="408" hidden="1" spans="2:18">
      <c r="B408" s="27" t="s">
        <v>75</v>
      </c>
      <c r="C408" s="53">
        <v>45703</v>
      </c>
      <c r="D408" s="27" t="str">
        <f>VLOOKUP(B408,辅助信息!E:K,7,FALSE)</f>
        <v>JWDDCD2024102400111</v>
      </c>
      <c r="E408" s="27" t="str">
        <f>VLOOKUP(F408,辅助信息!A:B,2,FALSE)</f>
        <v>螺纹钢</v>
      </c>
      <c r="F408" s="27" t="s">
        <v>65</v>
      </c>
      <c r="G408" s="70">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1"/>
      <c r="M408" s="74">
        <v>45709</v>
      </c>
      <c r="N408" s="42"/>
      <c r="O408" s="45">
        <f ca="1" t="shared" si="2"/>
        <v>0</v>
      </c>
      <c r="P408" s="45">
        <f ca="1" t="shared" si="3"/>
        <v>82</v>
      </c>
      <c r="Q408" s="14" t="str">
        <f>VLOOKUP(B408,辅助信息!E:M,9,FALSE)</f>
        <v>ZTWM-CDGS-XS-2024-0181-五冶天府-国道542项目（二批次）</v>
      </c>
      <c r="R408" s="14"/>
    </row>
    <row r="409" hidden="1" spans="2:18">
      <c r="B409" s="27" t="s">
        <v>75</v>
      </c>
      <c r="C409" s="53">
        <v>45703</v>
      </c>
      <c r="D409" s="27" t="str">
        <f>VLOOKUP(B409,辅助信息!E:K,7,FALSE)</f>
        <v>JWDDCD2024102400111</v>
      </c>
      <c r="E409" s="27" t="str">
        <f>VLOOKUP(F409,辅助信息!A:B,2,FALSE)</f>
        <v>螺纹钢</v>
      </c>
      <c r="F409" s="27" t="s">
        <v>77</v>
      </c>
      <c r="G409" s="70">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1"/>
      <c r="M409" s="74"/>
      <c r="N409" s="42"/>
      <c r="Q409" s="14"/>
      <c r="R409" s="14"/>
    </row>
    <row r="410" hidden="1" spans="2:18">
      <c r="B410" s="27" t="s">
        <v>75</v>
      </c>
      <c r="C410" s="53">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59"/>
      <c r="M410" s="74">
        <v>45709</v>
      </c>
      <c r="N410" s="42"/>
      <c r="O410" s="45">
        <f ca="1" t="shared" ref="O410:O416" si="4">IF(OR(M410="",N410&lt;&gt;""),"",MAX(M410-TODAY(),0))</f>
        <v>0</v>
      </c>
      <c r="P410" s="45">
        <f ca="1" t="shared" ref="P410:P416" si="5">IF(M410="","",IF(N410&lt;&gt;"",MAX(N410-M410,0),IF(TODAY()&gt;M410,TODAY()-M410,0)))</f>
        <v>82</v>
      </c>
      <c r="Q410" s="14" t="str">
        <f>VLOOKUP(B410,辅助信息!E:M,9,FALSE)</f>
        <v>ZTWM-CDGS-XS-2024-0181-五冶天府-国道542项目（二批次）</v>
      </c>
      <c r="R410" s="14"/>
    </row>
    <row r="411" hidden="1" spans="2:18">
      <c r="B411" s="27" t="s">
        <v>87</v>
      </c>
      <c r="C411" s="53">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4">
        <v>45706</v>
      </c>
      <c r="N411" s="42"/>
      <c r="O411" s="45">
        <f ca="1" t="shared" si="4"/>
        <v>0</v>
      </c>
      <c r="P411" s="45">
        <f ca="1" t="shared" si="5"/>
        <v>85</v>
      </c>
      <c r="Q411" s="14" t="str">
        <f>VLOOKUP(B411,辅助信息!E:M,9,FALSE)</f>
        <v>ZTWM-CDGS-XS-2024-0181-五冶天府-国道542项目（二批次）</v>
      </c>
      <c r="R411" s="14"/>
    </row>
    <row r="412" hidden="1" spans="2:18">
      <c r="B412" s="27" t="s">
        <v>87</v>
      </c>
      <c r="C412" s="53">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59"/>
      <c r="M412" s="74">
        <v>45706</v>
      </c>
      <c r="N412" s="42"/>
      <c r="O412" s="45">
        <f ca="1" t="shared" si="4"/>
        <v>0</v>
      </c>
      <c r="P412" s="45">
        <f ca="1" t="shared" si="5"/>
        <v>85</v>
      </c>
      <c r="Q412" s="14" t="str">
        <f>VLOOKUP(B412,辅助信息!E:M,9,FALSE)</f>
        <v>ZTWM-CDGS-XS-2024-0181-五冶天府-国道542项目（二批次）</v>
      </c>
      <c r="R412" s="14"/>
    </row>
    <row r="413" hidden="1" spans="2:18">
      <c r="B413" s="27" t="s">
        <v>74</v>
      </c>
      <c r="C413" s="53">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4">
        <v>45711</v>
      </c>
      <c r="N413" s="42"/>
      <c r="O413" s="45">
        <f ca="1" t="shared" si="4"/>
        <v>0</v>
      </c>
      <c r="P413" s="45">
        <f ca="1" t="shared" si="5"/>
        <v>80</v>
      </c>
      <c r="Q413" s="14" t="str">
        <f>VLOOKUP(B413,辅助信息!E:M,9,FALSE)</f>
        <v>ZTWM-CDGS-XS-2024-0181-五冶天府-国道542项目（二批次）</v>
      </c>
      <c r="R413" s="14"/>
    </row>
    <row r="414" hidden="1" spans="2:18">
      <c r="B414" s="27" t="s">
        <v>74</v>
      </c>
      <c r="C414" s="53">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1"/>
      <c r="M414" s="74">
        <v>45711</v>
      </c>
      <c r="N414" s="42"/>
      <c r="O414" s="45">
        <f ca="1" t="shared" si="4"/>
        <v>0</v>
      </c>
      <c r="P414" s="45">
        <f ca="1" t="shared" si="5"/>
        <v>80</v>
      </c>
      <c r="Q414" s="14" t="str">
        <f>VLOOKUP(B414,辅助信息!E:M,9,FALSE)</f>
        <v>ZTWM-CDGS-XS-2024-0181-五冶天府-国道542项目（二批次）</v>
      </c>
      <c r="R414" s="14"/>
    </row>
    <row r="415" hidden="1" spans="2:18">
      <c r="B415" s="27" t="s">
        <v>74</v>
      </c>
      <c r="C415" s="53">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1"/>
      <c r="M415" s="74">
        <v>45711</v>
      </c>
      <c r="N415" s="42"/>
      <c r="O415" s="45">
        <f ca="1" t="shared" si="4"/>
        <v>0</v>
      </c>
      <c r="P415" s="45">
        <f ca="1" t="shared" si="5"/>
        <v>80</v>
      </c>
      <c r="Q415" s="14" t="str">
        <f>VLOOKUP(B415,辅助信息!E:M,9,FALSE)</f>
        <v>ZTWM-CDGS-XS-2024-0181-五冶天府-国道542项目（二批次）</v>
      </c>
      <c r="R415" s="14"/>
    </row>
    <row r="416" hidden="1" spans="2:18">
      <c r="B416" s="27" t="s">
        <v>74</v>
      </c>
      <c r="C416" s="53">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59"/>
      <c r="M416" s="74">
        <v>45711</v>
      </c>
      <c r="N416" s="42"/>
      <c r="O416" s="45">
        <f ca="1" t="shared" si="4"/>
        <v>0</v>
      </c>
      <c r="P416" s="45">
        <f ca="1" t="shared" si="5"/>
        <v>80</v>
      </c>
      <c r="Q416" s="14" t="str">
        <f>VLOOKUP(B416,辅助信息!E:M,9,FALSE)</f>
        <v>ZTWM-CDGS-XS-2024-0181-五冶天府-国道542项目（二批次）</v>
      </c>
      <c r="R416" s="14"/>
    </row>
    <row r="417" hidden="1" spans="2:18">
      <c r="B417" s="27" t="s">
        <v>79</v>
      </c>
      <c r="C417" s="53">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2">
        <f>VLOOKUP(J417,辅助信息!H:I,2,FALSE)</f>
        <v>13281725223</v>
      </c>
      <c r="L417" s="60" t="str">
        <f>VLOOKUP(B417,辅助信息!E:J,6,FALSE)</f>
        <v>五冶建设送货单,送货车型9.6米,装货前联系收货人核实到场规格,没提前告知进场规格现场不给予接收</v>
      </c>
      <c r="M417" s="42"/>
      <c r="N417" s="42"/>
      <c r="O417" s="42"/>
      <c r="P417" s="42"/>
      <c r="Q417" s="14" t="str">
        <f>VLOOKUP(B417,辅助信息!E:M,9,FALSE)</f>
        <v>ZTWM-CDGS-XS-2024-0181-五冶天府-国道542项目（二批次）</v>
      </c>
      <c r="R417" s="14"/>
    </row>
    <row r="418" hidden="1" spans="2:18">
      <c r="B418" s="27" t="s">
        <v>79</v>
      </c>
      <c r="C418" s="53">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2">
        <f>VLOOKUP(J418,辅助信息!H:I,2,FALSE)</f>
        <v>13281725223</v>
      </c>
      <c r="L418" s="61"/>
      <c r="M418" s="42"/>
      <c r="N418" s="42"/>
      <c r="O418" s="42"/>
      <c r="P418" s="42"/>
      <c r="Q418" s="14" t="str">
        <f>VLOOKUP(B418,辅助信息!E:M,9,FALSE)</f>
        <v>ZTWM-CDGS-XS-2024-0181-五冶天府-国道542项目（二批次）</v>
      </c>
      <c r="R418" s="14"/>
    </row>
    <row r="419" hidden="1" spans="2:18">
      <c r="B419" s="27" t="s">
        <v>79</v>
      </c>
      <c r="C419" s="53">
        <v>45703</v>
      </c>
      <c r="D419" s="27" t="str">
        <f>VLOOKUP(B419,辅助信息!E:K,7,FALSE)</f>
        <v>JWDDCD2024102400111</v>
      </c>
      <c r="E419" s="27" t="str">
        <f>VLOOKUP(F419,辅助信息!A:B,2,FALSE)</f>
        <v>螺纹钢</v>
      </c>
      <c r="F419" s="27" t="s">
        <v>27</v>
      </c>
      <c r="G419" s="70">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2">
        <f>VLOOKUP(J419,辅助信息!H:I,2,FALSE)</f>
        <v>13281725223</v>
      </c>
      <c r="L419" s="61"/>
      <c r="M419" s="42"/>
      <c r="N419" s="42"/>
      <c r="O419" s="42"/>
      <c r="P419" s="42"/>
      <c r="Q419" s="14" t="str">
        <f>VLOOKUP(B419,辅助信息!E:M,9,FALSE)</f>
        <v>ZTWM-CDGS-XS-2024-0181-五冶天府-国道542项目（二批次）</v>
      </c>
      <c r="R419" s="14"/>
    </row>
    <row r="420" hidden="1" spans="2:18">
      <c r="B420" s="27" t="s">
        <v>79</v>
      </c>
      <c r="C420" s="53">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2">
        <f>VLOOKUP(J420,辅助信息!H:I,2,FALSE)</f>
        <v>13281725223</v>
      </c>
      <c r="L420" s="61"/>
      <c r="M420" s="42"/>
      <c r="N420" s="42"/>
      <c r="O420" s="42"/>
      <c r="P420" s="42"/>
      <c r="Q420" s="14" t="str">
        <f>VLOOKUP(B420,辅助信息!E:M,9,FALSE)</f>
        <v>ZTWM-CDGS-XS-2024-0181-五冶天府-国道542项目（二批次）</v>
      </c>
      <c r="R420" s="14"/>
    </row>
    <row r="421" hidden="1" spans="2:18">
      <c r="B421" s="27" t="s">
        <v>79</v>
      </c>
      <c r="C421" s="53">
        <v>45703</v>
      </c>
      <c r="D421" s="27" t="str">
        <f>VLOOKUP(B421,辅助信息!E:K,7,FALSE)</f>
        <v>JWDDCD2024102400111</v>
      </c>
      <c r="E421" s="27" t="str">
        <f>VLOOKUP(F421,辅助信息!A:B,2,FALSE)</f>
        <v>螺纹钢</v>
      </c>
      <c r="F421" s="27" t="s">
        <v>32</v>
      </c>
      <c r="G421" s="70">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2">
        <f>VLOOKUP(J421,辅助信息!H:I,2,FALSE)</f>
        <v>13281725223</v>
      </c>
      <c r="L421" s="61"/>
      <c r="M421" s="42"/>
      <c r="N421" s="42"/>
      <c r="O421" s="42"/>
      <c r="P421" s="42"/>
      <c r="Q421" s="14" t="str">
        <f>VLOOKUP(B421,辅助信息!E:M,9,FALSE)</f>
        <v>ZTWM-CDGS-XS-2024-0181-五冶天府-国道542项目（二批次）</v>
      </c>
      <c r="R421" s="14"/>
    </row>
    <row r="422" hidden="1" spans="2:18">
      <c r="B422" s="27" t="s">
        <v>79</v>
      </c>
      <c r="C422" s="53">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2">
        <f>VLOOKUP(J422,辅助信息!H:I,2,FALSE)</f>
        <v>13281725223</v>
      </c>
      <c r="L422" s="61"/>
      <c r="M422" s="42"/>
      <c r="N422" s="42"/>
      <c r="O422" s="42"/>
      <c r="P422" s="42"/>
      <c r="Q422" s="14" t="str">
        <f>VLOOKUP(B422,辅助信息!E:M,9,FALSE)</f>
        <v>ZTWM-CDGS-XS-2024-0181-五冶天府-国道542项目（二批次）</v>
      </c>
      <c r="R422" s="14"/>
    </row>
    <row r="423" hidden="1" spans="2:18">
      <c r="B423" s="27" t="s">
        <v>79</v>
      </c>
      <c r="C423" s="53">
        <v>45703</v>
      </c>
      <c r="D423" s="27" t="str">
        <f>VLOOKUP(B423,辅助信息!E:K,7,FALSE)</f>
        <v>JWDDCD2024102400111</v>
      </c>
      <c r="E423" s="27" t="str">
        <f>VLOOKUP(F423,辅助信息!A:B,2,FALSE)</f>
        <v>螺纹钢</v>
      </c>
      <c r="F423" s="27" t="s">
        <v>33</v>
      </c>
      <c r="G423" s="70">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2">
        <f>VLOOKUP(J423,辅助信息!H:I,2,FALSE)</f>
        <v>13281725223</v>
      </c>
      <c r="L423" s="61"/>
      <c r="M423" s="42"/>
      <c r="N423" s="42"/>
      <c r="O423" s="42"/>
      <c r="P423" s="42"/>
      <c r="Q423" s="14" t="str">
        <f>VLOOKUP(B423,辅助信息!E:M,9,FALSE)</f>
        <v>ZTWM-CDGS-XS-2024-0181-五冶天府-国道542项目（二批次）</v>
      </c>
      <c r="R423" s="14"/>
    </row>
    <row r="424" hidden="1" spans="2:18">
      <c r="B424" s="27" t="s">
        <v>79</v>
      </c>
      <c r="C424" s="53">
        <v>45703</v>
      </c>
      <c r="D424" s="27" t="str">
        <f>VLOOKUP(B424,辅助信息!E:K,7,FALSE)</f>
        <v>JWDDCD2024102400111</v>
      </c>
      <c r="E424" s="27" t="str">
        <f>VLOOKUP(F424,辅助信息!A:B,2,FALSE)</f>
        <v>螺纹钢</v>
      </c>
      <c r="F424" s="27" t="s">
        <v>18</v>
      </c>
      <c r="G424" s="70">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2">
        <f>VLOOKUP(J424,辅助信息!H:I,2,FALSE)</f>
        <v>13281725223</v>
      </c>
      <c r="L424" s="59"/>
      <c r="M424" s="42"/>
      <c r="N424" s="42"/>
      <c r="O424" s="42"/>
      <c r="P424" s="42"/>
      <c r="Q424" s="14" t="str">
        <f>VLOOKUP(B424,辅助信息!E:M,9,FALSE)</f>
        <v>ZTWM-CDGS-XS-2024-0181-五冶天府-国道542项目（二批次）</v>
      </c>
      <c r="R424" s="14"/>
    </row>
    <row r="425" s="14" customFormat="1" hidden="1" spans="2:17">
      <c r="B425" s="27" t="s">
        <v>80</v>
      </c>
      <c r="C425" s="53">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7">
        <v>45703</v>
      </c>
      <c r="N425" s="77"/>
      <c r="O425" s="14">
        <f ca="1" t="shared" ref="O425:O442" si="6">IF(OR(M425="",N425&lt;&gt;""),"",MAX(M425-TODAY(),0))</f>
        <v>0</v>
      </c>
      <c r="P425" s="14">
        <f ca="1" t="shared" ref="P425:P442" si="7">IF(M425="","",IF(N425&lt;&gt;"",MAX(N425-M425,0),IF(TODAY()&gt;M425,TODAY()-M425,0)))</f>
        <v>88</v>
      </c>
      <c r="Q425" s="14" t="e">
        <f>VLOOKUP(B425,辅助信息!E:M,9,FALSE)</f>
        <v>#N/A</v>
      </c>
    </row>
    <row r="426" s="14" customFormat="1" hidden="1" spans="2:17">
      <c r="B426" s="27" t="s">
        <v>80</v>
      </c>
      <c r="C426" s="53">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7">
        <v>45703</v>
      </c>
      <c r="N426" s="77"/>
      <c r="O426" s="14">
        <f ca="1" t="shared" si="6"/>
        <v>0</v>
      </c>
      <c r="P426" s="14">
        <f ca="1" t="shared" si="7"/>
        <v>88</v>
      </c>
      <c r="Q426" s="14" t="e">
        <f>VLOOKUP(B426,辅助信息!E:M,9,FALSE)</f>
        <v>#N/A</v>
      </c>
    </row>
    <row r="427" s="14" customFormat="1" hidden="1" spans="2:17">
      <c r="B427" s="27" t="s">
        <v>80</v>
      </c>
      <c r="C427" s="53">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7">
        <v>45703</v>
      </c>
      <c r="N427" s="77"/>
      <c r="O427" s="14">
        <f ca="1" t="shared" si="6"/>
        <v>0</v>
      </c>
      <c r="P427" s="14">
        <f ca="1" t="shared" si="7"/>
        <v>88</v>
      </c>
      <c r="Q427" s="14" t="e">
        <f>VLOOKUP(B427,辅助信息!E:M,9,FALSE)</f>
        <v>#N/A</v>
      </c>
    </row>
    <row r="428" s="14" customFormat="1" hidden="1" spans="2:17">
      <c r="B428" s="27" t="s">
        <v>64</v>
      </c>
      <c r="C428" s="53">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7">
        <v>45704</v>
      </c>
      <c r="O428" s="14">
        <f ca="1" t="shared" si="6"/>
        <v>0</v>
      </c>
      <c r="P428" s="14">
        <f ca="1" t="shared" si="7"/>
        <v>87</v>
      </c>
      <c r="Q428" s="14" t="str">
        <f>VLOOKUP(B428,辅助信息!E:M,9,FALSE)</f>
        <v>ZTWM-CDGS-XS-2024-0181-五冶天府-国道542项目（二批次）</v>
      </c>
    </row>
    <row r="429" s="14" customFormat="1" hidden="1" spans="2:17">
      <c r="B429" s="27" t="s">
        <v>64</v>
      </c>
      <c r="C429" s="53">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7">
        <v>45704</v>
      </c>
      <c r="O429" s="14">
        <f ca="1" t="shared" si="6"/>
        <v>0</v>
      </c>
      <c r="P429" s="14">
        <f ca="1" t="shared" si="7"/>
        <v>87</v>
      </c>
      <c r="Q429" s="14" t="str">
        <f>VLOOKUP(B429,辅助信息!E:M,9,FALSE)</f>
        <v>ZTWM-CDGS-XS-2024-0181-五冶天府-国道542项目（二批次）</v>
      </c>
    </row>
    <row r="430" s="14" customFormat="1" hidden="1" spans="2:17">
      <c r="B430" s="27" t="s">
        <v>48</v>
      </c>
      <c r="C430" s="53">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7">
        <v>45705</v>
      </c>
      <c r="O430" s="14">
        <f ca="1" t="shared" si="6"/>
        <v>0</v>
      </c>
      <c r="P430" s="14">
        <f ca="1" t="shared" si="7"/>
        <v>86</v>
      </c>
      <c r="Q430" s="14" t="str">
        <f>VLOOKUP(B430,辅助信息!E:M,9,FALSE)</f>
        <v>ZTWM-CDGS-XS-2024-0093-华西-颐海科创农业生态谷</v>
      </c>
    </row>
    <row r="431" s="14" customFormat="1" hidden="1" spans="2:17">
      <c r="B431" s="27" t="s">
        <v>29</v>
      </c>
      <c r="C431" s="53">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7">
        <v>45705</v>
      </c>
      <c r="O431" s="14">
        <f ca="1" t="shared" si="6"/>
        <v>0</v>
      </c>
      <c r="P431" s="14">
        <f ca="1" t="shared" si="7"/>
        <v>86</v>
      </c>
      <c r="Q431" s="14" t="str">
        <f>VLOOKUP(B431,辅助信息!E:M,9,FALSE)</f>
        <v>ZTWM-CDGS-XS-2024-0181-五冶天府-国道542项目（二批次）</v>
      </c>
    </row>
    <row r="432" s="14" customFormat="1" hidden="1" spans="2:17">
      <c r="B432" s="27" t="s">
        <v>29</v>
      </c>
      <c r="C432" s="53">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7">
        <v>45705</v>
      </c>
      <c r="O432" s="14">
        <f ca="1" t="shared" si="6"/>
        <v>0</v>
      </c>
      <c r="P432" s="14">
        <f ca="1" t="shared" si="7"/>
        <v>86</v>
      </c>
      <c r="Q432" s="14" t="str">
        <f>VLOOKUP(B432,辅助信息!E:M,9,FALSE)</f>
        <v>ZTWM-CDGS-XS-2024-0181-五冶天府-国道542项目（二批次）</v>
      </c>
    </row>
    <row r="433" s="14" customFormat="1" hidden="1" spans="2:17">
      <c r="B433" s="27" t="s">
        <v>29</v>
      </c>
      <c r="C433" s="53">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7">
        <v>45705</v>
      </c>
      <c r="O433" s="14">
        <f ca="1" t="shared" si="6"/>
        <v>0</v>
      </c>
      <c r="P433" s="14">
        <f ca="1" t="shared" si="7"/>
        <v>86</v>
      </c>
      <c r="Q433" s="14" t="str">
        <f>VLOOKUP(B433,辅助信息!E:M,9,FALSE)</f>
        <v>ZTWM-CDGS-XS-2024-0181-五冶天府-国道542项目（二批次）</v>
      </c>
    </row>
    <row r="434" s="14" customFormat="1" hidden="1" spans="2:17">
      <c r="B434" s="27" t="s">
        <v>78</v>
      </c>
      <c r="C434" s="53">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7">
        <v>45705</v>
      </c>
      <c r="O434" s="14">
        <f ca="1" t="shared" si="6"/>
        <v>0</v>
      </c>
      <c r="P434" s="14">
        <f ca="1" t="shared" si="7"/>
        <v>86</v>
      </c>
      <c r="Q434" s="14" t="str">
        <f>VLOOKUP(B434,辅助信息!E:M,9,FALSE)</f>
        <v>ZTWM-CDGS-XS-2024-0181-五冶天府-国道542项目（二批次）</v>
      </c>
    </row>
    <row r="435" s="14" customFormat="1" hidden="1" spans="2:17">
      <c r="B435" s="27" t="s">
        <v>69</v>
      </c>
      <c r="C435" s="53">
        <v>45704</v>
      </c>
      <c r="D435" s="27" t="str">
        <f>VLOOKUP(B435,辅助信息!E:K,7,FALSE)</f>
        <v>JWDDCD2025051300077</v>
      </c>
      <c r="E435" s="27" t="str">
        <f>VLOOKUP(F435,辅助信息!A:B,2,FALSE)</f>
        <v>盘螺</v>
      </c>
      <c r="F435" s="27" t="s">
        <v>40</v>
      </c>
      <c r="G435" s="79">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7">
        <v>45704</v>
      </c>
      <c r="O435" s="14">
        <f ca="1" t="shared" si="6"/>
        <v>0</v>
      </c>
      <c r="P435" s="14">
        <f ca="1" t="shared" si="7"/>
        <v>87</v>
      </c>
      <c r="Q435" s="14" t="str">
        <f>VLOOKUP(B435,辅助信息!E:M,9,FALSE)</f>
        <v>ZTWM-CDGS-XS-2024-0134-商投建工达州中医药科技成果示范园项目</v>
      </c>
    </row>
    <row r="436" s="14" customFormat="1" hidden="1" spans="2:17">
      <c r="B436" s="27" t="s">
        <v>69</v>
      </c>
      <c r="C436" s="53">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7">
        <v>45704</v>
      </c>
      <c r="O436" s="14">
        <f ca="1" t="shared" si="6"/>
        <v>0</v>
      </c>
      <c r="P436" s="14">
        <f ca="1" t="shared" si="7"/>
        <v>87</v>
      </c>
      <c r="Q436" s="14" t="str">
        <f>VLOOKUP(B436,辅助信息!E:M,9,FALSE)</f>
        <v>ZTWM-CDGS-XS-2024-0134-商投建工达州中医药科技成果示范园项目</v>
      </c>
    </row>
    <row r="437" s="14" customFormat="1" hidden="1" spans="2:17">
      <c r="B437" s="27" t="s">
        <v>69</v>
      </c>
      <c r="C437" s="53">
        <v>45704</v>
      </c>
      <c r="D437" s="27" t="str">
        <f>VLOOKUP(B437,辅助信息!E:K,7,FALSE)</f>
        <v>JWDDCD2025051300077</v>
      </c>
      <c r="E437" s="27" t="str">
        <f>VLOOKUP(F437,辅助信息!A:B,2,FALSE)</f>
        <v>螺纹钢</v>
      </c>
      <c r="F437" s="79"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7">
        <v>45704</v>
      </c>
      <c r="O437" s="14">
        <f ca="1" t="shared" si="6"/>
        <v>0</v>
      </c>
      <c r="P437" s="14">
        <f ca="1" t="shared" si="7"/>
        <v>87</v>
      </c>
      <c r="Q437" s="14" t="str">
        <f>VLOOKUP(B437,辅助信息!E:M,9,FALSE)</f>
        <v>ZTWM-CDGS-XS-2024-0134-商投建工达州中医药科技成果示范园项目</v>
      </c>
    </row>
    <row r="438" s="14" customFormat="1" hidden="1" spans="2:17">
      <c r="B438" s="27" t="s">
        <v>69</v>
      </c>
      <c r="C438" s="53">
        <v>45704</v>
      </c>
      <c r="D438" s="27" t="str">
        <f>VLOOKUP(B438,辅助信息!E:K,7,FALSE)</f>
        <v>JWDDCD2025051300077</v>
      </c>
      <c r="E438" s="27" t="str">
        <f>VLOOKUP(F438,辅助信息!A:B,2,FALSE)</f>
        <v>螺纹钢</v>
      </c>
      <c r="F438" s="79"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7">
        <v>45704</v>
      </c>
      <c r="O438" s="14">
        <f ca="1" t="shared" si="6"/>
        <v>0</v>
      </c>
      <c r="P438" s="14">
        <f ca="1" t="shared" si="7"/>
        <v>87</v>
      </c>
      <c r="Q438" s="14" t="str">
        <f>VLOOKUP(B438,辅助信息!E:M,9,FALSE)</f>
        <v>ZTWM-CDGS-XS-2024-0134-商投建工达州中医药科技成果示范园项目</v>
      </c>
    </row>
    <row r="439" s="14" customFormat="1" hidden="1" spans="1:17">
      <c r="A439" s="45"/>
      <c r="B439" s="27" t="s">
        <v>84</v>
      </c>
      <c r="C439" s="53">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5" t="str">
        <f>VLOOKUP(B439,辅助信息!E:J,6,FALSE)</f>
        <v>五冶建设送货单,送货车型13米,装货前联系收货人核实到场规格,没提前告知进场规格现场不给予接收</v>
      </c>
      <c r="M439" s="74">
        <v>45705</v>
      </c>
      <c r="N439" s="45"/>
      <c r="O439" s="45">
        <f ca="1" t="shared" si="6"/>
        <v>0</v>
      </c>
      <c r="P439" s="45">
        <f ca="1" t="shared" si="7"/>
        <v>86</v>
      </c>
      <c r="Q439" s="14" t="str">
        <f>VLOOKUP(B439,辅助信息!E:M,9,FALSE)</f>
        <v>ZTWM-CDGS-XS-2024-0181-五冶天府-国道542项目（二批次）</v>
      </c>
    </row>
    <row r="440" s="14" customFormat="1" hidden="1" spans="1:17">
      <c r="A440" s="45"/>
      <c r="B440" s="27" t="s">
        <v>84</v>
      </c>
      <c r="C440" s="53">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4">
        <v>45705</v>
      </c>
      <c r="N440" s="45"/>
      <c r="O440" s="45">
        <f ca="1" t="shared" si="6"/>
        <v>0</v>
      </c>
      <c r="P440" s="45">
        <f ca="1" t="shared" si="7"/>
        <v>86</v>
      </c>
      <c r="Q440" s="14" t="str">
        <f>VLOOKUP(B440,辅助信息!E:M,9,FALSE)</f>
        <v>ZTWM-CDGS-XS-2024-0181-五冶天府-国道542项目（二批次）</v>
      </c>
    </row>
    <row r="441" s="14" customFormat="1" hidden="1" spans="1:17">
      <c r="A441" s="45"/>
      <c r="B441" s="27" t="s">
        <v>84</v>
      </c>
      <c r="C441" s="53">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4">
        <v>45705</v>
      </c>
      <c r="N441" s="45"/>
      <c r="O441" s="45">
        <f ca="1" t="shared" si="6"/>
        <v>0</v>
      </c>
      <c r="P441" s="45">
        <f ca="1" t="shared" si="7"/>
        <v>86</v>
      </c>
      <c r="Q441" s="14" t="str">
        <f>VLOOKUP(B441,辅助信息!E:M,9,FALSE)</f>
        <v>ZTWM-CDGS-XS-2024-0181-五冶天府-国道542项目（二批次）</v>
      </c>
    </row>
    <row r="442" s="14" customFormat="1" hidden="1" spans="1:17">
      <c r="A442" s="45"/>
      <c r="B442" s="27" t="s">
        <v>75</v>
      </c>
      <c r="C442" s="53">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5" t="str">
        <f>VLOOKUP(B442,辅助信息!E:J,6,FALSE)</f>
        <v>五冶建设送货单,送货车型13米,装货前联系收货人核实到场规格,没提前告知进场规格现场不给予接收</v>
      </c>
      <c r="M442" s="74">
        <v>45709</v>
      </c>
      <c r="N442" s="45"/>
      <c r="O442" s="45">
        <f ca="1" t="shared" si="6"/>
        <v>0</v>
      </c>
      <c r="P442" s="45">
        <f ca="1" t="shared" si="7"/>
        <v>82</v>
      </c>
      <c r="Q442" s="14" t="str">
        <f>VLOOKUP(B442,辅助信息!E:M,9,FALSE)</f>
        <v>ZTWM-CDGS-XS-2024-0181-五冶天府-国道542项目（二批次）</v>
      </c>
    </row>
    <row r="443" s="14" customFormat="1" hidden="1" spans="1:16">
      <c r="A443" s="45"/>
      <c r="B443" s="27" t="s">
        <v>75</v>
      </c>
      <c r="C443" s="53">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4"/>
      <c r="N443" s="45"/>
      <c r="O443" s="45"/>
      <c r="P443" s="45"/>
    </row>
    <row r="444" s="14" customFormat="1" hidden="1" spans="1:17">
      <c r="A444" s="45"/>
      <c r="B444" s="27" t="s">
        <v>87</v>
      </c>
      <c r="C444" s="53">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5" t="str">
        <f>VLOOKUP(B444,辅助信息!E:J,6,FALSE)</f>
        <v>五冶建设送货单,送货车型9.6米,装货前联系收货人核实到场规格,没提前告知进场规格现场不给予接收</v>
      </c>
      <c r="M444" s="74">
        <v>45706</v>
      </c>
      <c r="N444" s="45"/>
      <c r="O444" s="45">
        <f ca="1" t="shared" ref="O444:O463" si="8">IF(OR(M444="",N444&lt;&gt;""),"",MAX(M444-TODAY(),0))</f>
        <v>0</v>
      </c>
      <c r="P444" s="45">
        <f ca="1" t="shared" ref="P444:P463" si="9">IF(M444="","",IF(N444&lt;&gt;"",MAX(N444-M444,0),IF(TODAY()&gt;M444,TODAY()-M444,0)))</f>
        <v>85</v>
      </c>
      <c r="Q444" s="14" t="str">
        <f>VLOOKUP(B444,辅助信息!E:M,9,FALSE)</f>
        <v>ZTWM-CDGS-XS-2024-0181-五冶天府-国道542项目（二批次）</v>
      </c>
    </row>
    <row r="445" s="14" customFormat="1" hidden="1" spans="1:17">
      <c r="A445" s="45"/>
      <c r="B445" s="27" t="s">
        <v>87</v>
      </c>
      <c r="C445" s="53">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4">
        <v>45706</v>
      </c>
      <c r="N445" s="45"/>
      <c r="O445" s="45">
        <f ca="1" t="shared" si="8"/>
        <v>0</v>
      </c>
      <c r="P445" s="45">
        <f ca="1" t="shared" si="9"/>
        <v>85</v>
      </c>
      <c r="Q445" s="14" t="str">
        <f>VLOOKUP(B445,辅助信息!E:M,9,FALSE)</f>
        <v>ZTWM-CDGS-XS-2024-0181-五冶天府-国道542项目（二批次）</v>
      </c>
    </row>
    <row r="446" s="14" customFormat="1" hidden="1" spans="1:17">
      <c r="A446" s="45"/>
      <c r="B446" s="27" t="s">
        <v>74</v>
      </c>
      <c r="C446" s="53">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5" t="str">
        <f>VLOOKUP(B446,辅助信息!E:J,6,FALSE)</f>
        <v>五冶建设送货单,送货车型13米,装货前联系收货人核实到场规格,没提前告知进场规格现场不给予接收</v>
      </c>
      <c r="M446" s="74">
        <v>45711</v>
      </c>
      <c r="N446" s="45"/>
      <c r="O446" s="45">
        <f ca="1" t="shared" si="8"/>
        <v>0</v>
      </c>
      <c r="P446" s="45">
        <f ca="1" t="shared" si="9"/>
        <v>80</v>
      </c>
      <c r="Q446" s="14" t="str">
        <f>VLOOKUP(B446,辅助信息!E:M,9,FALSE)</f>
        <v>ZTWM-CDGS-XS-2024-0181-五冶天府-国道542项目（二批次）</v>
      </c>
    </row>
    <row r="447" s="14" customFormat="1" hidden="1" spans="1:17">
      <c r="A447" s="45"/>
      <c r="B447" s="27" t="s">
        <v>74</v>
      </c>
      <c r="C447" s="53">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4">
        <v>45711</v>
      </c>
      <c r="N447" s="45"/>
      <c r="O447" s="45">
        <f ca="1" t="shared" si="8"/>
        <v>0</v>
      </c>
      <c r="P447" s="45">
        <f ca="1" t="shared" si="9"/>
        <v>80</v>
      </c>
      <c r="Q447" s="14" t="str">
        <f>VLOOKUP(B447,辅助信息!E:M,9,FALSE)</f>
        <v>ZTWM-CDGS-XS-2024-0181-五冶天府-国道542项目（二批次）</v>
      </c>
    </row>
    <row r="448" s="14" customFormat="1" hidden="1" spans="1:17">
      <c r="A448" s="45"/>
      <c r="B448" s="27" t="s">
        <v>74</v>
      </c>
      <c r="C448" s="53">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4">
        <v>45711</v>
      </c>
      <c r="N448" s="45"/>
      <c r="O448" s="45">
        <f ca="1" t="shared" si="8"/>
        <v>0</v>
      </c>
      <c r="P448" s="45">
        <f ca="1" t="shared" si="9"/>
        <v>80</v>
      </c>
      <c r="Q448" s="14" t="str">
        <f>VLOOKUP(B448,辅助信息!E:M,9,FALSE)</f>
        <v>ZTWM-CDGS-XS-2024-0181-五冶天府-国道542项目（二批次）</v>
      </c>
    </row>
    <row r="449" hidden="1" spans="1:18">
      <c r="A449" s="45"/>
      <c r="B449" s="27" t="s">
        <v>74</v>
      </c>
      <c r="C449" s="53">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4">
        <v>45711</v>
      </c>
      <c r="O449" s="45">
        <f ca="1" t="shared" si="8"/>
        <v>0</v>
      </c>
      <c r="P449" s="45">
        <f ca="1" t="shared" si="9"/>
        <v>80</v>
      </c>
      <c r="Q449" s="14" t="str">
        <f>VLOOKUP(B449,辅助信息!E:M,9,FALSE)</f>
        <v>ZTWM-CDGS-XS-2024-0181-五冶天府-国道542项目（二批次）</v>
      </c>
      <c r="R449" s="14"/>
    </row>
    <row r="450" hidden="1" spans="1:18">
      <c r="A450" s="45"/>
      <c r="B450" s="27" t="s">
        <v>79</v>
      </c>
      <c r="C450" s="53">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5" t="str">
        <f>VLOOKUP(B450,辅助信息!E:J,6,FALSE)</f>
        <v>五冶建设送货单,送货车型9.6米,装货前联系收货人核实到场规格,没提前告知进场规格现场不给予接收</v>
      </c>
      <c r="O450" s="45" t="str">
        <f ca="1" t="shared" si="8"/>
        <v/>
      </c>
      <c r="P450" s="45" t="str">
        <f ca="1" t="shared" si="9"/>
        <v/>
      </c>
      <c r="Q450" s="14" t="str">
        <f>VLOOKUP(B450,辅助信息!E:M,9,FALSE)</f>
        <v>ZTWM-CDGS-XS-2024-0181-五冶天府-国道542项目（二批次）</v>
      </c>
      <c r="R450" s="14"/>
    </row>
    <row r="451" hidden="1" spans="1:18">
      <c r="A451" s="45"/>
      <c r="B451" s="27" t="s">
        <v>79</v>
      </c>
      <c r="C451" s="53">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5" t="str">
        <f ca="1" t="shared" si="8"/>
        <v/>
      </c>
      <c r="P451" s="45" t="str">
        <f ca="1" t="shared" si="9"/>
        <v/>
      </c>
      <c r="Q451" s="14" t="str">
        <f>VLOOKUP(B451,辅助信息!E:M,9,FALSE)</f>
        <v>ZTWM-CDGS-XS-2024-0181-五冶天府-国道542项目（二批次）</v>
      </c>
      <c r="R451" s="14"/>
    </row>
    <row r="452" hidden="1" spans="1:18">
      <c r="A452" s="45"/>
      <c r="B452" s="27" t="s">
        <v>79</v>
      </c>
      <c r="C452" s="53">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5" t="str">
        <f ca="1" t="shared" si="8"/>
        <v/>
      </c>
      <c r="P452" s="45" t="str">
        <f ca="1" t="shared" si="9"/>
        <v/>
      </c>
      <c r="Q452" s="14" t="str">
        <f>VLOOKUP(B452,辅助信息!E:M,9,FALSE)</f>
        <v>ZTWM-CDGS-XS-2024-0181-五冶天府-国道542项目（二批次）</v>
      </c>
      <c r="R452" s="14"/>
    </row>
    <row r="453" hidden="1" spans="1:18">
      <c r="A453" s="45"/>
      <c r="B453" s="27" t="s">
        <v>79</v>
      </c>
      <c r="C453" s="53">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5" t="str">
        <f ca="1" t="shared" si="8"/>
        <v/>
      </c>
      <c r="P453" s="45" t="str">
        <f ca="1" t="shared" si="9"/>
        <v/>
      </c>
      <c r="Q453" s="14" t="str">
        <f>VLOOKUP(B453,辅助信息!E:M,9,FALSE)</f>
        <v>ZTWM-CDGS-XS-2024-0181-五冶天府-国道542项目（二批次）</v>
      </c>
      <c r="R453" s="14"/>
    </row>
    <row r="454" hidden="1" spans="1:18">
      <c r="A454" s="45"/>
      <c r="B454" s="27" t="s">
        <v>79</v>
      </c>
      <c r="C454" s="53">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5" t="str">
        <f ca="1" t="shared" si="8"/>
        <v/>
      </c>
      <c r="P454" s="45" t="str">
        <f ca="1" t="shared" si="9"/>
        <v/>
      </c>
      <c r="Q454" s="14" t="str">
        <f>VLOOKUP(B454,辅助信息!E:M,9,FALSE)</f>
        <v>ZTWM-CDGS-XS-2024-0181-五冶天府-国道542项目（二批次）</v>
      </c>
      <c r="R454" s="14"/>
    </row>
    <row r="455" hidden="1" spans="1:18">
      <c r="A455" s="45"/>
      <c r="B455" s="27" t="s">
        <v>79</v>
      </c>
      <c r="C455" s="53">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5" t="str">
        <f ca="1" t="shared" si="8"/>
        <v/>
      </c>
      <c r="P455" s="45" t="str">
        <f ca="1" t="shared" si="9"/>
        <v/>
      </c>
      <c r="Q455" s="14" t="str">
        <f>VLOOKUP(B455,辅助信息!E:M,9,FALSE)</f>
        <v>ZTWM-CDGS-XS-2024-0181-五冶天府-国道542项目（二批次）</v>
      </c>
      <c r="R455" s="14"/>
    </row>
    <row r="456" hidden="1" spans="1:18">
      <c r="A456" s="45"/>
      <c r="B456" s="27" t="s">
        <v>79</v>
      </c>
      <c r="C456" s="53">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5" t="str">
        <f ca="1" t="shared" si="8"/>
        <v/>
      </c>
      <c r="P456" s="45" t="str">
        <f ca="1" t="shared" si="9"/>
        <v/>
      </c>
      <c r="Q456" s="14" t="str">
        <f>VLOOKUP(B456,辅助信息!E:M,9,FALSE)</f>
        <v>ZTWM-CDGS-XS-2024-0181-五冶天府-国道542项目（二批次）</v>
      </c>
      <c r="R456" s="14"/>
    </row>
    <row r="457" hidden="1" spans="1:18">
      <c r="A457" s="45"/>
      <c r="B457" s="27" t="s">
        <v>79</v>
      </c>
      <c r="C457" s="53">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5" t="str">
        <f ca="1" t="shared" si="8"/>
        <v/>
      </c>
      <c r="P457" s="45" t="str">
        <f ca="1" t="shared" si="9"/>
        <v/>
      </c>
      <c r="Q457" s="14" t="str">
        <f>VLOOKUP(B457,辅助信息!E:M,9,FALSE)</f>
        <v>ZTWM-CDGS-XS-2024-0181-五冶天府-国道542项目（二批次）</v>
      </c>
      <c r="R457" s="14"/>
    </row>
    <row r="458" hidden="1" spans="2:18">
      <c r="B458" s="27" t="s">
        <v>68</v>
      </c>
      <c r="C458" s="53">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5" t="str">
        <f>VLOOKUP(B458,辅助信息!E:J,6,FALSE)</f>
        <v>控制炉批号尽量少,优先安排达钢,提前联系到场规格及数量</v>
      </c>
      <c r="M458" s="74">
        <v>45706</v>
      </c>
      <c r="N458" s="42"/>
      <c r="O458" s="45">
        <f ca="1" t="shared" si="8"/>
        <v>0</v>
      </c>
      <c r="P458" s="45">
        <f ca="1" t="shared" si="9"/>
        <v>85</v>
      </c>
      <c r="Q458" s="14" t="str">
        <f>VLOOKUP(B458,辅助信息!E:M,9,FALSE)</f>
        <v>ZTWM-CDGS-XS-2024-0134-商投建工达州中医药科技成果示范园项目</v>
      </c>
      <c r="R458" s="14"/>
    </row>
    <row r="459" hidden="1" spans="2:18">
      <c r="B459" s="27" t="s">
        <v>68</v>
      </c>
      <c r="C459" s="53">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4">
        <v>45706</v>
      </c>
      <c r="N459" s="42"/>
      <c r="O459" s="45">
        <f ca="1" t="shared" si="8"/>
        <v>0</v>
      </c>
      <c r="P459" s="45">
        <f ca="1" t="shared" si="9"/>
        <v>85</v>
      </c>
      <c r="Q459" s="14" t="str">
        <f>VLOOKUP(B459,辅助信息!E:M,9,FALSE)</f>
        <v>ZTWM-CDGS-XS-2024-0134-商投建工达州中医药科技成果示范园项目</v>
      </c>
      <c r="R459" s="14"/>
    </row>
    <row r="460" hidden="1" spans="2:18">
      <c r="B460" s="27" t="s">
        <v>68</v>
      </c>
      <c r="C460" s="53">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4">
        <v>45706</v>
      </c>
      <c r="N460" s="42"/>
      <c r="O460" s="45">
        <f ca="1" t="shared" si="8"/>
        <v>0</v>
      </c>
      <c r="P460" s="45">
        <f ca="1" t="shared" si="9"/>
        <v>85</v>
      </c>
      <c r="Q460" s="14" t="str">
        <f>VLOOKUP(B460,辅助信息!E:M,9,FALSE)</f>
        <v>ZTWM-CDGS-XS-2024-0134-商投建工达州中医药科技成果示范园项目</v>
      </c>
      <c r="R460" s="14"/>
    </row>
    <row r="461" hidden="1" spans="2:18">
      <c r="B461" s="66" t="s">
        <v>68</v>
      </c>
      <c r="C461" s="67">
        <v>45704</v>
      </c>
      <c r="D461" s="66" t="str">
        <f>VLOOKUP(B461,辅助信息!E:K,7,FALSE)</f>
        <v>JWDDCD2025051300077</v>
      </c>
      <c r="E461" s="66" t="str">
        <f>VLOOKUP(F461,辅助信息!A:B,2,FALSE)</f>
        <v>螺纹钢</v>
      </c>
      <c r="F461" s="66" t="s">
        <v>65</v>
      </c>
      <c r="G461" s="68">
        <v>15</v>
      </c>
      <c r="H461" s="68" t="e">
        <f>_xlfn._xlws.FILTER(#REF!,#REF!&amp;#REF!&amp;#REF!&amp;#REF!=C461&amp;F461&amp;I461&amp;J461,"未发货")</f>
        <v>#REF!</v>
      </c>
      <c r="I461" s="66" t="str">
        <f>VLOOKUP(B461,辅助信息!E:I,3,FALSE)</f>
        <v>（商投建工达州中医药科技园-2工区-景观桥）达州市通川区达州中医药职业学院犀牛大道北段</v>
      </c>
      <c r="J461" s="66" t="str">
        <f>VLOOKUP(B461,辅助信息!E:I,4,FALSE)</f>
        <v>李波</v>
      </c>
      <c r="K461" s="66">
        <f>VLOOKUP(J461,辅助信息!H:I,2,FALSE)</f>
        <v>18381899787</v>
      </c>
      <c r="M461" s="74">
        <v>45706</v>
      </c>
      <c r="N461" s="42"/>
      <c r="O461" s="45">
        <f ca="1" t="shared" si="8"/>
        <v>0</v>
      </c>
      <c r="P461" s="45">
        <f ca="1" t="shared" si="9"/>
        <v>85</v>
      </c>
      <c r="Q461" s="14" t="str">
        <f>VLOOKUP(B461,辅助信息!E:M,9,FALSE)</f>
        <v>ZTWM-CDGS-XS-2024-0134-商投建工达州中医药科技成果示范园项目</v>
      </c>
      <c r="R461" s="14"/>
    </row>
    <row r="462" hidden="1" spans="1:18">
      <c r="A462" s="14"/>
      <c r="B462" s="27" t="s">
        <v>80</v>
      </c>
      <c r="C462" s="53">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7">
        <v>45703</v>
      </c>
      <c r="N462" s="77"/>
      <c r="O462" s="14">
        <f ca="1" t="shared" si="8"/>
        <v>0</v>
      </c>
      <c r="P462" s="14">
        <f ca="1" t="shared" si="9"/>
        <v>88</v>
      </c>
      <c r="Q462" s="14" t="e">
        <f>VLOOKUP(B462,辅助信息!E:M,9,FALSE)</f>
        <v>#N/A</v>
      </c>
      <c r="R462" s="14"/>
    </row>
    <row r="463" hidden="1" spans="1:18">
      <c r="A463" s="14"/>
      <c r="B463" s="27" t="s">
        <v>80</v>
      </c>
      <c r="C463" s="53">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1"/>
      <c r="M463" s="77">
        <v>45703</v>
      </c>
      <c r="N463" s="77"/>
      <c r="O463" s="14">
        <f ca="1" t="shared" si="8"/>
        <v>0</v>
      </c>
      <c r="P463" s="14">
        <f ca="1" t="shared" si="9"/>
        <v>88</v>
      </c>
      <c r="Q463" s="14" t="e">
        <f>VLOOKUP(B463,辅助信息!E:M,9,FALSE)</f>
        <v>#N/A</v>
      </c>
      <c r="R463" s="14"/>
    </row>
    <row r="464" hidden="1" spans="1:18">
      <c r="A464" s="14"/>
      <c r="B464" s="27" t="s">
        <v>80</v>
      </c>
      <c r="C464" s="53">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1"/>
      <c r="M464" s="77"/>
      <c r="N464" s="77"/>
      <c r="O464" s="14"/>
      <c r="P464" s="14"/>
      <c r="Q464" s="14"/>
      <c r="R464" s="14"/>
    </row>
    <row r="465" s="14" customFormat="1" hidden="1" spans="2:14">
      <c r="B465" s="27" t="s">
        <v>80</v>
      </c>
      <c r="C465" s="53">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1"/>
      <c r="M465" s="77"/>
      <c r="N465" s="77"/>
    </row>
    <row r="466" s="14" customFormat="1" hidden="1" spans="2:17">
      <c r="B466" s="27" t="s">
        <v>80</v>
      </c>
      <c r="C466" s="53">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59"/>
      <c r="M466" s="77">
        <v>45703</v>
      </c>
      <c r="N466" s="77"/>
      <c r="O466" s="14">
        <f ca="1" t="shared" ref="O466:O529" si="10">IF(OR(M466="",N466&lt;&gt;""),"",MAX(M466-TODAY(),0))</f>
        <v>0</v>
      </c>
      <c r="P466" s="14">
        <f ca="1" t="shared" ref="P466:P529" si="11">IF(M466="","",IF(N466&lt;&gt;"",MAX(N466-M466,0),IF(TODAY()&gt;M466,TODAY()-M466,0)))</f>
        <v>88</v>
      </c>
      <c r="Q466" s="14" t="e">
        <f>VLOOKUP(B466,辅助信息!E:M,9,FALSE)</f>
        <v>#N/A</v>
      </c>
    </row>
    <row r="467" s="14" customFormat="1" hidden="1" spans="2:17">
      <c r="B467" s="27" t="s">
        <v>48</v>
      </c>
      <c r="C467" s="53">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7">
        <v>45705</v>
      </c>
      <c r="O467" s="14">
        <f ca="1" t="shared" si="10"/>
        <v>0</v>
      </c>
      <c r="P467" s="14">
        <f ca="1" t="shared" si="11"/>
        <v>86</v>
      </c>
      <c r="Q467" s="14" t="str">
        <f>VLOOKUP(B467,辅助信息!E:M,9,FALSE)</f>
        <v>ZTWM-CDGS-XS-2024-0093-华西-颐海科创农业生态谷</v>
      </c>
    </row>
    <row r="468" s="14" customFormat="1" hidden="1" spans="2:17">
      <c r="B468" s="27" t="s">
        <v>29</v>
      </c>
      <c r="C468" s="53">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7">
        <v>45705</v>
      </c>
      <c r="O468" s="14">
        <f ca="1" t="shared" si="10"/>
        <v>0</v>
      </c>
      <c r="P468" s="14">
        <f ca="1" t="shared" si="11"/>
        <v>86</v>
      </c>
      <c r="Q468" s="14" t="str">
        <f>VLOOKUP(B468,辅助信息!E:M,9,FALSE)</f>
        <v>ZTWM-CDGS-XS-2024-0181-五冶天府-国道542项目（二批次）</v>
      </c>
    </row>
    <row r="469" s="14" customFormat="1" hidden="1" spans="2:17">
      <c r="B469" s="27" t="s">
        <v>29</v>
      </c>
      <c r="C469" s="53">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1"/>
      <c r="M469" s="77">
        <v>45705</v>
      </c>
      <c r="O469" s="14">
        <f ca="1" t="shared" si="10"/>
        <v>0</v>
      </c>
      <c r="P469" s="14">
        <f ca="1" t="shared" si="11"/>
        <v>86</v>
      </c>
      <c r="Q469" s="14" t="str">
        <f>VLOOKUP(B469,辅助信息!E:M,9,FALSE)</f>
        <v>ZTWM-CDGS-XS-2024-0181-五冶天府-国道542项目（二批次）</v>
      </c>
    </row>
    <row r="470" s="14" customFormat="1" hidden="1" spans="2:17">
      <c r="B470" s="27" t="s">
        <v>29</v>
      </c>
      <c r="C470" s="53">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59"/>
      <c r="M470" s="77">
        <v>45705</v>
      </c>
      <c r="O470" s="14">
        <f ca="1" t="shared" si="10"/>
        <v>0</v>
      </c>
      <c r="P470" s="14">
        <f ca="1" t="shared" si="11"/>
        <v>86</v>
      </c>
      <c r="Q470" s="14" t="str">
        <f>VLOOKUP(B470,辅助信息!E:M,9,FALSE)</f>
        <v>ZTWM-CDGS-XS-2024-0181-五冶天府-国道542项目（二批次）</v>
      </c>
    </row>
    <row r="471" s="14" customFormat="1" hidden="1" spans="2:17">
      <c r="B471" s="27" t="s">
        <v>78</v>
      </c>
      <c r="C471" s="53">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7">
        <v>45705</v>
      </c>
      <c r="O471" s="14">
        <f ca="1" t="shared" si="10"/>
        <v>0</v>
      </c>
      <c r="P471" s="14">
        <f ca="1" t="shared" si="11"/>
        <v>86</v>
      </c>
      <c r="Q471" s="14" t="str">
        <f>VLOOKUP(B471,辅助信息!E:M,9,FALSE)</f>
        <v>ZTWM-CDGS-XS-2024-0181-五冶天府-国道542项目（二批次）</v>
      </c>
    </row>
    <row r="472" s="14" customFormat="1" hidden="1" spans="2:17">
      <c r="B472" s="27" t="s">
        <v>69</v>
      </c>
      <c r="C472" s="53">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7">
        <v>45704</v>
      </c>
      <c r="O472" s="14">
        <f ca="1" t="shared" si="10"/>
        <v>0</v>
      </c>
      <c r="P472" s="14">
        <f ca="1" t="shared" si="11"/>
        <v>87</v>
      </c>
      <c r="Q472" s="14" t="str">
        <f>VLOOKUP(B472,辅助信息!E:M,9,FALSE)</f>
        <v>ZTWM-CDGS-XS-2024-0134-商投建工达州中医药科技成果示范园项目</v>
      </c>
    </row>
    <row r="473" s="14" customFormat="1" hidden="1" spans="2:17">
      <c r="B473" s="27" t="s">
        <v>69</v>
      </c>
      <c r="C473" s="53">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1"/>
      <c r="M473" s="77">
        <v>45704</v>
      </c>
      <c r="O473" s="14">
        <f ca="1" t="shared" si="10"/>
        <v>0</v>
      </c>
      <c r="P473" s="14">
        <f ca="1" t="shared" si="11"/>
        <v>87</v>
      </c>
      <c r="Q473" s="14" t="str">
        <f>VLOOKUP(B473,辅助信息!E:M,9,FALSE)</f>
        <v>ZTWM-CDGS-XS-2024-0134-商投建工达州中医药科技成果示范园项目</v>
      </c>
    </row>
    <row r="474" s="14" customFormat="1" hidden="1" spans="2:17">
      <c r="B474" s="27" t="s">
        <v>69</v>
      </c>
      <c r="C474" s="53">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1"/>
      <c r="M474" s="77">
        <v>45704</v>
      </c>
      <c r="O474" s="14">
        <f ca="1" t="shared" si="10"/>
        <v>0</v>
      </c>
      <c r="P474" s="14">
        <f ca="1" t="shared" si="11"/>
        <v>87</v>
      </c>
      <c r="Q474" s="14" t="str">
        <f>VLOOKUP(B474,辅助信息!E:M,9,FALSE)</f>
        <v>ZTWM-CDGS-XS-2024-0134-商投建工达州中医药科技成果示范园项目</v>
      </c>
    </row>
    <row r="475" s="14" customFormat="1" hidden="1" spans="2:17">
      <c r="B475" s="27" t="s">
        <v>69</v>
      </c>
      <c r="C475" s="53">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59"/>
      <c r="M475" s="77">
        <v>45704</v>
      </c>
      <c r="O475" s="14">
        <f ca="1" t="shared" si="10"/>
        <v>0</v>
      </c>
      <c r="P475" s="14">
        <f ca="1" t="shared" si="11"/>
        <v>87</v>
      </c>
      <c r="Q475" s="14" t="str">
        <f>VLOOKUP(B475,辅助信息!E:M,9,FALSE)</f>
        <v>ZTWM-CDGS-XS-2024-0134-商投建工达州中医药科技成果示范园项目</v>
      </c>
    </row>
    <row r="476" s="14" customFormat="1" hidden="1" spans="2:17">
      <c r="B476" s="27" t="s">
        <v>84</v>
      </c>
      <c r="C476" s="53">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7">
        <v>45705</v>
      </c>
      <c r="O476" s="14">
        <f ca="1" t="shared" si="10"/>
        <v>0</v>
      </c>
      <c r="P476" s="14">
        <f ca="1" t="shared" si="11"/>
        <v>86</v>
      </c>
      <c r="Q476" s="14" t="str">
        <f>VLOOKUP(B476,辅助信息!E:M,9,FALSE)</f>
        <v>ZTWM-CDGS-XS-2024-0181-五冶天府-国道542项目（二批次）</v>
      </c>
    </row>
    <row r="477" s="14" customFormat="1" hidden="1" spans="2:17">
      <c r="B477" s="27" t="s">
        <v>84</v>
      </c>
      <c r="C477" s="53">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1"/>
      <c r="M477" s="77">
        <v>45705</v>
      </c>
      <c r="O477" s="14">
        <f ca="1" t="shared" si="10"/>
        <v>0</v>
      </c>
      <c r="P477" s="14">
        <f ca="1" t="shared" si="11"/>
        <v>86</v>
      </c>
      <c r="Q477" s="14" t="str">
        <f>VLOOKUP(B477,辅助信息!E:M,9,FALSE)</f>
        <v>ZTWM-CDGS-XS-2024-0181-五冶天府-国道542项目（二批次）</v>
      </c>
    </row>
    <row r="478" s="14" customFormat="1" hidden="1" spans="2:17">
      <c r="B478" s="27" t="s">
        <v>84</v>
      </c>
      <c r="C478" s="53">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59"/>
      <c r="M478" s="77">
        <v>45705</v>
      </c>
      <c r="O478" s="14">
        <f ca="1" t="shared" si="10"/>
        <v>0</v>
      </c>
      <c r="P478" s="14">
        <f ca="1" t="shared" si="11"/>
        <v>86</v>
      </c>
      <c r="Q478" s="14" t="str">
        <f>VLOOKUP(B478,辅助信息!E:M,9,FALSE)</f>
        <v>ZTWM-CDGS-XS-2024-0181-五冶天府-国道542项目（二批次）</v>
      </c>
    </row>
    <row r="479" s="14" customFormat="1" hidden="1" spans="2:17">
      <c r="B479" s="27" t="s">
        <v>75</v>
      </c>
      <c r="C479" s="53">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7">
        <v>45709</v>
      </c>
      <c r="O479" s="14">
        <f ca="1" t="shared" si="10"/>
        <v>0</v>
      </c>
      <c r="P479" s="14">
        <f ca="1" t="shared" si="11"/>
        <v>82</v>
      </c>
      <c r="Q479" s="14" t="str">
        <f>VLOOKUP(B479,辅助信息!E:M,9,FALSE)</f>
        <v>ZTWM-CDGS-XS-2024-0181-五冶天府-国道542项目（二批次）</v>
      </c>
    </row>
    <row r="480" s="14" customFormat="1" hidden="1" spans="2:17">
      <c r="B480" s="27" t="s">
        <v>87</v>
      </c>
      <c r="C480" s="53">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7">
        <v>45706</v>
      </c>
      <c r="O480" s="14">
        <f ca="1" t="shared" si="10"/>
        <v>0</v>
      </c>
      <c r="P480" s="14">
        <f ca="1" t="shared" si="11"/>
        <v>85</v>
      </c>
      <c r="Q480" s="14" t="str">
        <f>VLOOKUP(B480,辅助信息!E:M,9,FALSE)</f>
        <v>ZTWM-CDGS-XS-2024-0181-五冶天府-国道542项目（二批次）</v>
      </c>
    </row>
    <row r="481" hidden="1" spans="1:18">
      <c r="A481" s="14"/>
      <c r="B481" s="27" t="s">
        <v>87</v>
      </c>
      <c r="C481" s="53">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59"/>
      <c r="M481" s="77">
        <v>45706</v>
      </c>
      <c r="N481" s="14"/>
      <c r="O481" s="14">
        <f ca="1" t="shared" si="10"/>
        <v>0</v>
      </c>
      <c r="P481" s="14">
        <f ca="1" t="shared" si="11"/>
        <v>85</v>
      </c>
      <c r="Q481" s="14" t="str">
        <f>VLOOKUP(B481,辅助信息!E:M,9,FALSE)</f>
        <v>ZTWM-CDGS-XS-2024-0181-五冶天府-国道542项目（二批次）</v>
      </c>
      <c r="R481" s="14"/>
    </row>
    <row r="482" hidden="1" spans="1:18">
      <c r="A482" s="14"/>
      <c r="B482" s="27" t="s">
        <v>74</v>
      </c>
      <c r="C482" s="53">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7">
        <v>45711</v>
      </c>
      <c r="N482" s="14"/>
      <c r="O482" s="14">
        <f ca="1" t="shared" si="10"/>
        <v>0</v>
      </c>
      <c r="P482" s="14">
        <f ca="1" t="shared" si="11"/>
        <v>80</v>
      </c>
      <c r="Q482" s="14" t="str">
        <f>VLOOKUP(B482,辅助信息!E:M,9,FALSE)</f>
        <v>ZTWM-CDGS-XS-2024-0181-五冶天府-国道542项目（二批次）</v>
      </c>
      <c r="R482" s="14"/>
    </row>
    <row r="483" hidden="1" spans="1:18">
      <c r="A483" s="14"/>
      <c r="B483" s="27" t="s">
        <v>74</v>
      </c>
      <c r="C483" s="53">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1"/>
      <c r="M483" s="77">
        <v>45711</v>
      </c>
      <c r="N483" s="14"/>
      <c r="O483" s="14">
        <f ca="1" t="shared" si="10"/>
        <v>0</v>
      </c>
      <c r="P483" s="14">
        <f ca="1" t="shared" si="11"/>
        <v>80</v>
      </c>
      <c r="Q483" s="14" t="str">
        <f>VLOOKUP(B483,辅助信息!E:M,9,FALSE)</f>
        <v>ZTWM-CDGS-XS-2024-0181-五冶天府-国道542项目（二批次）</v>
      </c>
      <c r="R483" s="14"/>
    </row>
    <row r="484" hidden="1" spans="1:18">
      <c r="A484" s="14"/>
      <c r="B484" s="27" t="s">
        <v>74</v>
      </c>
      <c r="C484" s="53">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1"/>
      <c r="M484" s="77">
        <v>45711</v>
      </c>
      <c r="N484" s="14"/>
      <c r="O484" s="14">
        <f ca="1" t="shared" si="10"/>
        <v>0</v>
      </c>
      <c r="P484" s="14">
        <f ca="1" t="shared" si="11"/>
        <v>80</v>
      </c>
      <c r="Q484" s="14" t="str">
        <f>VLOOKUP(B484,辅助信息!E:M,9,FALSE)</f>
        <v>ZTWM-CDGS-XS-2024-0181-五冶天府-国道542项目（二批次）</v>
      </c>
      <c r="R484" s="14"/>
    </row>
    <row r="485" hidden="1" spans="1:18">
      <c r="A485" s="14"/>
      <c r="B485" s="27" t="s">
        <v>74</v>
      </c>
      <c r="C485" s="53">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59"/>
      <c r="M485" s="77">
        <v>45711</v>
      </c>
      <c r="N485" s="14"/>
      <c r="O485" s="14">
        <f ca="1" t="shared" si="10"/>
        <v>0</v>
      </c>
      <c r="P485" s="14">
        <f ca="1" t="shared" si="11"/>
        <v>80</v>
      </c>
      <c r="Q485" s="14" t="str">
        <f>VLOOKUP(B485,辅助信息!E:M,9,FALSE)</f>
        <v>ZTWM-CDGS-XS-2024-0181-五冶天府-国道542项目（二批次）</v>
      </c>
      <c r="R485" s="14"/>
    </row>
    <row r="486" hidden="1" spans="1:18">
      <c r="A486" s="14"/>
      <c r="B486" s="27" t="s">
        <v>79</v>
      </c>
      <c r="C486" s="53">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3">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1"/>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3">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59"/>
      <c r="M488" s="14"/>
      <c r="N488" s="14"/>
      <c r="O488" s="14" t="str">
        <f ca="1" t="shared" si="10"/>
        <v/>
      </c>
      <c r="P488" s="14" t="str">
        <f ca="1" t="shared" si="11"/>
        <v/>
      </c>
      <c r="Q488" s="14" t="str">
        <f>VLOOKUP(B488,辅助信息!E:M,9,FALSE)</f>
        <v>ZTWM-CDGS-XS-2024-0181-五冶天府-国道542项目（二批次）</v>
      </c>
      <c r="R488" s="14"/>
    </row>
    <row r="489" hidden="1" spans="1:18">
      <c r="A489" s="45"/>
      <c r="B489" s="27" t="s">
        <v>68</v>
      </c>
      <c r="C489" s="53">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4">
        <v>45706</v>
      </c>
      <c r="O489" s="45">
        <f ca="1" t="shared" si="10"/>
        <v>0</v>
      </c>
      <c r="P489" s="45">
        <f ca="1" t="shared" si="11"/>
        <v>85</v>
      </c>
      <c r="Q489" s="14" t="str">
        <f>VLOOKUP(B489,辅助信息!E:M,9,FALSE)</f>
        <v>ZTWM-CDGS-XS-2024-0134-商投建工达州中医药科技成果示范园项目</v>
      </c>
      <c r="R489" s="14"/>
    </row>
    <row r="490" hidden="1" spans="1:18">
      <c r="A490" s="45"/>
      <c r="B490" s="27" t="s">
        <v>68</v>
      </c>
      <c r="C490" s="53">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1"/>
      <c r="M490" s="74">
        <v>45706</v>
      </c>
      <c r="O490" s="45">
        <f ca="1" t="shared" si="10"/>
        <v>0</v>
      </c>
      <c r="P490" s="45">
        <f ca="1" t="shared" si="11"/>
        <v>85</v>
      </c>
      <c r="Q490" s="14" t="str">
        <f>VLOOKUP(B490,辅助信息!E:M,9,FALSE)</f>
        <v>ZTWM-CDGS-XS-2024-0134-商投建工达州中医药科技成果示范园项目</v>
      </c>
      <c r="R490" s="14"/>
    </row>
    <row r="491" hidden="1" spans="1:18">
      <c r="A491" s="45"/>
      <c r="B491" s="27" t="s">
        <v>68</v>
      </c>
      <c r="C491" s="53">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1"/>
      <c r="M491" s="74">
        <v>45706</v>
      </c>
      <c r="O491" s="45">
        <f ca="1" t="shared" si="10"/>
        <v>0</v>
      </c>
      <c r="P491" s="45">
        <f ca="1" t="shared" si="11"/>
        <v>85</v>
      </c>
      <c r="Q491" s="14" t="str">
        <f>VLOOKUP(B491,辅助信息!E:M,9,FALSE)</f>
        <v>ZTWM-CDGS-XS-2024-0134-商投建工达州中医药科技成果示范园项目</v>
      </c>
      <c r="R491" s="14"/>
    </row>
    <row r="492" hidden="1" spans="1:18">
      <c r="A492" s="45"/>
      <c r="B492" s="27" t="s">
        <v>68</v>
      </c>
      <c r="C492" s="53">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59"/>
      <c r="M492" s="74">
        <v>45706</v>
      </c>
      <c r="O492" s="45">
        <f ca="1" t="shared" si="10"/>
        <v>0</v>
      </c>
      <c r="P492" s="45">
        <f ca="1" t="shared" si="11"/>
        <v>85</v>
      </c>
      <c r="Q492" s="14" t="str">
        <f>VLOOKUP(B492,辅助信息!E:M,9,FALSE)</f>
        <v>ZTWM-CDGS-XS-2024-0134-商投建工达州中医药科技成果示范园项目</v>
      </c>
      <c r="R492" s="14"/>
    </row>
    <row r="493" hidden="1" spans="2:18">
      <c r="B493" s="27" t="s">
        <v>88</v>
      </c>
      <c r="C493" s="53">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4">
        <v>45706</v>
      </c>
      <c r="O493" s="45">
        <f ca="1" t="shared" si="10"/>
        <v>0</v>
      </c>
      <c r="P493" s="45">
        <f ca="1" t="shared" si="11"/>
        <v>85</v>
      </c>
      <c r="Q493" s="14" t="str">
        <f>VLOOKUP(B493,辅助信息!E:M,9,FALSE)</f>
        <v>ZTWM-CDGS-XS-2024-0248-五冶钢构-南充市医学院项目</v>
      </c>
      <c r="R493" s="14"/>
    </row>
    <row r="494" hidden="1" spans="2:18">
      <c r="B494" s="27" t="s">
        <v>88</v>
      </c>
      <c r="C494" s="53">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1"/>
      <c r="M494" s="74">
        <v>45706</v>
      </c>
      <c r="O494" s="45">
        <f ca="1" t="shared" si="10"/>
        <v>0</v>
      </c>
      <c r="P494" s="45">
        <f ca="1" t="shared" si="11"/>
        <v>85</v>
      </c>
      <c r="Q494" s="14" t="str">
        <f>VLOOKUP(B494,辅助信息!E:M,9,FALSE)</f>
        <v>ZTWM-CDGS-XS-2024-0248-五冶钢构-南充市医学院项目</v>
      </c>
      <c r="R494" s="14"/>
    </row>
    <row r="495" hidden="1" spans="2:18">
      <c r="B495" s="27" t="s">
        <v>88</v>
      </c>
      <c r="C495" s="53">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1"/>
      <c r="M495" s="74">
        <v>45706</v>
      </c>
      <c r="O495" s="45">
        <f ca="1" t="shared" si="10"/>
        <v>0</v>
      </c>
      <c r="P495" s="45">
        <f ca="1" t="shared" si="11"/>
        <v>85</v>
      </c>
      <c r="Q495" s="14" t="str">
        <f>VLOOKUP(B495,辅助信息!E:M,9,FALSE)</f>
        <v>ZTWM-CDGS-XS-2024-0248-五冶钢构-南充市医学院项目</v>
      </c>
      <c r="R495" s="14"/>
    </row>
    <row r="496" hidden="1" spans="2:18">
      <c r="B496" s="27" t="s">
        <v>88</v>
      </c>
      <c r="C496" s="53">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59"/>
      <c r="M496" s="74">
        <v>45706</v>
      </c>
      <c r="O496" s="45">
        <f ca="1" t="shared" si="10"/>
        <v>0</v>
      </c>
      <c r="P496" s="45">
        <f ca="1" t="shared" si="11"/>
        <v>85</v>
      </c>
      <c r="Q496" s="14" t="str">
        <f>VLOOKUP(B496,辅助信息!E:M,9,FALSE)</f>
        <v>ZTWM-CDGS-XS-2024-0248-五冶钢构-南充市医学院项目</v>
      </c>
      <c r="R496" s="14"/>
    </row>
    <row r="497" hidden="1" spans="2:18">
      <c r="B497" s="27" t="s">
        <v>60</v>
      </c>
      <c r="C497" s="53">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4">
        <v>45706</v>
      </c>
      <c r="O497" s="45">
        <f ca="1" t="shared" si="10"/>
        <v>0</v>
      </c>
      <c r="P497" s="45">
        <f ca="1" t="shared" si="11"/>
        <v>85</v>
      </c>
      <c r="Q497" s="14" t="str">
        <f>VLOOKUP(B497,辅助信息!E:M,9,FALSE)</f>
        <v>ZTWM-CDGS-XS-2024-0248-五冶钢构-南充市医学院项目</v>
      </c>
      <c r="R497" s="14"/>
    </row>
    <row r="498" hidden="1" spans="2:18">
      <c r="B498" s="27" t="s">
        <v>60</v>
      </c>
      <c r="C498" s="53">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1"/>
      <c r="M498" s="74">
        <v>45706</v>
      </c>
      <c r="O498" s="45">
        <f ca="1" t="shared" si="10"/>
        <v>0</v>
      </c>
      <c r="P498" s="45">
        <f ca="1" t="shared" si="11"/>
        <v>85</v>
      </c>
      <c r="Q498" s="14" t="str">
        <f>VLOOKUP(B498,辅助信息!E:M,9,FALSE)</f>
        <v>ZTWM-CDGS-XS-2024-0248-五冶钢构-南充市医学院项目</v>
      </c>
      <c r="R498" s="14"/>
    </row>
    <row r="499" hidden="1" spans="2:18">
      <c r="B499" s="27" t="s">
        <v>60</v>
      </c>
      <c r="C499" s="53">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1"/>
      <c r="M499" s="74">
        <v>45706</v>
      </c>
      <c r="O499" s="45">
        <f ca="1" t="shared" si="10"/>
        <v>0</v>
      </c>
      <c r="P499" s="45">
        <f ca="1" t="shared" si="11"/>
        <v>85</v>
      </c>
      <c r="Q499" s="14" t="str">
        <f>VLOOKUP(B499,辅助信息!E:M,9,FALSE)</f>
        <v>ZTWM-CDGS-XS-2024-0248-五冶钢构-南充市医学院项目</v>
      </c>
      <c r="R499" s="14"/>
    </row>
    <row r="500" hidden="1" spans="2:18">
      <c r="B500" s="27" t="s">
        <v>60</v>
      </c>
      <c r="C500" s="53">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59"/>
      <c r="M500" s="74">
        <v>45706</v>
      </c>
      <c r="O500" s="45">
        <f ca="1" t="shared" si="10"/>
        <v>0</v>
      </c>
      <c r="P500" s="45">
        <f ca="1" t="shared" si="11"/>
        <v>85</v>
      </c>
      <c r="Q500" s="14" t="str">
        <f>VLOOKUP(B500,辅助信息!E:M,9,FALSE)</f>
        <v>ZTWM-CDGS-XS-2024-0248-五冶钢构-南充市医学院项目</v>
      </c>
      <c r="R500" s="14"/>
    </row>
    <row r="501" hidden="1" spans="2:18">
      <c r="B501" s="27" t="s">
        <v>20</v>
      </c>
      <c r="C501" s="53">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4">
        <v>45707</v>
      </c>
      <c r="N501" s="42"/>
      <c r="O501" s="45">
        <f ca="1" t="shared" si="10"/>
        <v>0</v>
      </c>
      <c r="P501" s="45">
        <f ca="1" t="shared" si="11"/>
        <v>84</v>
      </c>
      <c r="Q501" s="14" t="str">
        <f>VLOOKUP(B501,辅助信息!E:M,9,FALSE)</f>
        <v>ZTWM-CDGS-XS-2024-0248-五冶钢构-南充市医学院项目</v>
      </c>
      <c r="R501" s="14"/>
    </row>
    <row r="502" hidden="1" spans="2:18">
      <c r="B502" s="27" t="s">
        <v>20</v>
      </c>
      <c r="C502" s="53">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1"/>
      <c r="M502" s="74">
        <v>45707</v>
      </c>
      <c r="N502" s="42"/>
      <c r="O502" s="45">
        <f ca="1" t="shared" si="10"/>
        <v>0</v>
      </c>
      <c r="P502" s="45">
        <f ca="1" t="shared" si="11"/>
        <v>84</v>
      </c>
      <c r="Q502" s="14" t="str">
        <f>VLOOKUP(B502,辅助信息!E:M,9,FALSE)</f>
        <v>ZTWM-CDGS-XS-2024-0248-五冶钢构-南充市医学院项目</v>
      </c>
      <c r="R502" s="14"/>
    </row>
    <row r="503" hidden="1" spans="2:18">
      <c r="B503" s="27" t="s">
        <v>20</v>
      </c>
      <c r="C503" s="53">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1"/>
      <c r="M503" s="74">
        <v>45707</v>
      </c>
      <c r="N503" s="42"/>
      <c r="O503" s="45">
        <f ca="1" t="shared" si="10"/>
        <v>0</v>
      </c>
      <c r="P503" s="45">
        <f ca="1" t="shared" si="11"/>
        <v>84</v>
      </c>
      <c r="Q503" s="14" t="str">
        <f>VLOOKUP(B503,辅助信息!E:M,9,FALSE)</f>
        <v>ZTWM-CDGS-XS-2024-0248-五冶钢构-南充市医学院项目</v>
      </c>
      <c r="R503" s="14"/>
    </row>
    <row r="504" hidden="1" spans="2:18">
      <c r="B504" s="27" t="s">
        <v>20</v>
      </c>
      <c r="C504" s="53">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59"/>
      <c r="M504" s="74">
        <v>45707</v>
      </c>
      <c r="N504" s="42"/>
      <c r="O504" s="45">
        <f ca="1" t="shared" si="10"/>
        <v>0</v>
      </c>
      <c r="P504" s="45">
        <f ca="1" t="shared" si="11"/>
        <v>84</v>
      </c>
      <c r="Q504" s="14" t="str">
        <f>VLOOKUP(B504,辅助信息!E:M,9,FALSE)</f>
        <v>ZTWM-CDGS-XS-2024-0248-五冶钢构-南充市医学院项目</v>
      </c>
      <c r="R504" s="14"/>
    </row>
    <row r="505" hidden="1" spans="2:18">
      <c r="B505" s="27" t="s">
        <v>89</v>
      </c>
      <c r="C505" s="53">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4">
        <v>45708</v>
      </c>
      <c r="N505" s="42"/>
      <c r="O505" s="45">
        <f ca="1" t="shared" si="10"/>
        <v>0</v>
      </c>
      <c r="P505" s="45">
        <f ca="1" t="shared" si="11"/>
        <v>83</v>
      </c>
      <c r="Q505" s="14" t="str">
        <f>VLOOKUP(B505,辅助信息!E:M,9,FALSE)</f>
        <v>ZTWM-CDGS-XS-2024-0248-五冶钢构-南充市医学院项目</v>
      </c>
      <c r="R505" s="14"/>
    </row>
    <row r="506" hidden="1" spans="2:18">
      <c r="B506" s="27" t="s">
        <v>89</v>
      </c>
      <c r="C506" s="53">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1"/>
      <c r="M506" s="74">
        <v>45708</v>
      </c>
      <c r="N506" s="42"/>
      <c r="O506" s="45">
        <f ca="1" t="shared" si="10"/>
        <v>0</v>
      </c>
      <c r="P506" s="45">
        <f ca="1" t="shared" si="11"/>
        <v>83</v>
      </c>
      <c r="Q506" s="14" t="str">
        <f>VLOOKUP(B506,辅助信息!E:M,9,FALSE)</f>
        <v>ZTWM-CDGS-XS-2024-0248-五冶钢构-南充市医学院项目</v>
      </c>
      <c r="R506" s="14"/>
    </row>
    <row r="507" hidden="1" spans="2:18">
      <c r="B507" s="27" t="s">
        <v>89</v>
      </c>
      <c r="C507" s="53">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1"/>
      <c r="M507" s="74">
        <v>45708</v>
      </c>
      <c r="N507" s="42"/>
      <c r="O507" s="45">
        <f ca="1" t="shared" si="10"/>
        <v>0</v>
      </c>
      <c r="P507" s="45">
        <f ca="1" t="shared" si="11"/>
        <v>83</v>
      </c>
      <c r="Q507" s="14" t="str">
        <f>VLOOKUP(B507,辅助信息!E:M,9,FALSE)</f>
        <v>ZTWM-CDGS-XS-2024-0248-五冶钢构-南充市医学院项目</v>
      </c>
      <c r="R507" s="14"/>
    </row>
    <row r="508" hidden="1" spans="2:18">
      <c r="B508" s="27" t="s">
        <v>89</v>
      </c>
      <c r="C508" s="53">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59"/>
      <c r="M508" s="74">
        <v>45708</v>
      </c>
      <c r="N508" s="42"/>
      <c r="O508" s="45">
        <f ca="1" t="shared" si="10"/>
        <v>0</v>
      </c>
      <c r="P508" s="45">
        <f ca="1" t="shared" si="11"/>
        <v>83</v>
      </c>
      <c r="Q508" s="14" t="str">
        <f>VLOOKUP(B508,辅助信息!E:M,9,FALSE)</f>
        <v>ZTWM-CDGS-XS-2024-0248-五冶钢构-南充市医学院项目</v>
      </c>
      <c r="R508" s="14"/>
    </row>
    <row r="509" hidden="1" spans="2:18">
      <c r="B509" s="27" t="s">
        <v>92</v>
      </c>
      <c r="C509" s="53">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4">
        <v>45708</v>
      </c>
      <c r="N509" s="42"/>
      <c r="O509" s="45">
        <f ca="1" t="shared" si="10"/>
        <v>0</v>
      </c>
      <c r="P509" s="45">
        <f ca="1" t="shared" si="11"/>
        <v>83</v>
      </c>
      <c r="Q509" s="14" t="str">
        <f>VLOOKUP(B509,辅助信息!E:M,9,FALSE)</f>
        <v>ZTWM-CDGS-XS-2024-0092-华西-萌海科创农业生态谷</v>
      </c>
      <c r="R509" s="14"/>
    </row>
    <row r="510" hidden="1" spans="2:18">
      <c r="B510" s="27" t="s">
        <v>92</v>
      </c>
      <c r="C510" s="53">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1"/>
      <c r="M510" s="74">
        <v>45708</v>
      </c>
      <c r="N510" s="42"/>
      <c r="O510" s="45">
        <f ca="1" t="shared" si="10"/>
        <v>0</v>
      </c>
      <c r="P510" s="45">
        <f ca="1" t="shared" si="11"/>
        <v>83</v>
      </c>
      <c r="Q510" s="14" t="str">
        <f>VLOOKUP(B510,辅助信息!E:M,9,FALSE)</f>
        <v>ZTWM-CDGS-XS-2024-0092-华西-萌海科创农业生态谷</v>
      </c>
      <c r="R510" s="14"/>
    </row>
    <row r="511" hidden="1" spans="2:18">
      <c r="B511" s="27" t="s">
        <v>92</v>
      </c>
      <c r="C511" s="53">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1"/>
      <c r="M511" s="74">
        <v>45708</v>
      </c>
      <c r="N511" s="42"/>
      <c r="O511" s="45">
        <f ca="1" t="shared" si="10"/>
        <v>0</v>
      </c>
      <c r="P511" s="45">
        <f ca="1" t="shared" si="11"/>
        <v>83</v>
      </c>
      <c r="Q511" s="14" t="str">
        <f>VLOOKUP(B511,辅助信息!E:M,9,FALSE)</f>
        <v>ZTWM-CDGS-XS-2024-0092-华西-萌海科创农业生态谷</v>
      </c>
      <c r="R511" s="14"/>
    </row>
    <row r="512" hidden="1" spans="2:18">
      <c r="B512" s="27" t="s">
        <v>92</v>
      </c>
      <c r="C512" s="53">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1"/>
      <c r="M512" s="74">
        <v>45708</v>
      </c>
      <c r="N512" s="42"/>
      <c r="O512" s="45">
        <f ca="1" t="shared" si="10"/>
        <v>0</v>
      </c>
      <c r="P512" s="45">
        <f ca="1" t="shared" si="11"/>
        <v>83</v>
      </c>
      <c r="Q512" s="14" t="str">
        <f>VLOOKUP(B512,辅助信息!E:M,9,FALSE)</f>
        <v>ZTWM-CDGS-XS-2024-0092-华西-萌海科创农业生态谷</v>
      </c>
      <c r="R512" s="14"/>
    </row>
    <row r="513" hidden="1" spans="2:18">
      <c r="B513" s="27" t="s">
        <v>92</v>
      </c>
      <c r="C513" s="53">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1"/>
      <c r="M513" s="74">
        <v>45708</v>
      </c>
      <c r="N513" s="42"/>
      <c r="O513" s="45">
        <f ca="1" t="shared" si="10"/>
        <v>0</v>
      </c>
      <c r="P513" s="45">
        <f ca="1" t="shared" si="11"/>
        <v>83</v>
      </c>
      <c r="Q513" s="14" t="str">
        <f>VLOOKUP(B513,辅助信息!E:M,9,FALSE)</f>
        <v>ZTWM-CDGS-XS-2024-0092-华西-萌海科创农业生态谷</v>
      </c>
      <c r="R513" s="14"/>
    </row>
    <row r="514" hidden="1" spans="2:18">
      <c r="B514" s="27" t="s">
        <v>92</v>
      </c>
      <c r="C514" s="53">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1"/>
      <c r="M514" s="74">
        <v>45708</v>
      </c>
      <c r="N514" s="42"/>
      <c r="O514" s="45">
        <f ca="1" t="shared" si="10"/>
        <v>0</v>
      </c>
      <c r="P514" s="45">
        <f ca="1" t="shared" si="11"/>
        <v>83</v>
      </c>
      <c r="Q514" s="14" t="str">
        <f>VLOOKUP(B514,辅助信息!E:M,9,FALSE)</f>
        <v>ZTWM-CDGS-XS-2024-0092-华西-萌海科创农业生态谷</v>
      </c>
      <c r="R514" s="14"/>
    </row>
    <row r="515" hidden="1" spans="2:18">
      <c r="B515" s="27" t="s">
        <v>92</v>
      </c>
      <c r="C515" s="53">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1"/>
      <c r="M515" s="74">
        <v>45708</v>
      </c>
      <c r="N515" s="42"/>
      <c r="O515" s="45">
        <f ca="1" t="shared" si="10"/>
        <v>0</v>
      </c>
      <c r="P515" s="45">
        <f ca="1" t="shared" si="11"/>
        <v>83</v>
      </c>
      <c r="Q515" s="14" t="str">
        <f>VLOOKUP(B515,辅助信息!E:M,9,FALSE)</f>
        <v>ZTWM-CDGS-XS-2024-0092-华西-萌海科创农业生态谷</v>
      </c>
      <c r="R515" s="14"/>
    </row>
    <row r="516" hidden="1" spans="2:18">
      <c r="B516" s="27" t="s">
        <v>48</v>
      </c>
      <c r="C516" s="53">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1"/>
      <c r="M516" s="74">
        <v>45708</v>
      </c>
      <c r="N516" s="42"/>
      <c r="O516" s="45">
        <f ca="1" t="shared" si="10"/>
        <v>0</v>
      </c>
      <c r="P516" s="45">
        <f ca="1" t="shared" si="11"/>
        <v>83</v>
      </c>
      <c r="Q516" s="14" t="str">
        <f>VLOOKUP(B516,辅助信息!E:M,9,FALSE)</f>
        <v>ZTWM-CDGS-XS-2024-0093-华西-颐海科创农业生态谷</v>
      </c>
      <c r="R516" s="14"/>
    </row>
    <row r="517" hidden="1" spans="2:18">
      <c r="B517" s="27" t="s">
        <v>48</v>
      </c>
      <c r="C517" s="53">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1"/>
      <c r="M517" s="74">
        <v>45708</v>
      </c>
      <c r="N517" s="42"/>
      <c r="O517" s="45">
        <f ca="1" t="shared" si="10"/>
        <v>0</v>
      </c>
      <c r="P517" s="45">
        <f ca="1" t="shared" si="11"/>
        <v>83</v>
      </c>
      <c r="Q517" s="14" t="str">
        <f>VLOOKUP(B517,辅助信息!E:M,9,FALSE)</f>
        <v>ZTWM-CDGS-XS-2024-0093-华西-颐海科创农业生态谷</v>
      </c>
      <c r="R517" s="14"/>
    </row>
    <row r="518" hidden="1" spans="2:18">
      <c r="B518" s="27" t="s">
        <v>48</v>
      </c>
      <c r="C518" s="53">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1"/>
      <c r="M518" s="74">
        <v>45708</v>
      </c>
      <c r="N518" s="42"/>
      <c r="O518" s="45">
        <f ca="1" t="shared" si="10"/>
        <v>0</v>
      </c>
      <c r="P518" s="45">
        <f ca="1" t="shared" si="11"/>
        <v>83</v>
      </c>
      <c r="Q518" s="14" t="str">
        <f>VLOOKUP(B518,辅助信息!E:M,9,FALSE)</f>
        <v>ZTWM-CDGS-XS-2024-0093-华西-颐海科创农业生态谷</v>
      </c>
      <c r="R518" s="14"/>
    </row>
    <row r="519" hidden="1" spans="2:18">
      <c r="B519" s="27" t="s">
        <v>48</v>
      </c>
      <c r="C519" s="53">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59"/>
      <c r="M519" s="74">
        <v>45708</v>
      </c>
      <c r="N519" s="42"/>
      <c r="O519" s="45">
        <f ca="1" t="shared" si="10"/>
        <v>0</v>
      </c>
      <c r="P519" s="45">
        <f ca="1" t="shared" si="11"/>
        <v>83</v>
      </c>
      <c r="Q519" s="14" t="str">
        <f>VLOOKUP(B519,辅助信息!E:M,9,FALSE)</f>
        <v>ZTWM-CDGS-XS-2024-0093-华西-颐海科创农业生态谷</v>
      </c>
      <c r="R519" s="14"/>
    </row>
    <row r="520" hidden="1" spans="1:18">
      <c r="A520" s="14"/>
      <c r="B520" s="27" t="s">
        <v>80</v>
      </c>
      <c r="C520" s="53">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7">
        <v>45703</v>
      </c>
      <c r="N520" s="77"/>
      <c r="O520" s="14">
        <f ca="1" t="shared" si="10"/>
        <v>0</v>
      </c>
      <c r="P520" s="14">
        <f ca="1" t="shared" si="11"/>
        <v>88</v>
      </c>
      <c r="Q520" s="14" t="e">
        <f>VLOOKUP(B520,辅助信息!E:M,9,FALSE)</f>
        <v>#N/A</v>
      </c>
      <c r="R520" s="14"/>
    </row>
    <row r="521" hidden="1" spans="1:18">
      <c r="A521" s="14"/>
      <c r="B521" s="27" t="s">
        <v>80</v>
      </c>
      <c r="C521" s="53">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1"/>
      <c r="M521" s="77">
        <v>45703</v>
      </c>
      <c r="N521" s="77"/>
      <c r="O521" s="14">
        <f ca="1" t="shared" si="10"/>
        <v>0</v>
      </c>
      <c r="P521" s="14">
        <f ca="1" t="shared" si="11"/>
        <v>88</v>
      </c>
      <c r="Q521" s="14" t="e">
        <f>VLOOKUP(B521,辅助信息!E:M,9,FALSE)</f>
        <v>#N/A</v>
      </c>
      <c r="R521" s="14"/>
    </row>
    <row r="522" hidden="1" spans="1:18">
      <c r="A522" s="14"/>
      <c r="B522" s="27" t="s">
        <v>80</v>
      </c>
      <c r="C522" s="53">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1"/>
      <c r="M522" s="77">
        <v>45703</v>
      </c>
      <c r="N522" s="77"/>
      <c r="O522" s="14">
        <f ca="1" t="shared" si="10"/>
        <v>0</v>
      </c>
      <c r="P522" s="14">
        <f ca="1" t="shared" si="11"/>
        <v>88</v>
      </c>
      <c r="Q522" s="14"/>
      <c r="R522" s="14"/>
    </row>
    <row r="523" hidden="1" spans="1:18">
      <c r="A523" s="14"/>
      <c r="B523" s="27" t="s">
        <v>80</v>
      </c>
      <c r="C523" s="53">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59"/>
      <c r="M523" s="77">
        <v>45703</v>
      </c>
      <c r="N523" s="77"/>
      <c r="O523" s="14">
        <f ca="1" t="shared" si="10"/>
        <v>0</v>
      </c>
      <c r="P523" s="14">
        <f ca="1" t="shared" si="11"/>
        <v>88</v>
      </c>
      <c r="Q523" s="14"/>
      <c r="R523" s="14"/>
    </row>
    <row r="524" hidden="1" spans="1:18">
      <c r="A524" s="14"/>
      <c r="B524" s="27" t="s">
        <v>29</v>
      </c>
      <c r="C524" s="53">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7">
        <v>45705</v>
      </c>
      <c r="N524" s="14"/>
      <c r="O524" s="14">
        <f ca="1" t="shared" si="10"/>
        <v>0</v>
      </c>
      <c r="P524" s="14">
        <f ca="1" t="shared" si="11"/>
        <v>86</v>
      </c>
      <c r="Q524" s="14" t="str">
        <f>VLOOKUP(B524,辅助信息!E:M,9,FALSE)</f>
        <v>ZTWM-CDGS-XS-2024-0181-五冶天府-国道542项目（二批次）</v>
      </c>
      <c r="R524" s="14"/>
    </row>
    <row r="525" hidden="1" spans="1:18">
      <c r="A525" s="14"/>
      <c r="B525" s="27" t="s">
        <v>29</v>
      </c>
      <c r="C525" s="53">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1"/>
      <c r="M525" s="77">
        <v>45705</v>
      </c>
      <c r="N525" s="14"/>
      <c r="O525" s="14">
        <f ca="1" t="shared" si="10"/>
        <v>0</v>
      </c>
      <c r="P525" s="14">
        <f ca="1" t="shared" si="11"/>
        <v>86</v>
      </c>
      <c r="Q525" s="14" t="str">
        <f>VLOOKUP(B525,辅助信息!E:M,9,FALSE)</f>
        <v>ZTWM-CDGS-XS-2024-0181-五冶天府-国道542项目（二批次）</v>
      </c>
      <c r="R525" s="14"/>
    </row>
    <row r="526" hidden="1" spans="1:18">
      <c r="A526" s="14"/>
      <c r="B526" s="27" t="s">
        <v>29</v>
      </c>
      <c r="C526" s="53">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59"/>
      <c r="M526" s="77">
        <v>45705</v>
      </c>
      <c r="N526" s="14"/>
      <c r="O526" s="14">
        <f ca="1" t="shared" si="10"/>
        <v>0</v>
      </c>
      <c r="P526" s="14">
        <f ca="1" t="shared" si="11"/>
        <v>86</v>
      </c>
      <c r="Q526" s="14" t="str">
        <f>VLOOKUP(B526,辅助信息!E:M,9,FALSE)</f>
        <v>ZTWM-CDGS-XS-2024-0181-五冶天府-国道542项目（二批次）</v>
      </c>
      <c r="R526" s="14"/>
    </row>
    <row r="527" hidden="1" spans="1:18">
      <c r="A527" s="14" t="s">
        <v>93</v>
      </c>
      <c r="B527" s="27" t="s">
        <v>78</v>
      </c>
      <c r="C527" s="53">
        <v>45706</v>
      </c>
      <c r="D527" s="27" t="str">
        <f>VLOOKUP(B527,辅助信息!E:K,7,FALSE)</f>
        <v>JWDDCD2024102400111</v>
      </c>
      <c r="E527" s="27" t="str">
        <f>VLOOKUP(F527,辅助信息!A:B,2,FALSE)</f>
        <v>螺纹钢</v>
      </c>
      <c r="F527" s="27" t="s">
        <v>33</v>
      </c>
      <c r="G527" s="79">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7">
        <v>45705</v>
      </c>
      <c r="N527" s="14"/>
      <c r="O527" s="14">
        <f ca="1" t="shared" si="10"/>
        <v>0</v>
      </c>
      <c r="P527" s="14">
        <f ca="1" t="shared" si="11"/>
        <v>86</v>
      </c>
      <c r="Q527" s="14" t="str">
        <f>VLOOKUP(B527,辅助信息!E:M,9,FALSE)</f>
        <v>ZTWM-CDGS-XS-2024-0181-五冶天府-国道542项目（二批次）</v>
      </c>
      <c r="R527" s="14"/>
    </row>
    <row r="528" hidden="1" spans="1:18">
      <c r="A528" s="14"/>
      <c r="B528" s="27" t="s">
        <v>69</v>
      </c>
      <c r="C528" s="53">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7">
        <v>45704</v>
      </c>
      <c r="N528" s="14"/>
      <c r="O528" s="14">
        <f ca="1" t="shared" si="10"/>
        <v>0</v>
      </c>
      <c r="P528" s="14">
        <f ca="1" t="shared" si="11"/>
        <v>87</v>
      </c>
      <c r="Q528" s="14" t="str">
        <f>VLOOKUP(B528,辅助信息!E:M,9,FALSE)</f>
        <v>ZTWM-CDGS-XS-2024-0134-商投建工达州中医药科技成果示范园项目</v>
      </c>
      <c r="R528" s="14"/>
    </row>
    <row r="529" s="14" customFormat="1" hidden="1" spans="2:17">
      <c r="B529" s="27" t="s">
        <v>84</v>
      </c>
      <c r="C529" s="53">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7">
        <v>45705</v>
      </c>
      <c r="O529" s="14">
        <f ca="1" t="shared" si="10"/>
        <v>0</v>
      </c>
      <c r="P529" s="14">
        <f ca="1" t="shared" si="11"/>
        <v>86</v>
      </c>
      <c r="Q529" s="14" t="str">
        <f>VLOOKUP(B529,辅助信息!E:M,9,FALSE)</f>
        <v>ZTWM-CDGS-XS-2024-0181-五冶天府-国道542项目（二批次）</v>
      </c>
    </row>
    <row r="530" s="14" customFormat="1" hidden="1" spans="2:17">
      <c r="B530" s="27" t="s">
        <v>84</v>
      </c>
      <c r="C530" s="53">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1"/>
      <c r="M530" s="77">
        <v>45705</v>
      </c>
      <c r="O530" s="14">
        <f ca="1" t="shared" ref="O530:O593" si="12">IF(OR(M530="",N530&lt;&gt;""),"",MAX(M530-TODAY(),0))</f>
        <v>0</v>
      </c>
      <c r="P530" s="14">
        <f ca="1">IF(M530="","",IF(N530&lt;&gt;"",MAX(N530-M530,0),IF(TODAY()&gt;M530,TODAY()-M530,0)))</f>
        <v>86</v>
      </c>
      <c r="Q530" s="14" t="str">
        <f>VLOOKUP(B530,辅助信息!E:M,9,FALSE)</f>
        <v>ZTWM-CDGS-XS-2024-0181-五冶天府-国道542项目（二批次）</v>
      </c>
    </row>
    <row r="531" s="14" customFormat="1" hidden="1" spans="2:17">
      <c r="B531" s="27" t="s">
        <v>84</v>
      </c>
      <c r="C531" s="53">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59"/>
      <c r="M531" s="77">
        <v>45705</v>
      </c>
      <c r="O531" s="14">
        <f ca="1" t="shared" si="12"/>
        <v>0</v>
      </c>
      <c r="P531" s="14">
        <v>3</v>
      </c>
      <c r="Q531" s="14" t="str">
        <f>VLOOKUP(B531,辅助信息!E:M,9,FALSE)</f>
        <v>ZTWM-CDGS-XS-2024-0181-五冶天府-国道542项目（二批次）</v>
      </c>
    </row>
    <row r="532" s="14" customFormat="1" hidden="1" spans="1:17">
      <c r="A532" s="14" t="s">
        <v>93</v>
      </c>
      <c r="B532" s="27" t="s">
        <v>75</v>
      </c>
      <c r="C532" s="53">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7">
        <v>45709</v>
      </c>
      <c r="O532" s="14">
        <f ca="1" t="shared" si="12"/>
        <v>0</v>
      </c>
      <c r="P532" s="14">
        <f ca="1" t="shared" ref="P532:P570" si="13">IF(M532="","",IF(N532&lt;&gt;"",MAX(N532-M532,0),IF(TODAY()&gt;M532,TODAY()-M532,0)))</f>
        <v>82</v>
      </c>
      <c r="Q532" s="14" t="str">
        <f>VLOOKUP(B532,辅助信息!E:M,9,FALSE)</f>
        <v>ZTWM-CDGS-XS-2024-0181-五冶天府-国道542项目（二批次）</v>
      </c>
    </row>
    <row r="533" s="14" customFormat="1" hidden="1" spans="2:17">
      <c r="B533" s="27" t="s">
        <v>87</v>
      </c>
      <c r="C533" s="53">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7">
        <v>45706</v>
      </c>
      <c r="O533" s="14">
        <f ca="1" t="shared" si="12"/>
        <v>0</v>
      </c>
      <c r="P533" s="14">
        <f ca="1" t="shared" si="13"/>
        <v>85</v>
      </c>
      <c r="Q533" s="14" t="str">
        <f>VLOOKUP(B533,辅助信息!E:M,9,FALSE)</f>
        <v>ZTWM-CDGS-XS-2024-0181-五冶天府-国道542项目（二批次）</v>
      </c>
    </row>
    <row r="534" s="14" customFormat="1" hidden="1" spans="2:17">
      <c r="B534" s="27" t="s">
        <v>87</v>
      </c>
      <c r="C534" s="53">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59"/>
      <c r="M534" s="77">
        <v>45706</v>
      </c>
      <c r="O534" s="14">
        <f ca="1" t="shared" si="12"/>
        <v>0</v>
      </c>
      <c r="P534" s="14">
        <f ca="1" t="shared" si="13"/>
        <v>85</v>
      </c>
      <c r="Q534" s="14" t="str">
        <f>VLOOKUP(B534,辅助信息!E:M,9,FALSE)</f>
        <v>ZTWM-CDGS-XS-2024-0181-五冶天府-国道542项目（二批次）</v>
      </c>
    </row>
    <row r="535" s="14" customFormat="1" hidden="1" spans="2:17">
      <c r="B535" s="27" t="s">
        <v>74</v>
      </c>
      <c r="C535" s="53">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7">
        <v>45711</v>
      </c>
      <c r="O535" s="14">
        <f ca="1" t="shared" si="12"/>
        <v>0</v>
      </c>
      <c r="P535" s="14">
        <f ca="1" t="shared" si="13"/>
        <v>80</v>
      </c>
      <c r="Q535" s="14" t="str">
        <f>VLOOKUP(B535,辅助信息!E:M,9,FALSE)</f>
        <v>ZTWM-CDGS-XS-2024-0181-五冶天府-国道542项目（二批次）</v>
      </c>
    </row>
    <row r="536" s="14" customFormat="1" hidden="1" spans="2:17">
      <c r="B536" s="27" t="s">
        <v>74</v>
      </c>
      <c r="C536" s="53">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1"/>
      <c r="M536" s="77">
        <v>45711</v>
      </c>
      <c r="O536" s="14">
        <f ca="1" t="shared" si="12"/>
        <v>0</v>
      </c>
      <c r="P536" s="14">
        <f ca="1" t="shared" si="13"/>
        <v>80</v>
      </c>
      <c r="Q536" s="14" t="str">
        <f>VLOOKUP(B536,辅助信息!E:M,9,FALSE)</f>
        <v>ZTWM-CDGS-XS-2024-0181-五冶天府-国道542项目（二批次）</v>
      </c>
    </row>
    <row r="537" s="14" customFormat="1" hidden="1" spans="2:17">
      <c r="B537" s="27" t="s">
        <v>74</v>
      </c>
      <c r="C537" s="53">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1"/>
      <c r="M537" s="77">
        <v>45711</v>
      </c>
      <c r="O537" s="14">
        <f ca="1" t="shared" si="12"/>
        <v>0</v>
      </c>
      <c r="P537" s="14">
        <f ca="1" t="shared" si="13"/>
        <v>80</v>
      </c>
      <c r="Q537" s="14" t="str">
        <f>VLOOKUP(B537,辅助信息!E:M,9,FALSE)</f>
        <v>ZTWM-CDGS-XS-2024-0181-五冶天府-国道542项目（二批次）</v>
      </c>
    </row>
    <row r="538" s="14" customFormat="1" hidden="1" spans="2:17">
      <c r="B538" s="27" t="s">
        <v>74</v>
      </c>
      <c r="C538" s="53">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59"/>
      <c r="M538" s="77">
        <v>45711</v>
      </c>
      <c r="O538" s="14">
        <f ca="1" t="shared" si="12"/>
        <v>0</v>
      </c>
      <c r="P538" s="14">
        <f ca="1" t="shared" si="13"/>
        <v>80</v>
      </c>
      <c r="Q538" s="14" t="str">
        <f>VLOOKUP(B538,辅助信息!E:M,9,FALSE)</f>
        <v>ZTWM-CDGS-XS-2024-0181-五冶天府-国道542项目（二批次）</v>
      </c>
    </row>
    <row r="539" s="14" customFormat="1" hidden="1" spans="1:17">
      <c r="A539" s="14" t="s">
        <v>94</v>
      </c>
      <c r="B539" s="27" t="s">
        <v>79</v>
      </c>
      <c r="C539" s="53">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3">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1"/>
      <c r="O540" s="14" t="str">
        <f ca="1" t="shared" si="12"/>
        <v/>
      </c>
      <c r="P540" s="14" t="str">
        <f ca="1" t="shared" si="13"/>
        <v/>
      </c>
      <c r="Q540" s="14" t="str">
        <f>VLOOKUP(B540,辅助信息!E:M,9,FALSE)</f>
        <v>ZTWM-CDGS-XS-2024-0181-五冶天府-国道542项目（二批次）</v>
      </c>
    </row>
    <row r="541" s="14" customFormat="1" hidden="1" spans="2:17">
      <c r="B541" s="27" t="s">
        <v>79</v>
      </c>
      <c r="C541" s="53">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59"/>
      <c r="O541" s="14" t="str">
        <f ca="1" t="shared" si="12"/>
        <v/>
      </c>
      <c r="P541" s="14" t="str">
        <f ca="1" t="shared" si="13"/>
        <v/>
      </c>
      <c r="Q541" s="14" t="str">
        <f>VLOOKUP(B541,辅助信息!E:M,9,FALSE)</f>
        <v>ZTWM-CDGS-XS-2024-0181-五冶天府-国道542项目（二批次）</v>
      </c>
    </row>
    <row r="542" s="14" customFormat="1" hidden="1" spans="1:17">
      <c r="A542" s="45"/>
      <c r="B542" s="27" t="s">
        <v>88</v>
      </c>
      <c r="C542" s="53">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4">
        <v>45706</v>
      </c>
      <c r="N542" s="45"/>
      <c r="O542" s="45">
        <f ca="1" t="shared" si="12"/>
        <v>0</v>
      </c>
      <c r="P542" s="45">
        <f ca="1" t="shared" si="13"/>
        <v>85</v>
      </c>
      <c r="Q542" s="14" t="str">
        <f>VLOOKUP(B542,辅助信息!E:M,9,FALSE)</f>
        <v>ZTWM-CDGS-XS-2024-0248-五冶钢构-南充市医学院项目</v>
      </c>
    </row>
    <row r="543" s="14" customFormat="1" hidden="1" spans="1:17">
      <c r="A543" s="45"/>
      <c r="B543" s="27" t="s">
        <v>88</v>
      </c>
      <c r="C543" s="53">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1"/>
      <c r="M543" s="74">
        <v>45706</v>
      </c>
      <c r="N543" s="45"/>
      <c r="O543" s="45">
        <f ca="1" t="shared" si="12"/>
        <v>0</v>
      </c>
      <c r="P543" s="45">
        <f ca="1" t="shared" si="13"/>
        <v>85</v>
      </c>
      <c r="Q543" s="14" t="str">
        <f>VLOOKUP(B543,辅助信息!E:M,9,FALSE)</f>
        <v>ZTWM-CDGS-XS-2024-0248-五冶钢构-南充市医学院项目</v>
      </c>
    </row>
    <row r="544" s="14" customFormat="1" hidden="1" spans="1:17">
      <c r="A544" s="45"/>
      <c r="B544" s="27" t="s">
        <v>88</v>
      </c>
      <c r="C544" s="53">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1"/>
      <c r="M544" s="74">
        <v>45706</v>
      </c>
      <c r="N544" s="45"/>
      <c r="O544" s="45">
        <f ca="1" t="shared" si="12"/>
        <v>0</v>
      </c>
      <c r="P544" s="45">
        <f ca="1" t="shared" si="13"/>
        <v>85</v>
      </c>
      <c r="Q544" s="14" t="str">
        <f>VLOOKUP(B544,辅助信息!E:M,9,FALSE)</f>
        <v>ZTWM-CDGS-XS-2024-0248-五冶钢构-南充市医学院项目</v>
      </c>
    </row>
    <row r="545" hidden="1" spans="1:18">
      <c r="A545" s="45"/>
      <c r="B545" s="27" t="s">
        <v>88</v>
      </c>
      <c r="C545" s="53">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59"/>
      <c r="M545" s="74">
        <v>45706</v>
      </c>
      <c r="O545" s="45">
        <f ca="1" t="shared" si="12"/>
        <v>0</v>
      </c>
      <c r="P545" s="45">
        <f ca="1" t="shared" si="13"/>
        <v>85</v>
      </c>
      <c r="Q545" s="14" t="str">
        <f>VLOOKUP(B545,辅助信息!E:M,9,FALSE)</f>
        <v>ZTWM-CDGS-XS-2024-0248-五冶钢构-南充市医学院项目</v>
      </c>
      <c r="R545" s="14"/>
    </row>
    <row r="546" hidden="1" spans="1:18">
      <c r="A546" s="45"/>
      <c r="B546" s="27" t="s">
        <v>89</v>
      </c>
      <c r="C546" s="53">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4">
        <v>45708</v>
      </c>
      <c r="O546" s="45">
        <f ca="1" t="shared" si="12"/>
        <v>0</v>
      </c>
      <c r="P546" s="45">
        <f ca="1" t="shared" si="13"/>
        <v>83</v>
      </c>
      <c r="Q546" s="14" t="str">
        <f>VLOOKUP(B546,辅助信息!E:M,9,FALSE)</f>
        <v>ZTWM-CDGS-XS-2024-0248-五冶钢构-南充市医学院项目</v>
      </c>
      <c r="R546" s="14"/>
    </row>
    <row r="547" hidden="1" spans="1:18">
      <c r="A547" s="45"/>
      <c r="B547" s="27" t="s">
        <v>89</v>
      </c>
      <c r="C547" s="53">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1"/>
      <c r="M547" s="74">
        <v>45708</v>
      </c>
      <c r="O547" s="45">
        <f ca="1" t="shared" si="12"/>
        <v>0</v>
      </c>
      <c r="P547" s="45">
        <f ca="1" t="shared" si="13"/>
        <v>83</v>
      </c>
      <c r="Q547" s="14" t="str">
        <f>VLOOKUP(B547,辅助信息!E:M,9,FALSE)</f>
        <v>ZTWM-CDGS-XS-2024-0248-五冶钢构-南充市医学院项目</v>
      </c>
      <c r="R547" s="14"/>
    </row>
    <row r="548" hidden="1" spans="1:18">
      <c r="A548" s="45"/>
      <c r="B548" s="27" t="s">
        <v>89</v>
      </c>
      <c r="C548" s="53">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59"/>
      <c r="M548" s="74">
        <v>45708</v>
      </c>
      <c r="O548" s="45">
        <f ca="1" t="shared" si="12"/>
        <v>0</v>
      </c>
      <c r="P548" s="45">
        <f ca="1" t="shared" si="13"/>
        <v>83</v>
      </c>
      <c r="Q548" s="14" t="str">
        <f>VLOOKUP(B548,辅助信息!E:M,9,FALSE)</f>
        <v>ZTWM-CDGS-XS-2024-0248-五冶钢构-南充市医学院项目</v>
      </c>
      <c r="R548" s="14"/>
    </row>
    <row r="549" hidden="1" spans="1:18">
      <c r="A549" s="45"/>
      <c r="B549" s="27" t="s">
        <v>48</v>
      </c>
      <c r="C549" s="53">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4">
        <v>45708</v>
      </c>
      <c r="O549" s="45">
        <f ca="1" t="shared" si="12"/>
        <v>0</v>
      </c>
      <c r="P549" s="45">
        <f ca="1" t="shared" si="13"/>
        <v>83</v>
      </c>
      <c r="Q549" s="14" t="str">
        <f>VLOOKUP(B549,辅助信息!E:M,9,FALSE)</f>
        <v>ZTWM-CDGS-XS-2024-0093-华西-颐海科创农业生态谷</v>
      </c>
      <c r="R549" s="14"/>
    </row>
    <row r="550" hidden="1" spans="1:18">
      <c r="A550" s="45"/>
      <c r="B550" s="27" t="s">
        <v>48</v>
      </c>
      <c r="C550" s="53">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1"/>
      <c r="M550" s="74">
        <v>45708</v>
      </c>
      <c r="O550" s="45">
        <f ca="1" t="shared" si="12"/>
        <v>0</v>
      </c>
      <c r="P550" s="45">
        <f ca="1" t="shared" si="13"/>
        <v>83</v>
      </c>
      <c r="Q550" s="14" t="str">
        <f>VLOOKUP(B550,辅助信息!E:M,9,FALSE)</f>
        <v>ZTWM-CDGS-XS-2024-0093-华西-颐海科创农业生态谷</v>
      </c>
      <c r="R550" s="14"/>
    </row>
    <row r="551" hidden="1" spans="1:18">
      <c r="A551" s="45"/>
      <c r="B551" s="27" t="s">
        <v>48</v>
      </c>
      <c r="C551" s="53">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1"/>
      <c r="M551" s="74">
        <v>45708</v>
      </c>
      <c r="O551" s="45">
        <f ca="1" t="shared" si="12"/>
        <v>0</v>
      </c>
      <c r="P551" s="45">
        <f ca="1" t="shared" si="13"/>
        <v>83</v>
      </c>
      <c r="Q551" s="14" t="str">
        <f>VLOOKUP(B551,辅助信息!E:M,9,FALSE)</f>
        <v>ZTWM-CDGS-XS-2024-0093-华西-颐海科创农业生态谷</v>
      </c>
      <c r="R551" s="14"/>
    </row>
    <row r="552" hidden="1" spans="1:18">
      <c r="A552" s="45"/>
      <c r="B552" s="27" t="s">
        <v>48</v>
      </c>
      <c r="C552" s="53">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59"/>
      <c r="M552" s="74">
        <v>45708</v>
      </c>
      <c r="O552" s="45">
        <f ca="1" t="shared" si="12"/>
        <v>0</v>
      </c>
      <c r="P552" s="45">
        <f ca="1" t="shared" si="13"/>
        <v>83</v>
      </c>
      <c r="Q552" s="14" t="str">
        <f>VLOOKUP(B552,辅助信息!E:M,9,FALSE)</f>
        <v>ZTWM-CDGS-XS-2024-0093-华西-颐海科创农业生态谷</v>
      </c>
      <c r="R552" s="14"/>
    </row>
    <row r="553" hidden="1" spans="2:18">
      <c r="B553" s="27" t="s">
        <v>31</v>
      </c>
      <c r="C553" s="53">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4">
        <v>45708</v>
      </c>
      <c r="N553" s="42"/>
      <c r="O553" s="45">
        <f ca="1" t="shared" si="12"/>
        <v>0</v>
      </c>
      <c r="P553" s="45">
        <f ca="1" t="shared" si="13"/>
        <v>83</v>
      </c>
      <c r="Q553" s="14" t="str">
        <f>VLOOKUP(B553,辅助信息!E:M,9,FALSE)</f>
        <v>ZTWM-CDGS-XS-2024-0179-四川商投-射洪城乡一体化建设项目</v>
      </c>
      <c r="R553" s="14"/>
    </row>
    <row r="554" hidden="1" spans="2:18">
      <c r="B554" s="27" t="s">
        <v>31</v>
      </c>
      <c r="C554" s="53">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1"/>
      <c r="M554" s="74">
        <v>45708</v>
      </c>
      <c r="N554" s="42"/>
      <c r="O554" s="45">
        <f ca="1" t="shared" si="12"/>
        <v>0</v>
      </c>
      <c r="P554" s="45">
        <f ca="1" t="shared" si="13"/>
        <v>83</v>
      </c>
      <c r="Q554" s="14" t="str">
        <f>VLOOKUP(B554,辅助信息!E:M,9,FALSE)</f>
        <v>ZTWM-CDGS-XS-2024-0179-四川商投-射洪城乡一体化建设项目</v>
      </c>
      <c r="R554" s="14"/>
    </row>
    <row r="555" hidden="1" spans="2:18">
      <c r="B555" s="27" t="s">
        <v>31</v>
      </c>
      <c r="C555" s="53">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1"/>
      <c r="M555" s="74">
        <v>45708</v>
      </c>
      <c r="N555" s="42"/>
      <c r="O555" s="45">
        <f ca="1" t="shared" si="12"/>
        <v>0</v>
      </c>
      <c r="P555" s="45">
        <f ca="1" t="shared" si="13"/>
        <v>83</v>
      </c>
      <c r="Q555" s="14" t="str">
        <f>VLOOKUP(B555,辅助信息!E:M,9,FALSE)</f>
        <v>ZTWM-CDGS-XS-2024-0179-四川商投-射洪城乡一体化建设项目</v>
      </c>
      <c r="R555" s="14"/>
    </row>
    <row r="556" hidden="1" spans="2:18">
      <c r="B556" s="27" t="s">
        <v>31</v>
      </c>
      <c r="C556" s="53">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1"/>
      <c r="M556" s="74">
        <v>45708</v>
      </c>
      <c r="N556" s="42"/>
      <c r="O556" s="45">
        <f ca="1" t="shared" si="12"/>
        <v>0</v>
      </c>
      <c r="P556" s="45">
        <f ca="1" t="shared" si="13"/>
        <v>83</v>
      </c>
      <c r="Q556" s="14" t="str">
        <f>VLOOKUP(B556,辅助信息!E:M,9,FALSE)</f>
        <v>ZTWM-CDGS-XS-2024-0179-四川商投-射洪城乡一体化建设项目</v>
      </c>
      <c r="R556" s="14"/>
    </row>
    <row r="557" hidden="1" spans="2:18">
      <c r="B557" s="27" t="s">
        <v>31</v>
      </c>
      <c r="C557" s="53">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1"/>
      <c r="M557" s="74">
        <v>45708</v>
      </c>
      <c r="N557" s="42"/>
      <c r="O557" s="45">
        <f ca="1" t="shared" si="12"/>
        <v>0</v>
      </c>
      <c r="P557" s="45">
        <f ca="1" t="shared" si="13"/>
        <v>83</v>
      </c>
      <c r="Q557" s="14" t="str">
        <f>VLOOKUP(B557,辅助信息!E:M,9,FALSE)</f>
        <v>ZTWM-CDGS-XS-2024-0179-四川商投-射洪城乡一体化建设项目</v>
      </c>
      <c r="R557" s="14"/>
    </row>
    <row r="558" hidden="1" spans="2:18">
      <c r="B558" s="27" t="s">
        <v>31</v>
      </c>
      <c r="C558" s="53">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59"/>
      <c r="M558" s="74">
        <v>45708</v>
      </c>
      <c r="N558" s="42"/>
      <c r="O558" s="45">
        <f ca="1" t="shared" si="12"/>
        <v>0</v>
      </c>
      <c r="P558" s="45">
        <f ca="1" t="shared" si="13"/>
        <v>83</v>
      </c>
      <c r="Q558" s="14" t="str">
        <f>VLOOKUP(B558,辅助信息!E:M,9,FALSE)</f>
        <v>ZTWM-CDGS-XS-2024-0179-四川商投-射洪城乡一体化建设项目</v>
      </c>
      <c r="R558" s="14"/>
    </row>
    <row r="559" hidden="1" spans="2:18">
      <c r="B559" s="27" t="s">
        <v>48</v>
      </c>
      <c r="C559" s="53">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4">
        <v>45708</v>
      </c>
      <c r="N559" s="42"/>
      <c r="O559" s="45">
        <f ca="1" t="shared" si="12"/>
        <v>0</v>
      </c>
      <c r="P559" s="45">
        <f ca="1" t="shared" si="13"/>
        <v>83</v>
      </c>
      <c r="Q559" s="14" t="str">
        <f>VLOOKUP(B559,辅助信息!E:M,9,FALSE)</f>
        <v>ZTWM-CDGS-XS-2024-0093-华西-颐海科创农业生态谷</v>
      </c>
      <c r="R559" s="14"/>
    </row>
    <row r="560" hidden="1" spans="2:18">
      <c r="B560" s="27" t="s">
        <v>48</v>
      </c>
      <c r="C560" s="53">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1"/>
      <c r="M560" s="74">
        <v>45708</v>
      </c>
      <c r="N560" s="42"/>
      <c r="O560" s="45">
        <f ca="1" t="shared" si="12"/>
        <v>0</v>
      </c>
      <c r="P560" s="45">
        <f ca="1" t="shared" si="13"/>
        <v>83</v>
      </c>
      <c r="Q560" s="14" t="str">
        <f>VLOOKUP(B560,辅助信息!E:M,9,FALSE)</f>
        <v>ZTWM-CDGS-XS-2024-0093-华西-颐海科创农业生态谷</v>
      </c>
      <c r="R560" s="14"/>
    </row>
    <row r="561" hidden="1" spans="2:18">
      <c r="B561" s="27" t="s">
        <v>48</v>
      </c>
      <c r="C561" s="53">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1"/>
      <c r="M561" s="74">
        <v>45708</v>
      </c>
      <c r="N561" s="42"/>
      <c r="O561" s="45">
        <f ca="1" t="shared" si="12"/>
        <v>0</v>
      </c>
      <c r="P561" s="45">
        <f ca="1" t="shared" si="13"/>
        <v>83</v>
      </c>
      <c r="Q561" s="14" t="str">
        <f>VLOOKUP(B561,辅助信息!E:M,9,FALSE)</f>
        <v>ZTWM-CDGS-XS-2024-0093-华西-颐海科创农业生态谷</v>
      </c>
      <c r="R561" s="14"/>
    </row>
    <row r="562" hidden="1" spans="2:18">
      <c r="B562" s="27" t="s">
        <v>48</v>
      </c>
      <c r="C562" s="53">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1"/>
      <c r="M562" s="74">
        <v>45708</v>
      </c>
      <c r="N562" s="42"/>
      <c r="O562" s="45">
        <f ca="1" t="shared" si="12"/>
        <v>0</v>
      </c>
      <c r="P562" s="45">
        <f ca="1" t="shared" si="13"/>
        <v>83</v>
      </c>
      <c r="Q562" s="14" t="str">
        <f>VLOOKUP(B562,辅助信息!E:M,9,FALSE)</f>
        <v>ZTWM-CDGS-XS-2024-0093-华西-颐海科创农业生态谷</v>
      </c>
      <c r="R562" s="14"/>
    </row>
    <row r="563" hidden="1" spans="2:18">
      <c r="B563" s="27" t="s">
        <v>48</v>
      </c>
      <c r="C563" s="53">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59"/>
      <c r="M563" s="74">
        <v>45708</v>
      </c>
      <c r="N563" s="42"/>
      <c r="O563" s="45">
        <f ca="1" t="shared" si="12"/>
        <v>0</v>
      </c>
      <c r="P563" s="45">
        <f ca="1" t="shared" si="13"/>
        <v>83</v>
      </c>
      <c r="Q563" s="14" t="str">
        <f>VLOOKUP(B563,辅助信息!E:M,9,FALSE)</f>
        <v>ZTWM-CDGS-XS-2024-0093-华西-颐海科创农业生态谷</v>
      </c>
      <c r="R563" s="14"/>
    </row>
    <row r="564" hidden="1" spans="1:18">
      <c r="A564" s="14"/>
      <c r="B564" s="27" t="s">
        <v>29</v>
      </c>
      <c r="C564" s="53">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7">
        <v>45705</v>
      </c>
      <c r="N564" s="14"/>
      <c r="O564" s="14">
        <f ca="1" t="shared" si="12"/>
        <v>0</v>
      </c>
      <c r="P564" s="14">
        <f ca="1" t="shared" si="13"/>
        <v>86</v>
      </c>
      <c r="Q564" s="14" t="str">
        <f>VLOOKUP(B564,辅助信息!E:M,9,FALSE)</f>
        <v>ZTWM-CDGS-XS-2024-0181-五冶天府-国道542项目（二批次）</v>
      </c>
      <c r="R564" s="14"/>
    </row>
    <row r="565" hidden="1" spans="1:18">
      <c r="A565" s="14"/>
      <c r="B565" s="27" t="s">
        <v>29</v>
      </c>
      <c r="C565" s="53">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1"/>
      <c r="M565" s="77">
        <v>45705</v>
      </c>
      <c r="N565" s="14"/>
      <c r="O565" s="14">
        <f ca="1" t="shared" si="12"/>
        <v>0</v>
      </c>
      <c r="P565" s="14">
        <f ca="1" t="shared" si="13"/>
        <v>86</v>
      </c>
      <c r="Q565" s="14" t="str">
        <f>VLOOKUP(B565,辅助信息!E:M,9,FALSE)</f>
        <v>ZTWM-CDGS-XS-2024-0181-五冶天府-国道542项目（二批次）</v>
      </c>
      <c r="R565" s="14"/>
    </row>
    <row r="566" hidden="1" spans="1:18">
      <c r="A566" s="14"/>
      <c r="B566" s="27" t="s">
        <v>29</v>
      </c>
      <c r="C566" s="53">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59"/>
      <c r="M566" s="77">
        <v>45705</v>
      </c>
      <c r="N566" s="14"/>
      <c r="O566" s="14">
        <f ca="1" t="shared" si="12"/>
        <v>0</v>
      </c>
      <c r="P566" s="14">
        <f ca="1" t="shared" si="13"/>
        <v>86</v>
      </c>
      <c r="Q566" s="14" t="str">
        <f>VLOOKUP(B566,辅助信息!E:M,9,FALSE)</f>
        <v>ZTWM-CDGS-XS-2024-0181-五冶天府-国道542项目（二批次）</v>
      </c>
      <c r="R566" s="14"/>
    </row>
    <row r="567" ht="60" hidden="1" customHeight="1" spans="1:18">
      <c r="A567" s="78" t="s">
        <v>95</v>
      </c>
      <c r="B567" s="27" t="s">
        <v>78</v>
      </c>
      <c r="C567" s="53">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7">
        <v>45705</v>
      </c>
      <c r="N567" s="14"/>
      <c r="O567" s="14">
        <f ca="1" t="shared" si="12"/>
        <v>0</v>
      </c>
      <c r="P567" s="14">
        <f ca="1" t="shared" si="13"/>
        <v>86</v>
      </c>
      <c r="Q567" s="14" t="str">
        <f>VLOOKUP(B567,辅助信息!E:M,9,FALSE)</f>
        <v>ZTWM-CDGS-XS-2024-0181-五冶天府-国道542项目（二批次）</v>
      </c>
      <c r="R567" s="14"/>
    </row>
    <row r="568" ht="36" hidden="1" customHeight="1" spans="1:18">
      <c r="A568" s="78" t="s">
        <v>95</v>
      </c>
      <c r="B568" s="27" t="s">
        <v>69</v>
      </c>
      <c r="C568" s="53">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7">
        <v>45704</v>
      </c>
      <c r="N568" s="14"/>
      <c r="O568" s="14">
        <f ca="1" t="shared" si="12"/>
        <v>0</v>
      </c>
      <c r="P568" s="14">
        <f ca="1" t="shared" si="13"/>
        <v>87</v>
      </c>
      <c r="Q568" s="14" t="str">
        <f>VLOOKUP(B568,辅助信息!E:M,9,FALSE)</f>
        <v>ZTWM-CDGS-XS-2024-0134-商投建工达州中医药科技成果示范园项目</v>
      </c>
      <c r="R568" s="14"/>
    </row>
    <row r="569" hidden="1" spans="1:18">
      <c r="A569" s="14"/>
      <c r="B569" s="27" t="s">
        <v>84</v>
      </c>
      <c r="C569" s="53">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7">
        <v>45705</v>
      </c>
      <c r="N569" s="14"/>
      <c r="O569" s="14">
        <f ca="1" t="shared" si="12"/>
        <v>0</v>
      </c>
      <c r="P569" s="14">
        <f ca="1" t="shared" si="13"/>
        <v>86</v>
      </c>
      <c r="Q569" s="14" t="str">
        <f>VLOOKUP(B569,辅助信息!E:M,9,FALSE)</f>
        <v>ZTWM-CDGS-XS-2024-0181-五冶天府-国道542项目（二批次）</v>
      </c>
      <c r="R569" s="14"/>
    </row>
    <row r="570" hidden="1" spans="1:18">
      <c r="A570" s="14"/>
      <c r="B570" s="27" t="s">
        <v>84</v>
      </c>
      <c r="C570" s="53">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1"/>
      <c r="M570" s="77">
        <v>45705</v>
      </c>
      <c r="N570" s="14"/>
      <c r="O570" s="14">
        <f ca="1" t="shared" si="12"/>
        <v>0</v>
      </c>
      <c r="P570" s="14">
        <f ca="1" t="shared" si="13"/>
        <v>86</v>
      </c>
      <c r="Q570" s="14" t="str">
        <f>VLOOKUP(B570,辅助信息!E:M,9,FALSE)</f>
        <v>ZTWM-CDGS-XS-2024-0181-五冶天府-国道542项目（二批次）</v>
      </c>
      <c r="R570" s="14"/>
    </row>
    <row r="571" hidden="1" spans="1:18">
      <c r="A571" s="14"/>
      <c r="B571" s="27" t="s">
        <v>84</v>
      </c>
      <c r="C571" s="53">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1"/>
      <c r="M571" s="77">
        <v>45705</v>
      </c>
      <c r="N571" s="14"/>
      <c r="O571" s="14">
        <f ca="1" t="shared" si="12"/>
        <v>0</v>
      </c>
      <c r="P571" s="14">
        <v>3</v>
      </c>
      <c r="Q571" s="14" t="str">
        <f>VLOOKUP(B571,辅助信息!E:M,9,FALSE)</f>
        <v>ZTWM-CDGS-XS-2024-0181-五冶天府-国道542项目（二批次）</v>
      </c>
      <c r="R571" s="14"/>
    </row>
    <row r="572" hidden="1" spans="1:18">
      <c r="A572" s="14"/>
      <c r="B572" s="27" t="s">
        <v>84</v>
      </c>
      <c r="C572" s="53">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59"/>
      <c r="M572" s="77">
        <v>45705</v>
      </c>
      <c r="N572" s="14"/>
      <c r="O572" s="14">
        <f ca="1" t="shared" si="12"/>
        <v>0</v>
      </c>
      <c r="P572" s="14">
        <v>3</v>
      </c>
      <c r="Q572" s="14"/>
      <c r="R572" s="14"/>
    </row>
    <row r="573" ht="60" hidden="1" customHeight="1" spans="1:18">
      <c r="A573" s="78" t="s">
        <v>95</v>
      </c>
      <c r="B573" s="27" t="s">
        <v>75</v>
      </c>
      <c r="C573" s="53">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7">
        <v>45709</v>
      </c>
      <c r="N573" s="14"/>
      <c r="O573" s="14">
        <f ca="1" t="shared" si="12"/>
        <v>0</v>
      </c>
      <c r="P573" s="14">
        <f ca="1" t="shared" ref="P573:P624" si="14">IF(M573="","",IF(N573&lt;&gt;"",MAX(N573-M573,0),IF(TODAY()&gt;M573,TODAY()-M573,0)))</f>
        <v>82</v>
      </c>
      <c r="Q573" s="14" t="str">
        <f>VLOOKUP(B573,辅助信息!E:M,9,FALSE)</f>
        <v>ZTWM-CDGS-XS-2024-0181-五冶天府-国道542项目（二批次）</v>
      </c>
      <c r="R573" s="14"/>
    </row>
    <row r="574" hidden="1" spans="1:18">
      <c r="A574" s="14"/>
      <c r="B574" s="27" t="s">
        <v>87</v>
      </c>
      <c r="C574" s="53">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7">
        <v>45706</v>
      </c>
      <c r="N574" s="14"/>
      <c r="O574" s="14">
        <f ca="1" t="shared" si="12"/>
        <v>0</v>
      </c>
      <c r="P574" s="14">
        <f ca="1" t="shared" si="14"/>
        <v>85</v>
      </c>
      <c r="Q574" s="14" t="str">
        <f>VLOOKUP(B574,辅助信息!E:M,9,FALSE)</f>
        <v>ZTWM-CDGS-XS-2024-0181-五冶天府-国道542项目（二批次）</v>
      </c>
      <c r="R574" s="14"/>
    </row>
    <row r="575" hidden="1" spans="1:18">
      <c r="A575" s="14"/>
      <c r="B575" s="27" t="s">
        <v>87</v>
      </c>
      <c r="C575" s="53">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59"/>
      <c r="M575" s="77">
        <v>45706</v>
      </c>
      <c r="N575" s="14"/>
      <c r="O575" s="14">
        <f ca="1" t="shared" si="12"/>
        <v>0</v>
      </c>
      <c r="P575" s="14">
        <f ca="1" t="shared" si="14"/>
        <v>85</v>
      </c>
      <c r="Q575" s="14" t="str">
        <f>VLOOKUP(B575,辅助信息!E:M,9,FALSE)</f>
        <v>ZTWM-CDGS-XS-2024-0181-五冶天府-国道542项目（二批次）</v>
      </c>
      <c r="R575" s="14"/>
    </row>
    <row r="576" hidden="1" spans="1:18">
      <c r="A576" s="14"/>
      <c r="B576" s="27" t="s">
        <v>74</v>
      </c>
      <c r="C576" s="53">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7">
        <v>45711</v>
      </c>
      <c r="N576" s="14"/>
      <c r="O576" s="14">
        <f ca="1" t="shared" si="12"/>
        <v>0</v>
      </c>
      <c r="P576" s="14">
        <f ca="1" t="shared" si="14"/>
        <v>80</v>
      </c>
      <c r="Q576" s="14" t="str">
        <f>VLOOKUP(B576,辅助信息!E:M,9,FALSE)</f>
        <v>ZTWM-CDGS-XS-2024-0181-五冶天府-国道542项目（二批次）</v>
      </c>
      <c r="R576" s="14"/>
    </row>
    <row r="577" hidden="1" spans="1:18">
      <c r="A577" s="14"/>
      <c r="B577" s="27" t="s">
        <v>74</v>
      </c>
      <c r="C577" s="53">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1"/>
      <c r="M577" s="77">
        <v>45711</v>
      </c>
      <c r="N577" s="14"/>
      <c r="O577" s="14">
        <f ca="1" t="shared" si="12"/>
        <v>0</v>
      </c>
      <c r="P577" s="14">
        <f ca="1" t="shared" si="14"/>
        <v>80</v>
      </c>
      <c r="Q577" s="14" t="str">
        <f>VLOOKUP(B577,辅助信息!E:M,9,FALSE)</f>
        <v>ZTWM-CDGS-XS-2024-0181-五冶天府-国道542项目（二批次）</v>
      </c>
      <c r="R577" s="14"/>
    </row>
    <row r="578" hidden="1" spans="1:18">
      <c r="A578" s="14"/>
      <c r="B578" s="27" t="s">
        <v>74</v>
      </c>
      <c r="C578" s="53">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1"/>
      <c r="M578" s="77">
        <v>45711</v>
      </c>
      <c r="N578" s="14"/>
      <c r="O578" s="14">
        <f ca="1" t="shared" si="12"/>
        <v>0</v>
      </c>
      <c r="P578" s="14">
        <f ca="1" t="shared" si="14"/>
        <v>80</v>
      </c>
      <c r="Q578" s="14" t="str">
        <f>VLOOKUP(B578,辅助信息!E:M,9,FALSE)</f>
        <v>ZTWM-CDGS-XS-2024-0181-五冶天府-国道542项目（二批次）</v>
      </c>
      <c r="R578" s="14"/>
    </row>
    <row r="579" hidden="1" spans="1:18">
      <c r="A579" s="14"/>
      <c r="B579" s="27" t="s">
        <v>74</v>
      </c>
      <c r="C579" s="53">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59"/>
      <c r="M579" s="77">
        <v>45711</v>
      </c>
      <c r="N579" s="14"/>
      <c r="O579" s="14">
        <f ca="1" t="shared" si="12"/>
        <v>0</v>
      </c>
      <c r="P579" s="14">
        <f ca="1" t="shared" si="14"/>
        <v>80</v>
      </c>
      <c r="Q579" s="14" t="str">
        <f>VLOOKUP(B579,辅助信息!E:M,9,FALSE)</f>
        <v>ZTWM-CDGS-XS-2024-0181-五冶天府-国道542项目（二批次）</v>
      </c>
      <c r="R579" s="14"/>
    </row>
    <row r="580" hidden="1" spans="1:18">
      <c r="A580" s="78" t="s">
        <v>96</v>
      </c>
      <c r="B580" s="79" t="s">
        <v>88</v>
      </c>
      <c r="C580" s="53">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7">
        <v>45706</v>
      </c>
      <c r="N580" s="14"/>
      <c r="O580" s="14">
        <f ca="1" t="shared" si="12"/>
        <v>0</v>
      </c>
      <c r="P580" s="14">
        <f ca="1" t="shared" si="14"/>
        <v>85</v>
      </c>
      <c r="Q580" s="14" t="str">
        <f>VLOOKUP(B580,辅助信息!E:M,9,FALSE)</f>
        <v>ZTWM-CDGS-XS-2024-0248-五冶钢构-南充市医学院项目</v>
      </c>
      <c r="R580" s="14"/>
    </row>
    <row r="581" hidden="1" spans="1:18">
      <c r="A581" s="14"/>
      <c r="B581" s="79" t="s">
        <v>88</v>
      </c>
      <c r="C581" s="53">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1"/>
      <c r="M581" s="77">
        <v>45706</v>
      </c>
      <c r="N581" s="14"/>
      <c r="O581" s="14">
        <f ca="1" t="shared" si="12"/>
        <v>0</v>
      </c>
      <c r="P581" s="14">
        <f ca="1" t="shared" si="14"/>
        <v>85</v>
      </c>
      <c r="Q581" s="14" t="str">
        <f>VLOOKUP(B581,辅助信息!E:M,9,FALSE)</f>
        <v>ZTWM-CDGS-XS-2024-0248-五冶钢构-南充市医学院项目</v>
      </c>
      <c r="R581" s="14"/>
    </row>
    <row r="582" hidden="1" spans="1:18">
      <c r="A582" s="14"/>
      <c r="B582" s="79" t="s">
        <v>88</v>
      </c>
      <c r="C582" s="53">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1"/>
      <c r="M582" s="77">
        <v>45706</v>
      </c>
      <c r="N582" s="14"/>
      <c r="O582" s="14">
        <f ca="1" t="shared" si="12"/>
        <v>0</v>
      </c>
      <c r="P582" s="14">
        <f ca="1" t="shared" si="14"/>
        <v>85</v>
      </c>
      <c r="Q582" s="14" t="str">
        <f>VLOOKUP(B582,辅助信息!E:M,9,FALSE)</f>
        <v>ZTWM-CDGS-XS-2024-0248-五冶钢构-南充市医学院项目</v>
      </c>
      <c r="R582" s="14"/>
    </row>
    <row r="583" hidden="1" spans="1:18">
      <c r="A583" s="14"/>
      <c r="B583" s="79" t="s">
        <v>72</v>
      </c>
      <c r="C583" s="53">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1"/>
      <c r="M583" s="77">
        <v>45708</v>
      </c>
      <c r="N583" s="14"/>
      <c r="O583" s="14">
        <f ca="1" t="shared" si="12"/>
        <v>0</v>
      </c>
      <c r="P583" s="14">
        <f ca="1" t="shared" si="14"/>
        <v>83</v>
      </c>
      <c r="Q583" s="14" t="str">
        <f>VLOOKUP(B583,辅助信息!E:M,9,FALSE)</f>
        <v>ZTWM-CDGS-XS-2024-0248-五冶钢构-南充市医学院项目</v>
      </c>
      <c r="R583" s="14"/>
    </row>
    <row r="584" hidden="1" spans="1:18">
      <c r="A584" s="14"/>
      <c r="B584" s="79" t="s">
        <v>72</v>
      </c>
      <c r="C584" s="53">
        <v>45707</v>
      </c>
      <c r="D584" s="27" t="str">
        <f>VLOOKUP(B584,辅助信息!E:K,7,FALSE)</f>
        <v>JWDDCD2025051000019</v>
      </c>
      <c r="E584" s="27" t="str">
        <f>VLOOKUP(F584,辅助信息!A:B,2,FALSE)</f>
        <v>螺纹钢</v>
      </c>
      <c r="F584" s="79"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59"/>
      <c r="M584" s="77">
        <v>45708</v>
      </c>
      <c r="N584" s="14"/>
      <c r="O584" s="14">
        <f ca="1" t="shared" si="12"/>
        <v>0</v>
      </c>
      <c r="P584" s="14">
        <f ca="1" t="shared" si="14"/>
        <v>83</v>
      </c>
      <c r="Q584" s="14" t="str">
        <f>VLOOKUP(B584,辅助信息!E:M,9,FALSE)</f>
        <v>ZTWM-CDGS-XS-2024-0248-五冶钢构-南充市医学院项目</v>
      </c>
      <c r="R584" s="14"/>
    </row>
    <row r="585" hidden="1" spans="1:18">
      <c r="A585" s="14"/>
      <c r="B585" s="27" t="s">
        <v>89</v>
      </c>
      <c r="C585" s="53">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7">
        <v>45708</v>
      </c>
      <c r="N585" s="14"/>
      <c r="O585" s="14">
        <f ca="1" t="shared" si="12"/>
        <v>0</v>
      </c>
      <c r="P585" s="14">
        <f ca="1" t="shared" si="14"/>
        <v>83</v>
      </c>
      <c r="Q585" s="14" t="str">
        <f>VLOOKUP(B585,辅助信息!E:M,9,FALSE)</f>
        <v>ZTWM-CDGS-XS-2024-0248-五冶钢构-南充市医学院项目</v>
      </c>
      <c r="R585" s="14"/>
    </row>
    <row r="586" hidden="1" spans="1:18">
      <c r="A586" s="14"/>
      <c r="B586" s="27" t="s">
        <v>89</v>
      </c>
      <c r="C586" s="53">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1"/>
      <c r="M586" s="77">
        <v>45708</v>
      </c>
      <c r="N586" s="14"/>
      <c r="O586" s="14">
        <f ca="1" t="shared" si="12"/>
        <v>0</v>
      </c>
      <c r="P586" s="14">
        <f ca="1" t="shared" si="14"/>
        <v>83</v>
      </c>
      <c r="Q586" s="14" t="str">
        <f>VLOOKUP(B586,辅助信息!E:M,9,FALSE)</f>
        <v>ZTWM-CDGS-XS-2024-0248-五冶钢构-南充市医学院项目</v>
      </c>
      <c r="R586" s="14"/>
    </row>
    <row r="587" hidden="1" spans="1:18">
      <c r="A587" s="14"/>
      <c r="B587" s="27" t="s">
        <v>89</v>
      </c>
      <c r="C587" s="53">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1"/>
      <c r="M587" s="77">
        <v>45708</v>
      </c>
      <c r="N587" s="14"/>
      <c r="O587" s="14">
        <f ca="1" t="shared" si="12"/>
        <v>0</v>
      </c>
      <c r="P587" s="14">
        <f ca="1" t="shared" si="14"/>
        <v>83</v>
      </c>
      <c r="Q587" s="14" t="str">
        <f>VLOOKUP(B587,辅助信息!E:M,9,FALSE)</f>
        <v>ZTWM-CDGS-XS-2024-0248-五冶钢构-南充市医学院项目</v>
      </c>
      <c r="R587" s="14"/>
    </row>
    <row r="588" hidden="1" spans="1:18">
      <c r="A588" s="54" t="s">
        <v>97</v>
      </c>
      <c r="B588" s="27" t="s">
        <v>98</v>
      </c>
      <c r="C588" s="53">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1"/>
      <c r="M588" s="74">
        <v>45709</v>
      </c>
      <c r="N588" s="42"/>
      <c r="O588" s="45">
        <f ca="1" t="shared" si="12"/>
        <v>0</v>
      </c>
      <c r="P588" s="45">
        <f ca="1" t="shared" si="14"/>
        <v>82</v>
      </c>
      <c r="Q588" s="14" t="str">
        <f>VLOOKUP(B588,辅助信息!E:M,9,FALSE)</f>
        <v>ZTWM-CDGS-XS-2024-0248-五冶钢构-南充市医学院项目</v>
      </c>
      <c r="R588" s="14"/>
    </row>
    <row r="589" hidden="1" spans="2:18">
      <c r="B589" s="27" t="s">
        <v>99</v>
      </c>
      <c r="C589" s="53">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1"/>
      <c r="M589" s="74">
        <v>45709</v>
      </c>
      <c r="N589" s="42"/>
      <c r="O589" s="45">
        <f ca="1" t="shared" si="12"/>
        <v>0</v>
      </c>
      <c r="P589" s="45">
        <f ca="1" t="shared" si="14"/>
        <v>82</v>
      </c>
      <c r="Q589" s="14" t="str">
        <f>VLOOKUP(B589,辅助信息!E:M,9,FALSE)</f>
        <v>ZTWM-CDGS-XS-2024-0248-五冶钢构-南充市医学院项目</v>
      </c>
      <c r="R589" s="14"/>
    </row>
    <row r="590" hidden="1" spans="2:18">
      <c r="B590" s="27" t="s">
        <v>99</v>
      </c>
      <c r="C590" s="53">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1"/>
      <c r="M590" s="74">
        <v>45709</v>
      </c>
      <c r="N590" s="42"/>
      <c r="O590" s="45">
        <f ca="1" t="shared" si="12"/>
        <v>0</v>
      </c>
      <c r="P590" s="45">
        <f ca="1" t="shared" si="14"/>
        <v>82</v>
      </c>
      <c r="Q590" s="14" t="str">
        <f>VLOOKUP(B590,辅助信息!E:M,9,FALSE)</f>
        <v>ZTWM-CDGS-XS-2024-0248-五冶钢构-南充市医学院项目</v>
      </c>
      <c r="R590" s="14"/>
    </row>
    <row r="591" hidden="1" spans="2:18">
      <c r="B591" s="27" t="s">
        <v>99</v>
      </c>
      <c r="C591" s="53">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1"/>
      <c r="M591" s="74">
        <v>45709</v>
      </c>
      <c r="N591" s="42"/>
      <c r="O591" s="45">
        <f ca="1" t="shared" si="12"/>
        <v>0</v>
      </c>
      <c r="P591" s="45">
        <f ca="1" t="shared" si="14"/>
        <v>82</v>
      </c>
      <c r="Q591" s="14" t="str">
        <f>VLOOKUP(B591,辅助信息!E:M,9,FALSE)</f>
        <v>ZTWM-CDGS-XS-2024-0248-五冶钢构-南充市医学院项目</v>
      </c>
      <c r="R591" s="14"/>
    </row>
    <row r="592" hidden="1" spans="2:18">
      <c r="B592" s="27" t="s">
        <v>99</v>
      </c>
      <c r="C592" s="53">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1"/>
      <c r="M592" s="74">
        <v>45709</v>
      </c>
      <c r="N592" s="42"/>
      <c r="O592" s="45">
        <f ca="1" t="shared" si="12"/>
        <v>0</v>
      </c>
      <c r="P592" s="45">
        <f ca="1" t="shared" si="14"/>
        <v>82</v>
      </c>
      <c r="Q592" s="14" t="str">
        <f>VLOOKUP(B592,辅助信息!E:M,9,FALSE)</f>
        <v>ZTWM-CDGS-XS-2024-0248-五冶钢构-南充市医学院项目</v>
      </c>
      <c r="R592" s="14"/>
    </row>
    <row r="593" hidden="1" spans="2:18">
      <c r="B593" s="27" t="s">
        <v>99</v>
      </c>
      <c r="C593" s="53">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59"/>
      <c r="M593" s="74">
        <v>45709</v>
      </c>
      <c r="N593" s="42"/>
      <c r="O593" s="45">
        <f ca="1" t="shared" si="12"/>
        <v>0</v>
      </c>
      <c r="P593" s="45">
        <f ca="1" t="shared" si="14"/>
        <v>82</v>
      </c>
      <c r="Q593" s="14" t="str">
        <f>VLOOKUP(B593,辅助信息!E:M,9,FALSE)</f>
        <v>ZTWM-CDGS-XS-2024-0248-五冶钢构-南充市医学院项目</v>
      </c>
      <c r="R593" s="14"/>
    </row>
    <row r="594" hidden="1" spans="1:18">
      <c r="A594" s="14"/>
      <c r="B594" s="27" t="s">
        <v>48</v>
      </c>
      <c r="C594" s="53">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7">
        <v>45708</v>
      </c>
      <c r="N594" s="14"/>
      <c r="O594" s="14">
        <f ca="1" t="shared" ref="O594:O624" si="15">IF(OR(M594="",N594&lt;&gt;""),"",MAX(M594-TODAY(),0))</f>
        <v>0</v>
      </c>
      <c r="P594" s="14">
        <f ca="1" t="shared" si="14"/>
        <v>83</v>
      </c>
      <c r="Q594" s="14" t="str">
        <f>VLOOKUP(B594,辅助信息!E:M,9,FALSE)</f>
        <v>ZTWM-CDGS-XS-2024-0093-华西-颐海科创农业生态谷</v>
      </c>
      <c r="R594" s="14"/>
    </row>
    <row r="595" hidden="1" spans="1:18">
      <c r="A595" s="14"/>
      <c r="B595" s="27" t="s">
        <v>48</v>
      </c>
      <c r="C595" s="53">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1"/>
      <c r="M595" s="77">
        <v>45708</v>
      </c>
      <c r="N595" s="14"/>
      <c r="O595" s="14">
        <f ca="1" t="shared" si="15"/>
        <v>0</v>
      </c>
      <c r="P595" s="14">
        <f ca="1" t="shared" si="14"/>
        <v>83</v>
      </c>
      <c r="Q595" s="14" t="str">
        <f>VLOOKUP(B595,辅助信息!E:M,9,FALSE)</f>
        <v>ZTWM-CDGS-XS-2024-0093-华西-颐海科创农业生态谷</v>
      </c>
      <c r="R595" s="14"/>
    </row>
    <row r="596" hidden="1" spans="1:18">
      <c r="A596" s="14"/>
      <c r="B596" s="27" t="s">
        <v>48</v>
      </c>
      <c r="C596" s="53">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1"/>
      <c r="M596" s="77">
        <v>45708</v>
      </c>
      <c r="N596" s="14"/>
      <c r="O596" s="14">
        <f ca="1" t="shared" si="15"/>
        <v>0</v>
      </c>
      <c r="P596" s="14">
        <f ca="1" t="shared" si="14"/>
        <v>83</v>
      </c>
      <c r="Q596" s="14" t="str">
        <f>VLOOKUP(B596,辅助信息!E:M,9,FALSE)</f>
        <v>ZTWM-CDGS-XS-2024-0093-华西-颐海科创农业生态谷</v>
      </c>
      <c r="R596" s="14"/>
    </row>
    <row r="597" hidden="1" spans="1:18">
      <c r="A597" s="14"/>
      <c r="B597" s="27" t="s">
        <v>48</v>
      </c>
      <c r="C597" s="53">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59"/>
      <c r="M597" s="77">
        <v>45708</v>
      </c>
      <c r="N597" s="14"/>
      <c r="O597" s="14">
        <f ca="1" t="shared" si="15"/>
        <v>0</v>
      </c>
      <c r="P597" s="14">
        <f ca="1" t="shared" si="14"/>
        <v>83</v>
      </c>
      <c r="Q597" s="14" t="str">
        <f>VLOOKUP(B597,辅助信息!E:M,9,FALSE)</f>
        <v>ZTWM-CDGS-XS-2024-0093-华西-颐海科创农业生态谷</v>
      </c>
      <c r="R597" s="14"/>
    </row>
    <row r="598" hidden="1" spans="1:18">
      <c r="A598" s="45"/>
      <c r="B598" s="27" t="s">
        <v>31</v>
      </c>
      <c r="C598" s="53">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4">
        <v>45708</v>
      </c>
      <c r="O598" s="45">
        <f ca="1" t="shared" si="15"/>
        <v>0</v>
      </c>
      <c r="P598" s="45">
        <f ca="1" t="shared" si="14"/>
        <v>83</v>
      </c>
      <c r="Q598" s="14" t="str">
        <f>VLOOKUP(B598,辅助信息!E:M,9,FALSE)</f>
        <v>ZTWM-CDGS-XS-2024-0179-四川商投-射洪城乡一体化建设项目</v>
      </c>
      <c r="R598" s="14"/>
    </row>
    <row r="599" hidden="1" spans="1:18">
      <c r="A599" s="45"/>
      <c r="B599" s="27" t="s">
        <v>31</v>
      </c>
      <c r="C599" s="53">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59"/>
      <c r="M599" s="74">
        <v>45708</v>
      </c>
      <c r="O599" s="45">
        <f ca="1" t="shared" si="15"/>
        <v>0</v>
      </c>
      <c r="P599" s="45">
        <f ca="1" t="shared" si="14"/>
        <v>83</v>
      </c>
      <c r="Q599" s="14" t="str">
        <f>VLOOKUP(B599,辅助信息!E:M,9,FALSE)</f>
        <v>ZTWM-CDGS-XS-2024-0179-四川商投-射洪城乡一体化建设项目</v>
      </c>
      <c r="R599" s="14"/>
    </row>
    <row r="600" hidden="1" spans="1:18">
      <c r="A600" s="45"/>
      <c r="B600" s="27" t="s">
        <v>48</v>
      </c>
      <c r="C600" s="53">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4">
        <v>45708</v>
      </c>
      <c r="O600" s="45">
        <f ca="1" t="shared" si="15"/>
        <v>0</v>
      </c>
      <c r="P600" s="45">
        <f ca="1" t="shared" si="14"/>
        <v>83</v>
      </c>
      <c r="Q600" s="14" t="str">
        <f>VLOOKUP(B600,辅助信息!E:M,9,FALSE)</f>
        <v>ZTWM-CDGS-XS-2024-0093-华西-颐海科创农业生态谷</v>
      </c>
      <c r="R600" s="14"/>
    </row>
    <row r="601" hidden="1" spans="1:18">
      <c r="A601" s="45"/>
      <c r="B601" s="27" t="s">
        <v>48</v>
      </c>
      <c r="C601" s="53">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1"/>
      <c r="M601" s="74">
        <v>45708</v>
      </c>
      <c r="O601" s="45">
        <f ca="1" t="shared" si="15"/>
        <v>0</v>
      </c>
      <c r="P601" s="45">
        <f ca="1" t="shared" si="14"/>
        <v>83</v>
      </c>
      <c r="Q601" s="14" t="str">
        <f>VLOOKUP(B601,辅助信息!E:M,9,FALSE)</f>
        <v>ZTWM-CDGS-XS-2024-0093-华西-颐海科创农业生态谷</v>
      </c>
      <c r="R601" s="14"/>
    </row>
    <row r="602" hidden="1" spans="1:18">
      <c r="A602" s="45"/>
      <c r="B602" s="27" t="s">
        <v>48</v>
      </c>
      <c r="C602" s="53">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1"/>
      <c r="M602" s="74">
        <v>45708</v>
      </c>
      <c r="O602" s="45">
        <f ca="1" t="shared" si="15"/>
        <v>0</v>
      </c>
      <c r="P602" s="45">
        <f ca="1" t="shared" si="14"/>
        <v>83</v>
      </c>
      <c r="Q602" s="14" t="str">
        <f>VLOOKUP(B602,辅助信息!E:M,9,FALSE)</f>
        <v>ZTWM-CDGS-XS-2024-0093-华西-颐海科创农业生态谷</v>
      </c>
      <c r="R602" s="14"/>
    </row>
    <row r="603" hidden="1" spans="1:18">
      <c r="A603" s="45"/>
      <c r="B603" s="27" t="s">
        <v>48</v>
      </c>
      <c r="C603" s="53">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1"/>
      <c r="M603" s="74">
        <v>45708</v>
      </c>
      <c r="O603" s="45">
        <f ca="1" t="shared" si="15"/>
        <v>0</v>
      </c>
      <c r="P603" s="45">
        <f ca="1" t="shared" si="14"/>
        <v>83</v>
      </c>
      <c r="Q603" s="14" t="str">
        <f>VLOOKUP(B603,辅助信息!E:M,9,FALSE)</f>
        <v>ZTWM-CDGS-XS-2024-0093-华西-颐海科创农业生态谷</v>
      </c>
      <c r="R603" s="14"/>
    </row>
    <row r="604" hidden="1" spans="1:18">
      <c r="A604" s="45"/>
      <c r="B604" s="27" t="s">
        <v>48</v>
      </c>
      <c r="C604" s="53">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59"/>
      <c r="M604" s="74">
        <v>45708</v>
      </c>
      <c r="O604" s="45">
        <f ca="1" t="shared" si="15"/>
        <v>0</v>
      </c>
      <c r="P604" s="45">
        <f ca="1" t="shared" si="14"/>
        <v>83</v>
      </c>
      <c r="Q604" s="14" t="str">
        <f>VLOOKUP(B604,辅助信息!E:M,9,FALSE)</f>
        <v>ZTWM-CDGS-XS-2024-0093-华西-颐海科创农业生态谷</v>
      </c>
      <c r="R604" s="14"/>
    </row>
    <row r="605" hidden="1" spans="2:18">
      <c r="B605" s="27" t="s">
        <v>80</v>
      </c>
      <c r="C605" s="53">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4">
        <v>45708</v>
      </c>
      <c r="N605" s="42"/>
      <c r="O605" s="45">
        <f ca="1" t="shared" si="15"/>
        <v>0</v>
      </c>
      <c r="P605" s="45">
        <f ca="1" t="shared" si="14"/>
        <v>83</v>
      </c>
      <c r="Q605" s="14" t="e">
        <f>VLOOKUP(B605,辅助信息!E:M,9,FALSE)</f>
        <v>#N/A</v>
      </c>
      <c r="R605" s="14"/>
    </row>
    <row r="606" hidden="1" spans="2:18">
      <c r="B606" s="27" t="s">
        <v>80</v>
      </c>
      <c r="C606" s="53">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59"/>
      <c r="M606" s="74">
        <v>45708</v>
      </c>
      <c r="N606" s="42"/>
      <c r="O606" s="45">
        <f ca="1" t="shared" si="15"/>
        <v>0</v>
      </c>
      <c r="P606" s="45">
        <f ca="1" t="shared" si="14"/>
        <v>83</v>
      </c>
      <c r="Q606" s="14" t="e">
        <f>VLOOKUP(B606,辅助信息!E:M,9,FALSE)</f>
        <v>#N/A</v>
      </c>
      <c r="R606" s="14"/>
    </row>
    <row r="607" ht="36" hidden="1" customHeight="1" spans="2:18">
      <c r="B607" s="27" t="s">
        <v>47</v>
      </c>
      <c r="C607" s="53">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4">
        <v>45710</v>
      </c>
      <c r="N607" s="42"/>
      <c r="O607" s="45">
        <f ca="1" t="shared" si="15"/>
        <v>0</v>
      </c>
      <c r="P607" s="45">
        <f ca="1" t="shared" si="14"/>
        <v>81</v>
      </c>
      <c r="Q607" s="14" t="str">
        <f>VLOOKUP(B607,辅助信息!E:M,9,FALSE)</f>
        <v>ZTWM-CDGS-XS-2024-0134-商投建工达州中医药科技成果示范园项目</v>
      </c>
      <c r="R607" s="14"/>
    </row>
    <row r="608" ht="36" hidden="1" customHeight="1" spans="1:18">
      <c r="A608" s="14"/>
      <c r="B608" s="27" t="s">
        <v>69</v>
      </c>
      <c r="C608" s="53">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7">
        <v>45704</v>
      </c>
      <c r="N608" s="14"/>
      <c r="O608" s="14">
        <f ca="1" t="shared" si="15"/>
        <v>0</v>
      </c>
      <c r="P608" s="45">
        <f ca="1" t="shared" si="14"/>
        <v>87</v>
      </c>
      <c r="Q608" s="14" t="str">
        <f>VLOOKUP(B608,辅助信息!E:M,9,FALSE)</f>
        <v>ZTWM-CDGS-XS-2024-0134-商投建工达州中医药科技成果示范园项目</v>
      </c>
      <c r="R608" s="14"/>
    </row>
    <row r="609" s="14" customFormat="1" hidden="1" spans="2:17">
      <c r="B609" s="27" t="s">
        <v>84</v>
      </c>
      <c r="C609" s="53">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7">
        <v>45705</v>
      </c>
      <c r="O609" s="14">
        <f ca="1" t="shared" si="15"/>
        <v>0</v>
      </c>
      <c r="P609" s="45">
        <f ca="1" t="shared" si="14"/>
        <v>86</v>
      </c>
      <c r="Q609" s="14" t="str">
        <f>VLOOKUP(B609,辅助信息!E:M,9,FALSE)</f>
        <v>ZTWM-CDGS-XS-2024-0181-五冶天府-国道542项目（二批次）</v>
      </c>
    </row>
    <row r="610" s="14" customFormat="1" hidden="1" spans="2:17">
      <c r="B610" s="27" t="s">
        <v>84</v>
      </c>
      <c r="C610" s="53">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1"/>
      <c r="M610" s="77">
        <v>45705</v>
      </c>
      <c r="O610" s="14">
        <f ca="1" t="shared" si="15"/>
        <v>0</v>
      </c>
      <c r="P610" s="45">
        <f ca="1" t="shared" si="14"/>
        <v>86</v>
      </c>
      <c r="Q610" s="14" t="str">
        <f>VLOOKUP(B610,辅助信息!E:M,9,FALSE)</f>
        <v>ZTWM-CDGS-XS-2024-0181-五冶天府-国道542项目（二批次）</v>
      </c>
    </row>
    <row r="611" s="14" customFormat="1" hidden="1" spans="2:17">
      <c r="B611" s="27" t="s">
        <v>84</v>
      </c>
      <c r="C611" s="53">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1"/>
      <c r="M611" s="77">
        <v>45705</v>
      </c>
      <c r="O611" s="14">
        <f ca="1" t="shared" si="15"/>
        <v>0</v>
      </c>
      <c r="P611" s="45">
        <f ca="1" t="shared" si="14"/>
        <v>86</v>
      </c>
      <c r="Q611" s="14" t="str">
        <f>VLOOKUP(B611,辅助信息!E:M,9,FALSE)</f>
        <v>ZTWM-CDGS-XS-2024-0181-五冶天府-国道542项目（二批次）</v>
      </c>
    </row>
    <row r="612" s="14" customFormat="1" hidden="1" spans="2:17">
      <c r="B612" s="27" t="s">
        <v>84</v>
      </c>
      <c r="C612" s="53">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59"/>
      <c r="M612" s="77">
        <v>45705</v>
      </c>
      <c r="O612" s="14">
        <f ca="1" t="shared" si="15"/>
        <v>0</v>
      </c>
      <c r="P612" s="45">
        <f ca="1" t="shared" si="14"/>
        <v>86</v>
      </c>
      <c r="Q612" s="14" t="str">
        <f>VLOOKUP(B612,辅助信息!E:M,9,FALSE)</f>
        <v>ZTWM-CDGS-XS-2024-0181-五冶天府-国道542项目（二批次）</v>
      </c>
    </row>
    <row r="613" s="14" customFormat="1" ht="60" hidden="1" customHeight="1" spans="2:17">
      <c r="B613" s="27" t="s">
        <v>75</v>
      </c>
      <c r="C613" s="53">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7">
        <v>45709</v>
      </c>
      <c r="O613" s="14">
        <f ca="1" t="shared" si="15"/>
        <v>0</v>
      </c>
      <c r="P613" s="45">
        <f ca="1" t="shared" si="14"/>
        <v>82</v>
      </c>
      <c r="Q613" s="14" t="str">
        <f>VLOOKUP(B613,辅助信息!E:M,9,FALSE)</f>
        <v>ZTWM-CDGS-XS-2024-0181-五冶天府-国道542项目（二批次）</v>
      </c>
    </row>
    <row r="614" s="14" customFormat="1" hidden="1" spans="1:17">
      <c r="A614" s="45" t="s">
        <v>100</v>
      </c>
      <c r="B614" s="27" t="s">
        <v>87</v>
      </c>
      <c r="C614" s="53">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7">
        <v>45706</v>
      </c>
      <c r="O614" s="14">
        <f ca="1" t="shared" si="15"/>
        <v>0</v>
      </c>
      <c r="P614" s="45">
        <f ca="1" t="shared" si="14"/>
        <v>85</v>
      </c>
      <c r="Q614" s="14" t="str">
        <f>VLOOKUP(B614,辅助信息!E:M,9,FALSE)</f>
        <v>ZTWM-CDGS-XS-2024-0181-五冶天府-国道542项目（二批次）</v>
      </c>
    </row>
    <row r="615" s="14" customFormat="1" hidden="1" spans="2:17">
      <c r="B615" s="27" t="s">
        <v>87</v>
      </c>
      <c r="C615" s="53">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59"/>
      <c r="M615" s="77">
        <v>45706</v>
      </c>
      <c r="O615" s="14">
        <f ca="1" t="shared" si="15"/>
        <v>0</v>
      </c>
      <c r="P615" s="45">
        <f ca="1" t="shared" si="14"/>
        <v>85</v>
      </c>
      <c r="Q615" s="14" t="str">
        <f>VLOOKUP(B615,辅助信息!E:M,9,FALSE)</f>
        <v>ZTWM-CDGS-XS-2024-0181-五冶天府-国道542项目（二批次）</v>
      </c>
    </row>
    <row r="616" s="14" customFormat="1" hidden="1" spans="2:17">
      <c r="B616" s="27" t="s">
        <v>74</v>
      </c>
      <c r="C616" s="53">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7">
        <v>45711</v>
      </c>
      <c r="O616" s="14">
        <f ca="1" t="shared" si="15"/>
        <v>0</v>
      </c>
      <c r="P616" s="45">
        <f ca="1" t="shared" si="14"/>
        <v>80</v>
      </c>
      <c r="Q616" s="14" t="str">
        <f>VLOOKUP(B616,辅助信息!E:M,9,FALSE)</f>
        <v>ZTWM-CDGS-XS-2024-0181-五冶天府-国道542项目（二批次）</v>
      </c>
    </row>
    <row r="617" s="14" customFormat="1" hidden="1" spans="2:17">
      <c r="B617" s="27" t="s">
        <v>74</v>
      </c>
      <c r="C617" s="53">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1"/>
      <c r="M617" s="77">
        <v>45711</v>
      </c>
      <c r="O617" s="14">
        <f ca="1" t="shared" si="15"/>
        <v>0</v>
      </c>
      <c r="P617" s="45">
        <f ca="1" t="shared" si="14"/>
        <v>80</v>
      </c>
      <c r="Q617" s="14" t="str">
        <f>VLOOKUP(B617,辅助信息!E:M,9,FALSE)</f>
        <v>ZTWM-CDGS-XS-2024-0181-五冶天府-国道542项目（二批次）</v>
      </c>
    </row>
    <row r="618" s="14" customFormat="1" hidden="1" spans="2:17">
      <c r="B618" s="27" t="s">
        <v>74</v>
      </c>
      <c r="C618" s="53">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1"/>
      <c r="M618" s="77">
        <v>45711</v>
      </c>
      <c r="O618" s="14">
        <f ca="1" t="shared" si="15"/>
        <v>0</v>
      </c>
      <c r="P618" s="45">
        <f ca="1" t="shared" si="14"/>
        <v>80</v>
      </c>
      <c r="Q618" s="14" t="str">
        <f>VLOOKUP(B618,辅助信息!E:M,9,FALSE)</f>
        <v>ZTWM-CDGS-XS-2024-0181-五冶天府-国道542项目（二批次）</v>
      </c>
    </row>
    <row r="619" s="14" customFormat="1" hidden="1" spans="2:17">
      <c r="B619" s="27" t="s">
        <v>74</v>
      </c>
      <c r="C619" s="53">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59"/>
      <c r="M619" s="77">
        <v>45711</v>
      </c>
      <c r="O619" s="14">
        <f ca="1" t="shared" si="15"/>
        <v>0</v>
      </c>
      <c r="P619" s="45">
        <f ca="1" t="shared" si="14"/>
        <v>80</v>
      </c>
      <c r="Q619" s="14" t="str">
        <f>VLOOKUP(B619,辅助信息!E:M,9,FALSE)</f>
        <v>ZTWM-CDGS-XS-2024-0181-五冶天府-国道542项目（二批次）</v>
      </c>
    </row>
    <row r="620" s="14" customFormat="1" hidden="1" spans="1:17">
      <c r="A620" s="78" t="s">
        <v>101</v>
      </c>
      <c r="B620" s="27" t="s">
        <v>88</v>
      </c>
      <c r="C620" s="53">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0" t="str">
        <f>VLOOKUP(B620,辅助信息!E:J,6,FALSE)</f>
        <v>送货单：送货单位：南充思临新材料科技有限公司,收货单位：五冶集团川北(南充)建设有限公司,项目名称：南充医学科学产业园,送货车型13米,装货前联系收货人核实到场规格</v>
      </c>
      <c r="M620" s="77">
        <v>45706</v>
      </c>
      <c r="O620" s="14">
        <f ca="1" t="shared" si="15"/>
        <v>0</v>
      </c>
      <c r="P620" s="45">
        <f ca="1" t="shared" si="14"/>
        <v>85</v>
      </c>
      <c r="Q620" s="14" t="str">
        <f>VLOOKUP(B620,辅助信息!E:M,9,FALSE)</f>
        <v>ZTWM-CDGS-XS-2024-0248-五冶钢构-南充市医学院项目</v>
      </c>
    </row>
    <row r="621" s="14" customFormat="1" hidden="1" spans="2:17">
      <c r="B621" s="27" t="s">
        <v>88</v>
      </c>
      <c r="C621" s="53">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1"/>
      <c r="M621" s="77">
        <v>45706</v>
      </c>
      <c r="O621" s="14">
        <f ca="1" t="shared" si="15"/>
        <v>0</v>
      </c>
      <c r="P621" s="45">
        <f ca="1" t="shared" si="14"/>
        <v>85</v>
      </c>
      <c r="Q621" s="14" t="str">
        <f>VLOOKUP(B621,辅助信息!E:M,9,FALSE)</f>
        <v>ZTWM-CDGS-XS-2024-0248-五冶钢构-南充市医学院项目</v>
      </c>
    </row>
    <row r="622" s="14" customFormat="1" hidden="1" spans="2:17">
      <c r="B622" s="27" t="s">
        <v>88</v>
      </c>
      <c r="C622" s="53">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1"/>
      <c r="M622" s="77">
        <v>45706</v>
      </c>
      <c r="O622" s="14">
        <f ca="1" t="shared" si="15"/>
        <v>0</v>
      </c>
      <c r="P622" s="45">
        <f ca="1" t="shared" si="14"/>
        <v>85</v>
      </c>
      <c r="Q622" s="14" t="str">
        <f>VLOOKUP(B622,辅助信息!E:M,9,FALSE)</f>
        <v>ZTWM-CDGS-XS-2024-0248-五冶钢构-南充市医学院项目</v>
      </c>
    </row>
    <row r="623" s="14" customFormat="1" hidden="1" spans="2:17">
      <c r="B623" s="27" t="s">
        <v>72</v>
      </c>
      <c r="C623" s="53">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1"/>
      <c r="M623" s="77">
        <v>45708</v>
      </c>
      <c r="O623" s="14">
        <f ca="1" t="shared" si="15"/>
        <v>0</v>
      </c>
      <c r="P623" s="45">
        <f ca="1" t="shared" si="14"/>
        <v>83</v>
      </c>
      <c r="Q623" s="14" t="str">
        <f>VLOOKUP(B623,辅助信息!E:M,9,FALSE)</f>
        <v>ZTWM-CDGS-XS-2024-0248-五冶钢构-南充市医学院项目</v>
      </c>
    </row>
    <row r="624" s="14" customFormat="1" hidden="1" spans="2:17">
      <c r="B624" s="27" t="s">
        <v>72</v>
      </c>
      <c r="C624" s="53">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1"/>
      <c r="M624" s="77">
        <v>45708</v>
      </c>
      <c r="O624" s="14">
        <f ca="1" t="shared" si="15"/>
        <v>0</v>
      </c>
      <c r="P624" s="45">
        <f ca="1" t="shared" si="14"/>
        <v>83</v>
      </c>
      <c r="Q624" s="14" t="str">
        <f>VLOOKUP(B624,辅助信息!E:M,9,FALSE)</f>
        <v>ZTWM-CDGS-XS-2024-0248-五冶钢构-南充市医学院项目</v>
      </c>
    </row>
    <row r="625" hidden="1" spans="1:18">
      <c r="A625" s="14"/>
      <c r="B625" s="27" t="s">
        <v>72</v>
      </c>
      <c r="C625" s="53">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1"/>
      <c r="M625" s="77"/>
      <c r="N625" s="14"/>
      <c r="O625" s="14"/>
      <c r="Q625" s="14"/>
      <c r="R625" s="14"/>
    </row>
    <row r="626" hidden="1" spans="1:18">
      <c r="A626" s="14"/>
      <c r="B626" s="27" t="s">
        <v>89</v>
      </c>
      <c r="C626" s="53">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7">
        <v>45708</v>
      </c>
      <c r="N626" s="14"/>
      <c r="O626" s="14">
        <f ca="1" t="shared" ref="O626:O689" si="16">IF(OR(M626="",N626&lt;&gt;""),"",MAX(M626-TODAY(),0))</f>
        <v>0</v>
      </c>
      <c r="P626" s="45">
        <f ca="1" t="shared" ref="P626:P689" si="17">IF(M626="","",IF(N626&lt;&gt;"",MAX(N626-M626,0),IF(TODAY()&gt;M626,TODAY()-M626,0)))</f>
        <v>83</v>
      </c>
      <c r="Q626" s="14" t="str">
        <f>VLOOKUP(B626,辅助信息!E:M,9,FALSE)</f>
        <v>ZTWM-CDGS-XS-2024-0248-五冶钢构-南充市医学院项目</v>
      </c>
      <c r="R626" s="14"/>
    </row>
    <row r="627" hidden="1" spans="1:18">
      <c r="A627" s="14"/>
      <c r="B627" s="27" t="s">
        <v>89</v>
      </c>
      <c r="C627" s="53">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1"/>
      <c r="M627" s="77">
        <v>45708</v>
      </c>
      <c r="N627" s="14"/>
      <c r="O627" s="14">
        <f ca="1" t="shared" si="16"/>
        <v>0</v>
      </c>
      <c r="P627" s="45">
        <f ca="1" t="shared" si="17"/>
        <v>83</v>
      </c>
      <c r="Q627" s="14" t="str">
        <f>VLOOKUP(B627,辅助信息!E:M,9,FALSE)</f>
        <v>ZTWM-CDGS-XS-2024-0248-五冶钢构-南充市医学院项目</v>
      </c>
      <c r="R627" s="14"/>
    </row>
    <row r="628" hidden="1" spans="1:18">
      <c r="A628" s="45" t="s">
        <v>97</v>
      </c>
      <c r="B628" s="27" t="s">
        <v>98</v>
      </c>
      <c r="C628" s="53">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1"/>
      <c r="M628" s="74">
        <v>45709</v>
      </c>
      <c r="O628" s="45">
        <f ca="1" t="shared" si="16"/>
        <v>0</v>
      </c>
      <c r="P628" s="45">
        <f ca="1" t="shared" si="17"/>
        <v>82</v>
      </c>
      <c r="Q628" s="14" t="str">
        <f>VLOOKUP(B628,辅助信息!E:M,9,FALSE)</f>
        <v>ZTWM-CDGS-XS-2024-0248-五冶钢构-南充市医学院项目</v>
      </c>
      <c r="R628" s="14"/>
    </row>
    <row r="629" hidden="1" spans="1:18">
      <c r="A629" s="14"/>
      <c r="B629" s="27" t="s">
        <v>99</v>
      </c>
      <c r="C629" s="53">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1"/>
      <c r="M629" s="74">
        <v>45709</v>
      </c>
      <c r="O629" s="45">
        <f ca="1" t="shared" si="16"/>
        <v>0</v>
      </c>
      <c r="P629" s="45">
        <f ca="1" t="shared" si="17"/>
        <v>82</v>
      </c>
      <c r="Q629" s="14" t="str">
        <f>VLOOKUP(B629,辅助信息!E:M,9,FALSE)</f>
        <v>ZTWM-CDGS-XS-2024-0248-五冶钢构-南充市医学院项目</v>
      </c>
      <c r="R629" s="14"/>
    </row>
    <row r="630" hidden="1" spans="1:18">
      <c r="A630" s="14"/>
      <c r="B630" s="27" t="s">
        <v>99</v>
      </c>
      <c r="C630" s="53">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1"/>
      <c r="M630" s="74">
        <v>45709</v>
      </c>
      <c r="O630" s="45">
        <f ca="1" t="shared" si="16"/>
        <v>0</v>
      </c>
      <c r="P630" s="45">
        <f ca="1" t="shared" si="17"/>
        <v>82</v>
      </c>
      <c r="Q630" s="14" t="str">
        <f>VLOOKUP(B630,辅助信息!E:M,9,FALSE)</f>
        <v>ZTWM-CDGS-XS-2024-0248-五冶钢构-南充市医学院项目</v>
      </c>
      <c r="R630" s="14"/>
    </row>
    <row r="631" hidden="1" spans="1:18">
      <c r="A631" s="14"/>
      <c r="B631" s="27" t="s">
        <v>99</v>
      </c>
      <c r="C631" s="53">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1"/>
      <c r="M631" s="74">
        <v>45709</v>
      </c>
      <c r="O631" s="45">
        <f ca="1" t="shared" si="16"/>
        <v>0</v>
      </c>
      <c r="P631" s="45">
        <f ca="1" t="shared" si="17"/>
        <v>82</v>
      </c>
      <c r="Q631" s="14" t="str">
        <f>VLOOKUP(B631,辅助信息!E:M,9,FALSE)</f>
        <v>ZTWM-CDGS-XS-2024-0248-五冶钢构-南充市医学院项目</v>
      </c>
      <c r="R631" s="14"/>
    </row>
    <row r="632" hidden="1" spans="1:18">
      <c r="A632" s="14"/>
      <c r="B632" s="27" t="s">
        <v>99</v>
      </c>
      <c r="C632" s="53">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1"/>
      <c r="M632" s="74">
        <v>45709</v>
      </c>
      <c r="O632" s="45">
        <f ca="1" t="shared" si="16"/>
        <v>0</v>
      </c>
      <c r="P632" s="45">
        <f ca="1" t="shared" si="17"/>
        <v>82</v>
      </c>
      <c r="Q632" s="14" t="str">
        <f>VLOOKUP(B632,辅助信息!E:M,9,FALSE)</f>
        <v>ZTWM-CDGS-XS-2024-0248-五冶钢构-南充市医学院项目</v>
      </c>
      <c r="R632" s="14"/>
    </row>
    <row r="633" hidden="1" spans="1:18">
      <c r="A633" s="14"/>
      <c r="B633" s="27" t="s">
        <v>99</v>
      </c>
      <c r="C633" s="53">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59"/>
      <c r="M633" s="74">
        <v>45709</v>
      </c>
      <c r="O633" s="45">
        <f ca="1" t="shared" si="16"/>
        <v>0</v>
      </c>
      <c r="P633" s="45">
        <f ca="1" t="shared" si="17"/>
        <v>82</v>
      </c>
      <c r="Q633" s="14" t="str">
        <f>VLOOKUP(B633,辅助信息!E:M,9,FALSE)</f>
        <v>ZTWM-CDGS-XS-2024-0248-五冶钢构-南充市医学院项目</v>
      </c>
      <c r="R633" s="14"/>
    </row>
    <row r="634" hidden="1" spans="1:18">
      <c r="A634" s="14"/>
      <c r="B634" s="27" t="s">
        <v>31</v>
      </c>
      <c r="C634" s="53">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7">
        <v>45708</v>
      </c>
      <c r="N634" s="14"/>
      <c r="O634" s="14">
        <f ca="1" t="shared" si="16"/>
        <v>0</v>
      </c>
      <c r="P634" s="45">
        <f ca="1" t="shared" si="17"/>
        <v>83</v>
      </c>
      <c r="Q634" s="14" t="str">
        <f>VLOOKUP(B634,辅助信息!E:M,9,FALSE)</f>
        <v>ZTWM-CDGS-XS-2024-0179-四川商投-射洪城乡一体化建设项目</v>
      </c>
      <c r="R634" s="14"/>
    </row>
    <row r="635" hidden="1" spans="1:18">
      <c r="A635" s="14"/>
      <c r="B635" s="27" t="s">
        <v>31</v>
      </c>
      <c r="C635" s="53">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59"/>
      <c r="M635" s="77">
        <v>45708</v>
      </c>
      <c r="N635" s="14"/>
      <c r="O635" s="14">
        <f ca="1" t="shared" si="16"/>
        <v>0</v>
      </c>
      <c r="P635" s="45">
        <f ca="1" t="shared" si="17"/>
        <v>83</v>
      </c>
      <c r="Q635" s="14" t="str">
        <f>VLOOKUP(B635,辅助信息!E:M,9,FALSE)</f>
        <v>ZTWM-CDGS-XS-2024-0179-四川商投-射洪城乡一体化建设项目</v>
      </c>
      <c r="R635" s="14"/>
    </row>
    <row r="636" ht="36" hidden="1" customHeight="1" spans="1:18">
      <c r="A636" s="45" t="s">
        <v>100</v>
      </c>
      <c r="B636" s="27" t="s">
        <v>47</v>
      </c>
      <c r="C636" s="53">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4">
        <v>45710</v>
      </c>
      <c r="O636" s="45">
        <f ca="1" t="shared" si="16"/>
        <v>0</v>
      </c>
      <c r="P636" s="45">
        <f ca="1" t="shared" si="17"/>
        <v>81</v>
      </c>
      <c r="Q636" s="14" t="str">
        <f>VLOOKUP(B636,辅助信息!E:M,9,FALSE)</f>
        <v>ZTWM-CDGS-XS-2024-0134-商投建工达州中医药科技成果示范园项目</v>
      </c>
      <c r="R636" s="14"/>
    </row>
    <row r="637" ht="36" hidden="1" customHeight="1" spans="1:18">
      <c r="A637" s="54" t="s">
        <v>102</v>
      </c>
      <c r="B637" s="27" t="s">
        <v>81</v>
      </c>
      <c r="C637" s="53">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v>
      </c>
      <c r="M637" s="74">
        <v>45711</v>
      </c>
      <c r="O637" s="45">
        <f ca="1" t="shared" si="16"/>
        <v>0</v>
      </c>
      <c r="P637" s="45">
        <f ca="1" t="shared" si="17"/>
        <v>80</v>
      </c>
      <c r="Q637" s="14" t="str">
        <f>VLOOKUP(B637,辅助信息!E:M,9,FALSE)</f>
        <v>ZTWM-CDGS-XS-2024-0030-华西集采-简州大道</v>
      </c>
      <c r="R637" s="14"/>
    </row>
    <row r="638" hidden="1" spans="1:18">
      <c r="A638" s="14"/>
      <c r="B638" s="27" t="s">
        <v>69</v>
      </c>
      <c r="C638" s="53">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7">
        <v>45704</v>
      </c>
      <c r="N638" s="14"/>
      <c r="O638" s="14">
        <f ca="1" t="shared" si="16"/>
        <v>0</v>
      </c>
      <c r="P638" s="45">
        <f ca="1" t="shared" si="17"/>
        <v>87</v>
      </c>
      <c r="Q638" s="14" t="str">
        <f>VLOOKUP(B638,辅助信息!E:M,9,FALSE)</f>
        <v>ZTWM-CDGS-XS-2024-0134-商投建工达州中医药科技成果示范园项目</v>
      </c>
      <c r="R638" s="14"/>
    </row>
    <row r="639" hidden="1" spans="1:18">
      <c r="A639" s="14"/>
      <c r="B639" s="27" t="s">
        <v>69</v>
      </c>
      <c r="C639" s="53">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1"/>
      <c r="M639" s="77">
        <v>45710</v>
      </c>
      <c r="N639" s="14"/>
      <c r="O639" s="14">
        <f ca="1" t="shared" si="16"/>
        <v>0</v>
      </c>
      <c r="P639" s="45">
        <f ca="1" t="shared" si="17"/>
        <v>81</v>
      </c>
      <c r="Q639" s="14"/>
      <c r="R639" s="14"/>
    </row>
    <row r="640" hidden="1" spans="1:18">
      <c r="A640" s="14"/>
      <c r="B640" s="27" t="s">
        <v>69</v>
      </c>
      <c r="C640" s="53">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59"/>
      <c r="M640" s="77">
        <v>45710</v>
      </c>
      <c r="N640" s="14"/>
      <c r="O640" s="14">
        <f ca="1" t="shared" si="16"/>
        <v>0</v>
      </c>
      <c r="P640" s="45">
        <f ca="1" t="shared" si="17"/>
        <v>81</v>
      </c>
      <c r="Q640" s="14"/>
      <c r="R640" s="14"/>
    </row>
    <row r="641" s="14" customFormat="1" hidden="1" spans="2:17">
      <c r="B641" s="27" t="s">
        <v>84</v>
      </c>
      <c r="C641" s="53">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7">
        <v>45705</v>
      </c>
      <c r="O641" s="14">
        <f ca="1" t="shared" si="16"/>
        <v>0</v>
      </c>
      <c r="P641" s="45">
        <f ca="1" t="shared" si="17"/>
        <v>86</v>
      </c>
      <c r="Q641" s="14" t="str">
        <f>VLOOKUP(B641,辅助信息!E:M,9,FALSE)</f>
        <v>ZTWM-CDGS-XS-2024-0181-五冶天府-国道542项目（二批次）</v>
      </c>
    </row>
    <row r="642" s="14" customFormat="1" hidden="1" spans="2:17">
      <c r="B642" s="27" t="s">
        <v>84</v>
      </c>
      <c r="C642" s="53">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1"/>
      <c r="M642" s="77">
        <v>45705</v>
      </c>
      <c r="O642" s="14">
        <f ca="1" t="shared" si="16"/>
        <v>0</v>
      </c>
      <c r="P642" s="45">
        <f ca="1" t="shared" si="17"/>
        <v>86</v>
      </c>
      <c r="Q642" s="14" t="str">
        <f>VLOOKUP(B642,辅助信息!E:M,9,FALSE)</f>
        <v>ZTWM-CDGS-XS-2024-0181-五冶天府-国道542项目（二批次）</v>
      </c>
    </row>
    <row r="643" s="14" customFormat="1" hidden="1" spans="2:17">
      <c r="B643" s="27" t="s">
        <v>84</v>
      </c>
      <c r="C643" s="53">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1"/>
      <c r="M643" s="77">
        <v>45705</v>
      </c>
      <c r="O643" s="14">
        <f ca="1" t="shared" si="16"/>
        <v>0</v>
      </c>
      <c r="P643" s="45">
        <f ca="1" t="shared" si="17"/>
        <v>86</v>
      </c>
      <c r="Q643" s="14" t="str">
        <f>VLOOKUP(B643,辅助信息!E:M,9,FALSE)</f>
        <v>ZTWM-CDGS-XS-2024-0181-五冶天府-国道542项目（二批次）</v>
      </c>
    </row>
    <row r="644" s="14" customFormat="1" hidden="1" spans="2:17">
      <c r="B644" s="27" t="s">
        <v>84</v>
      </c>
      <c r="C644" s="53">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59"/>
      <c r="M644" s="77">
        <v>45705</v>
      </c>
      <c r="O644" s="14">
        <f ca="1" t="shared" si="16"/>
        <v>0</v>
      </c>
      <c r="P644" s="45">
        <f ca="1" t="shared" si="17"/>
        <v>86</v>
      </c>
      <c r="Q644" s="14" t="str">
        <f>VLOOKUP(B644,辅助信息!E:M,9,FALSE)</f>
        <v>ZTWM-CDGS-XS-2024-0181-五冶天府-国道542项目（二批次）</v>
      </c>
    </row>
    <row r="645" s="14" customFormat="1" hidden="1" spans="2:17">
      <c r="B645" s="27" t="s">
        <v>74</v>
      </c>
      <c r="C645" s="53">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7">
        <v>45711</v>
      </c>
      <c r="O645" s="14">
        <f ca="1" t="shared" si="16"/>
        <v>0</v>
      </c>
      <c r="P645" s="45">
        <f ca="1" t="shared" si="17"/>
        <v>80</v>
      </c>
      <c r="Q645" s="14" t="str">
        <f>VLOOKUP(B645,辅助信息!E:M,9,FALSE)</f>
        <v>ZTWM-CDGS-XS-2024-0181-五冶天府-国道542项目（二批次）</v>
      </c>
    </row>
    <row r="646" s="14" customFormat="1" hidden="1" spans="2:17">
      <c r="B646" s="27" t="s">
        <v>74</v>
      </c>
      <c r="C646" s="53">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1"/>
      <c r="M646" s="77">
        <v>45711</v>
      </c>
      <c r="O646" s="14">
        <f ca="1" t="shared" si="16"/>
        <v>0</v>
      </c>
      <c r="P646" s="45">
        <f ca="1" t="shared" si="17"/>
        <v>80</v>
      </c>
      <c r="Q646" s="14" t="str">
        <f>VLOOKUP(B646,辅助信息!E:M,9,FALSE)</f>
        <v>ZTWM-CDGS-XS-2024-0181-五冶天府-国道542项目（二批次）</v>
      </c>
    </row>
    <row r="647" s="14" customFormat="1" hidden="1" spans="2:17">
      <c r="B647" s="27" t="s">
        <v>74</v>
      </c>
      <c r="C647" s="53">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1"/>
      <c r="M647" s="77">
        <v>45711</v>
      </c>
      <c r="O647" s="14">
        <f ca="1" t="shared" si="16"/>
        <v>0</v>
      </c>
      <c r="P647" s="45">
        <f ca="1" t="shared" si="17"/>
        <v>80</v>
      </c>
      <c r="Q647" s="14" t="str">
        <f>VLOOKUP(B647,辅助信息!E:M,9,FALSE)</f>
        <v>ZTWM-CDGS-XS-2024-0181-五冶天府-国道542项目（二批次）</v>
      </c>
    </row>
    <row r="648" s="14" customFormat="1" hidden="1" spans="2:17">
      <c r="B648" s="27" t="s">
        <v>74</v>
      </c>
      <c r="C648" s="53">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59"/>
      <c r="M648" s="77">
        <v>45711</v>
      </c>
      <c r="O648" s="14">
        <f ca="1" t="shared" si="16"/>
        <v>0</v>
      </c>
      <c r="P648" s="45">
        <f ca="1" t="shared" si="17"/>
        <v>80</v>
      </c>
      <c r="Q648" s="14" t="str">
        <f>VLOOKUP(B648,辅助信息!E:M,9,FALSE)</f>
        <v>ZTWM-CDGS-XS-2024-0181-五冶天府-国道542项目（二批次）</v>
      </c>
    </row>
    <row r="649" s="14" customFormat="1" hidden="1" spans="1:17">
      <c r="A649" s="78" t="s">
        <v>97</v>
      </c>
      <c r="B649" s="27" t="s">
        <v>98</v>
      </c>
      <c r="C649" s="53">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7">
        <v>45709</v>
      </c>
      <c r="O649" s="14">
        <f ca="1" t="shared" si="16"/>
        <v>0</v>
      </c>
      <c r="P649" s="45">
        <f ca="1" t="shared" si="17"/>
        <v>82</v>
      </c>
      <c r="Q649" s="14" t="str">
        <f>VLOOKUP(B649,辅助信息!E:M,9,FALSE)</f>
        <v>ZTWM-CDGS-XS-2024-0248-五冶钢构-南充市医学院项目</v>
      </c>
    </row>
    <row r="650" s="14" customFormat="1" hidden="1" spans="2:17">
      <c r="B650" s="27" t="s">
        <v>99</v>
      </c>
      <c r="C650" s="53">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1"/>
      <c r="M650" s="77">
        <v>45709</v>
      </c>
      <c r="O650" s="14">
        <f ca="1" t="shared" si="16"/>
        <v>0</v>
      </c>
      <c r="P650" s="45">
        <f ca="1" t="shared" si="17"/>
        <v>82</v>
      </c>
      <c r="Q650" s="14" t="str">
        <f>VLOOKUP(B650,辅助信息!E:M,9,FALSE)</f>
        <v>ZTWM-CDGS-XS-2024-0248-五冶钢构-南充市医学院项目</v>
      </c>
    </row>
    <row r="651" s="14" customFormat="1" hidden="1" spans="2:17">
      <c r="B651" s="27" t="s">
        <v>99</v>
      </c>
      <c r="C651" s="53">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1"/>
      <c r="M651" s="77">
        <v>45709</v>
      </c>
      <c r="O651" s="14">
        <f ca="1" t="shared" si="16"/>
        <v>0</v>
      </c>
      <c r="P651" s="45">
        <f ca="1" t="shared" si="17"/>
        <v>82</v>
      </c>
      <c r="Q651" s="14" t="str">
        <f>VLOOKUP(B651,辅助信息!E:M,9,FALSE)</f>
        <v>ZTWM-CDGS-XS-2024-0248-五冶钢构-南充市医学院项目</v>
      </c>
    </row>
    <row r="652" s="14" customFormat="1" hidden="1" spans="2:17">
      <c r="B652" s="27" t="s">
        <v>99</v>
      </c>
      <c r="C652" s="53">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1"/>
      <c r="M652" s="77">
        <v>45709</v>
      </c>
      <c r="O652" s="14">
        <f ca="1" t="shared" si="16"/>
        <v>0</v>
      </c>
      <c r="P652" s="45">
        <f ca="1" t="shared" si="17"/>
        <v>82</v>
      </c>
      <c r="Q652" s="14" t="str">
        <f>VLOOKUP(B652,辅助信息!E:M,9,FALSE)</f>
        <v>ZTWM-CDGS-XS-2024-0248-五冶钢构-南充市医学院项目</v>
      </c>
    </row>
    <row r="653" s="14" customFormat="1" hidden="1" spans="2:17">
      <c r="B653" s="27" t="s">
        <v>99</v>
      </c>
      <c r="C653" s="53">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1"/>
      <c r="M653" s="77">
        <v>45709</v>
      </c>
      <c r="O653" s="14">
        <f ca="1" t="shared" si="16"/>
        <v>0</v>
      </c>
      <c r="P653" s="45">
        <f ca="1" t="shared" si="17"/>
        <v>82</v>
      </c>
      <c r="Q653" s="14" t="str">
        <f>VLOOKUP(B653,辅助信息!E:M,9,FALSE)</f>
        <v>ZTWM-CDGS-XS-2024-0248-五冶钢构-南充市医学院项目</v>
      </c>
    </row>
    <row r="654" s="14" customFormat="1" hidden="1" spans="2:17">
      <c r="B654" s="27" t="s">
        <v>99</v>
      </c>
      <c r="C654" s="53">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59"/>
      <c r="M654" s="77">
        <v>45709</v>
      </c>
      <c r="O654" s="14">
        <f ca="1" t="shared" si="16"/>
        <v>0</v>
      </c>
      <c r="P654" s="45">
        <f ca="1" t="shared" si="17"/>
        <v>82</v>
      </c>
      <c r="Q654" s="14" t="str">
        <f>VLOOKUP(B654,辅助信息!E:M,9,FALSE)</f>
        <v>ZTWM-CDGS-XS-2024-0248-五冶钢构-南充市医学院项目</v>
      </c>
    </row>
    <row r="655" s="14" customFormat="1" hidden="1" spans="2:17">
      <c r="B655" s="27" t="s">
        <v>31</v>
      </c>
      <c r="C655" s="53">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7">
        <v>45708</v>
      </c>
      <c r="O655" s="14">
        <f ca="1" t="shared" si="16"/>
        <v>0</v>
      </c>
      <c r="P655" s="45">
        <f ca="1" t="shared" si="17"/>
        <v>83</v>
      </c>
      <c r="Q655" s="14" t="str">
        <f>VLOOKUP(B655,辅助信息!E:M,9,FALSE)</f>
        <v>ZTWM-CDGS-XS-2024-0179-四川商投-射洪城乡一体化建设项目</v>
      </c>
    </row>
    <row r="656" s="14" customFormat="1" hidden="1" spans="2:17">
      <c r="B656" s="27" t="s">
        <v>31</v>
      </c>
      <c r="C656" s="53">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59"/>
      <c r="M656" s="77">
        <v>45708</v>
      </c>
      <c r="O656" s="14">
        <f ca="1" t="shared" si="16"/>
        <v>0</v>
      </c>
      <c r="P656" s="45">
        <f ca="1" t="shared" si="17"/>
        <v>83</v>
      </c>
      <c r="Q656" s="14" t="str">
        <f>VLOOKUP(B656,辅助信息!E:M,9,FALSE)</f>
        <v>ZTWM-CDGS-XS-2024-0179-四川商投-射洪城乡一体化建设项目</v>
      </c>
    </row>
    <row r="657" s="14" customFormat="1" ht="36" hidden="1" customHeight="1" spans="1:17">
      <c r="A657" s="45" t="s">
        <v>103</v>
      </c>
      <c r="B657" s="27" t="s">
        <v>81</v>
      </c>
      <c r="C657" s="53">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v>
      </c>
      <c r="M657" s="74">
        <v>45711</v>
      </c>
      <c r="N657" s="45"/>
      <c r="O657" s="14">
        <f ca="1" t="shared" si="16"/>
        <v>0</v>
      </c>
      <c r="P657" s="45">
        <f ca="1" t="shared" si="17"/>
        <v>80</v>
      </c>
      <c r="Q657" s="14" t="str">
        <f>VLOOKUP(B657,辅助信息!E:M,9,FALSE)</f>
        <v>ZTWM-CDGS-XS-2024-0030-华西集采-简州大道</v>
      </c>
    </row>
    <row r="658" s="14" customFormat="1" ht="36" hidden="1" customHeight="1" spans="2:17">
      <c r="B658" s="27" t="s">
        <v>69</v>
      </c>
      <c r="C658" s="53">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7">
        <v>45704</v>
      </c>
      <c r="O658" s="14">
        <f ca="1" t="shared" si="16"/>
        <v>0</v>
      </c>
      <c r="P658" s="45">
        <f ca="1" t="shared" si="17"/>
        <v>87</v>
      </c>
      <c r="Q658" s="14" t="str">
        <f>VLOOKUP(B658,辅助信息!E:M,9,FALSE)</f>
        <v>ZTWM-CDGS-XS-2024-0134-商投建工达州中医药科技成果示范园项目</v>
      </c>
    </row>
    <row r="659" s="14" customFormat="1" hidden="1" spans="2:17">
      <c r="B659" s="27" t="s">
        <v>84</v>
      </c>
      <c r="C659" s="53">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7">
        <v>45705</v>
      </c>
      <c r="O659" s="14">
        <f ca="1" t="shared" si="16"/>
        <v>0</v>
      </c>
      <c r="P659" s="45">
        <f ca="1" t="shared" si="17"/>
        <v>86</v>
      </c>
      <c r="Q659" s="14" t="str">
        <f>VLOOKUP(B659,辅助信息!E:M,9,FALSE)</f>
        <v>ZTWM-CDGS-XS-2024-0181-五冶天府-国道542项目（二批次）</v>
      </c>
    </row>
    <row r="660" s="14" customFormat="1" hidden="1" spans="2:17">
      <c r="B660" s="27" t="s">
        <v>84</v>
      </c>
      <c r="C660" s="53">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1"/>
      <c r="M660" s="77">
        <v>45705</v>
      </c>
      <c r="O660" s="14">
        <f ca="1" t="shared" si="16"/>
        <v>0</v>
      </c>
      <c r="P660" s="45">
        <f ca="1" t="shared" si="17"/>
        <v>86</v>
      </c>
      <c r="Q660" s="14" t="str">
        <f>VLOOKUP(B660,辅助信息!E:M,9,FALSE)</f>
        <v>ZTWM-CDGS-XS-2024-0181-五冶天府-国道542项目（二批次）</v>
      </c>
    </row>
    <row r="661" s="14" customFormat="1" hidden="1" spans="2:17">
      <c r="B661" s="27" t="s">
        <v>84</v>
      </c>
      <c r="C661" s="53">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1"/>
      <c r="M661" s="77">
        <v>45705</v>
      </c>
      <c r="O661" s="14">
        <f ca="1" t="shared" si="16"/>
        <v>0</v>
      </c>
      <c r="P661" s="45">
        <f ca="1" t="shared" si="17"/>
        <v>86</v>
      </c>
      <c r="Q661" s="14" t="str">
        <f>VLOOKUP(B661,辅助信息!E:M,9,FALSE)</f>
        <v>ZTWM-CDGS-XS-2024-0181-五冶天府-国道542项目（二批次）</v>
      </c>
    </row>
    <row r="662" s="14" customFormat="1" hidden="1" spans="2:17">
      <c r="B662" s="27" t="s">
        <v>84</v>
      </c>
      <c r="C662" s="53">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59"/>
      <c r="M662" s="77">
        <v>45705</v>
      </c>
      <c r="O662" s="14">
        <f ca="1" t="shared" si="16"/>
        <v>0</v>
      </c>
      <c r="P662" s="45">
        <f ca="1" t="shared" si="17"/>
        <v>86</v>
      </c>
      <c r="Q662" s="14" t="str">
        <f>VLOOKUP(B662,辅助信息!E:M,9,FALSE)</f>
        <v>ZTWM-CDGS-XS-2024-0181-五冶天府-国道542项目（二批次）</v>
      </c>
    </row>
    <row r="663" s="14" customFormat="1" hidden="1" spans="2:17">
      <c r="B663" s="27" t="s">
        <v>74</v>
      </c>
      <c r="C663" s="53">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7">
        <v>45711</v>
      </c>
      <c r="O663" s="14">
        <f ca="1" t="shared" si="16"/>
        <v>0</v>
      </c>
      <c r="P663" s="45">
        <f ca="1" t="shared" si="17"/>
        <v>80</v>
      </c>
      <c r="Q663" s="14" t="str">
        <f>VLOOKUP(B663,辅助信息!E:M,9,FALSE)</f>
        <v>ZTWM-CDGS-XS-2024-0181-五冶天府-国道542项目（二批次）</v>
      </c>
    </row>
    <row r="664" s="14" customFormat="1" hidden="1" spans="2:17">
      <c r="B664" s="27" t="s">
        <v>74</v>
      </c>
      <c r="C664" s="53">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1"/>
      <c r="M664" s="77">
        <v>45711</v>
      </c>
      <c r="O664" s="14">
        <f ca="1" t="shared" si="16"/>
        <v>0</v>
      </c>
      <c r="P664" s="45">
        <f ca="1" t="shared" si="17"/>
        <v>80</v>
      </c>
      <c r="Q664" s="14" t="str">
        <f>VLOOKUP(B664,辅助信息!E:M,9,FALSE)</f>
        <v>ZTWM-CDGS-XS-2024-0181-五冶天府-国道542项目（二批次）</v>
      </c>
    </row>
    <row r="665" s="14" customFormat="1" hidden="1" spans="2:17">
      <c r="B665" s="27" t="s">
        <v>74</v>
      </c>
      <c r="C665" s="53">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1"/>
      <c r="M665" s="77">
        <v>45711</v>
      </c>
      <c r="O665" s="14">
        <f ca="1" t="shared" si="16"/>
        <v>0</v>
      </c>
      <c r="P665" s="45">
        <f ca="1" t="shared" si="17"/>
        <v>80</v>
      </c>
      <c r="Q665" s="14" t="str">
        <f>VLOOKUP(B665,辅助信息!E:M,9,FALSE)</f>
        <v>ZTWM-CDGS-XS-2024-0181-五冶天府-国道542项目（二批次）</v>
      </c>
    </row>
    <row r="666" s="14" customFormat="1" hidden="1" spans="2:17">
      <c r="B666" s="27" t="s">
        <v>74</v>
      </c>
      <c r="C666" s="53">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59"/>
      <c r="M666" s="77">
        <v>45711</v>
      </c>
      <c r="O666" s="14">
        <f ca="1" t="shared" si="16"/>
        <v>0</v>
      </c>
      <c r="P666" s="45">
        <f ca="1" t="shared" si="17"/>
        <v>80</v>
      </c>
      <c r="Q666" s="14" t="str">
        <f>VLOOKUP(B666,辅助信息!E:M,9,FALSE)</f>
        <v>ZTWM-CDGS-XS-2024-0181-五冶天府-国道542项目（二批次）</v>
      </c>
    </row>
    <row r="667" s="14" customFormat="1" hidden="1" spans="1:17">
      <c r="A667" s="14" t="s">
        <v>97</v>
      </c>
      <c r="B667" s="27" t="s">
        <v>98</v>
      </c>
      <c r="C667" s="53">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7">
        <v>45709</v>
      </c>
      <c r="O667" s="14">
        <f ca="1" t="shared" si="16"/>
        <v>0</v>
      </c>
      <c r="P667" s="45">
        <f ca="1" t="shared" si="17"/>
        <v>82</v>
      </c>
      <c r="Q667" s="14" t="str">
        <f>VLOOKUP(B667,辅助信息!E:M,9,FALSE)</f>
        <v>ZTWM-CDGS-XS-2024-0248-五冶钢构-南充市医学院项目</v>
      </c>
    </row>
    <row r="668" s="14" customFormat="1" hidden="1" spans="2:17">
      <c r="B668" s="27" t="s">
        <v>99</v>
      </c>
      <c r="C668" s="53">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1"/>
      <c r="M668" s="77">
        <v>45709</v>
      </c>
      <c r="O668" s="14">
        <f ca="1" t="shared" si="16"/>
        <v>0</v>
      </c>
      <c r="P668" s="45">
        <f ca="1" t="shared" si="17"/>
        <v>82</v>
      </c>
      <c r="Q668" s="14" t="str">
        <f>VLOOKUP(B668,辅助信息!E:M,9,FALSE)</f>
        <v>ZTWM-CDGS-XS-2024-0248-五冶钢构-南充市医学院项目</v>
      </c>
    </row>
    <row r="669" s="14" customFormat="1" hidden="1" spans="2:17">
      <c r="B669" s="27" t="s">
        <v>99</v>
      </c>
      <c r="C669" s="53">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1"/>
      <c r="M669" s="77">
        <v>45709</v>
      </c>
      <c r="O669" s="14">
        <f ca="1" t="shared" si="16"/>
        <v>0</v>
      </c>
      <c r="P669" s="45">
        <f ca="1" t="shared" si="17"/>
        <v>82</v>
      </c>
      <c r="Q669" s="14" t="str">
        <f>VLOOKUP(B669,辅助信息!E:M,9,FALSE)</f>
        <v>ZTWM-CDGS-XS-2024-0248-五冶钢构-南充市医学院项目</v>
      </c>
    </row>
    <row r="670" s="14" customFormat="1" hidden="1" spans="2:17">
      <c r="B670" s="27" t="s">
        <v>99</v>
      </c>
      <c r="C670" s="53">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1"/>
      <c r="M670" s="77">
        <v>45709</v>
      </c>
      <c r="O670" s="14">
        <f ca="1" t="shared" si="16"/>
        <v>0</v>
      </c>
      <c r="P670" s="45">
        <f ca="1" t="shared" si="17"/>
        <v>82</v>
      </c>
      <c r="Q670" s="14" t="str">
        <f>VLOOKUP(B670,辅助信息!E:M,9,FALSE)</f>
        <v>ZTWM-CDGS-XS-2024-0248-五冶钢构-南充市医学院项目</v>
      </c>
    </row>
    <row r="671" s="14" customFormat="1" hidden="1" spans="2:17">
      <c r="B671" s="27" t="s">
        <v>99</v>
      </c>
      <c r="C671" s="53">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1"/>
      <c r="M671" s="77">
        <v>45709</v>
      </c>
      <c r="O671" s="14">
        <f ca="1" t="shared" si="16"/>
        <v>0</v>
      </c>
      <c r="P671" s="45">
        <f ca="1" t="shared" si="17"/>
        <v>82</v>
      </c>
      <c r="Q671" s="14" t="str">
        <f>VLOOKUP(B671,辅助信息!E:M,9,FALSE)</f>
        <v>ZTWM-CDGS-XS-2024-0248-五冶钢构-南充市医学院项目</v>
      </c>
    </row>
    <row r="672" s="14" customFormat="1" hidden="1" spans="2:17">
      <c r="B672" s="27" t="s">
        <v>99</v>
      </c>
      <c r="C672" s="53">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59"/>
      <c r="M672" s="77">
        <v>45709</v>
      </c>
      <c r="O672" s="14">
        <f ca="1" t="shared" si="16"/>
        <v>0</v>
      </c>
      <c r="P672" s="45">
        <f ca="1" t="shared" si="17"/>
        <v>82</v>
      </c>
      <c r="Q672" s="14" t="str">
        <f>VLOOKUP(B672,辅助信息!E:M,9,FALSE)</f>
        <v>ZTWM-CDGS-XS-2024-0248-五冶钢构-南充市医学院项目</v>
      </c>
    </row>
    <row r="673" s="14" customFormat="1" hidden="1" spans="2:17">
      <c r="B673" s="27" t="s">
        <v>31</v>
      </c>
      <c r="C673" s="53">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7">
        <v>45708</v>
      </c>
      <c r="O673" s="14">
        <f ca="1" t="shared" si="16"/>
        <v>0</v>
      </c>
      <c r="P673" s="45">
        <f ca="1" t="shared" si="17"/>
        <v>83</v>
      </c>
      <c r="Q673" s="14" t="str">
        <f>VLOOKUP(B673,辅助信息!E:M,9,FALSE)</f>
        <v>ZTWM-CDGS-XS-2024-0179-四川商投-射洪城乡一体化建设项目</v>
      </c>
    </row>
    <row r="674" s="14" customFormat="1" hidden="1" spans="2:17">
      <c r="B674" s="27" t="s">
        <v>31</v>
      </c>
      <c r="C674" s="53">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59"/>
      <c r="M674" s="77">
        <v>45708</v>
      </c>
      <c r="O674" s="14">
        <f ca="1" t="shared" si="16"/>
        <v>0</v>
      </c>
      <c r="P674" s="45">
        <f ca="1" t="shared" si="17"/>
        <v>83</v>
      </c>
      <c r="Q674" s="14" t="str">
        <f>VLOOKUP(B674,辅助信息!E:M,9,FALSE)</f>
        <v>ZTWM-CDGS-XS-2024-0179-四川商投-射洪城乡一体化建设项目</v>
      </c>
    </row>
    <row r="675" hidden="1" spans="2:18">
      <c r="B675" s="27" t="s">
        <v>25</v>
      </c>
      <c r="C675" s="53">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7">
        <v>45712</v>
      </c>
      <c r="N675" s="42"/>
      <c r="O675" s="14">
        <f ca="1" t="shared" si="16"/>
        <v>0</v>
      </c>
      <c r="P675" s="45">
        <f ca="1" t="shared" si="17"/>
        <v>79</v>
      </c>
      <c r="Q675" s="14" t="str">
        <f>VLOOKUP(B675,辅助信息!E:M,9,FALSE)</f>
        <v>ZTWM-CDGS-XS-2024-0181-五冶天府-国道542项目（二批次）</v>
      </c>
      <c r="R675" s="14"/>
    </row>
    <row r="676" hidden="1" spans="2:18">
      <c r="B676" s="27" t="s">
        <v>25</v>
      </c>
      <c r="C676" s="53">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1"/>
      <c r="M676" s="77">
        <v>45712</v>
      </c>
      <c r="N676" s="42"/>
      <c r="O676" s="14">
        <f ca="1" t="shared" si="16"/>
        <v>0</v>
      </c>
      <c r="P676" s="45">
        <f ca="1" t="shared" si="17"/>
        <v>79</v>
      </c>
      <c r="Q676" s="14" t="str">
        <f>VLOOKUP(B676,辅助信息!E:M,9,FALSE)</f>
        <v>ZTWM-CDGS-XS-2024-0181-五冶天府-国道542项目（二批次）</v>
      </c>
      <c r="R676" s="14"/>
    </row>
    <row r="677" hidden="1" spans="2:18">
      <c r="B677" s="27" t="s">
        <v>25</v>
      </c>
      <c r="C677" s="53">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1"/>
      <c r="M677" s="77">
        <v>45712</v>
      </c>
      <c r="N677" s="42"/>
      <c r="O677" s="14">
        <f ca="1" t="shared" si="16"/>
        <v>0</v>
      </c>
      <c r="P677" s="45">
        <f ca="1" t="shared" si="17"/>
        <v>79</v>
      </c>
      <c r="Q677" s="14" t="str">
        <f>VLOOKUP(B677,辅助信息!E:M,9,FALSE)</f>
        <v>ZTWM-CDGS-XS-2024-0181-五冶天府-国道542项目（二批次）</v>
      </c>
      <c r="R677" s="14"/>
    </row>
    <row r="678" hidden="1" spans="2:18">
      <c r="B678" s="27" t="s">
        <v>25</v>
      </c>
      <c r="C678" s="53">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1"/>
      <c r="M678" s="77">
        <v>45712</v>
      </c>
      <c r="N678" s="42"/>
      <c r="O678" s="14">
        <f ca="1" t="shared" si="16"/>
        <v>0</v>
      </c>
      <c r="P678" s="45">
        <f ca="1" t="shared" si="17"/>
        <v>79</v>
      </c>
      <c r="Q678" s="14" t="str">
        <f>VLOOKUP(B678,辅助信息!E:M,9,FALSE)</f>
        <v>ZTWM-CDGS-XS-2024-0181-五冶天府-国道542项目（二批次）</v>
      </c>
      <c r="R678" s="14"/>
    </row>
    <row r="679" hidden="1" spans="2:18">
      <c r="B679" s="27" t="s">
        <v>25</v>
      </c>
      <c r="C679" s="53">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1"/>
      <c r="M679" s="77">
        <v>45712</v>
      </c>
      <c r="N679" s="42"/>
      <c r="O679" s="14">
        <f ca="1" t="shared" si="16"/>
        <v>0</v>
      </c>
      <c r="P679" s="45">
        <f ca="1" t="shared" si="17"/>
        <v>79</v>
      </c>
      <c r="Q679" s="14" t="str">
        <f>VLOOKUP(B679,辅助信息!E:M,9,FALSE)</f>
        <v>ZTWM-CDGS-XS-2024-0181-五冶天府-国道542项目（二批次）</v>
      </c>
      <c r="R679" s="14"/>
    </row>
    <row r="680" hidden="1" spans="2:18">
      <c r="B680" s="27" t="s">
        <v>25</v>
      </c>
      <c r="C680" s="53">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59"/>
      <c r="M680" s="77">
        <v>45712</v>
      </c>
      <c r="N680" s="42"/>
      <c r="O680" s="14">
        <f ca="1" t="shared" si="16"/>
        <v>0</v>
      </c>
      <c r="P680" s="45">
        <f ca="1" t="shared" si="17"/>
        <v>79</v>
      </c>
      <c r="Q680" s="14" t="str">
        <f>VLOOKUP(B680,辅助信息!E:M,9,FALSE)</f>
        <v>ZTWM-CDGS-XS-2024-0181-五冶天府-国道542项目（二批次）</v>
      </c>
      <c r="R680" s="14"/>
    </row>
    <row r="681" hidden="1" spans="2:18">
      <c r="B681" s="27" t="s">
        <v>74</v>
      </c>
      <c r="C681" s="53">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7">
        <v>45718</v>
      </c>
      <c r="N681" s="42"/>
      <c r="O681" s="14">
        <f ca="1" t="shared" si="16"/>
        <v>0</v>
      </c>
      <c r="P681" s="45">
        <f ca="1" t="shared" si="17"/>
        <v>73</v>
      </c>
      <c r="Q681" s="14" t="str">
        <f>VLOOKUP(B681,辅助信息!E:M,9,FALSE)</f>
        <v>ZTWM-CDGS-XS-2024-0181-五冶天府-国道542项目（二批次）</v>
      </c>
      <c r="R681" s="14"/>
    </row>
    <row r="682" hidden="1" spans="2:18">
      <c r="B682" s="27" t="s">
        <v>74</v>
      </c>
      <c r="C682" s="53">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1"/>
      <c r="M682" s="77">
        <v>45718</v>
      </c>
      <c r="N682" s="42"/>
      <c r="O682" s="14">
        <f ca="1" t="shared" si="16"/>
        <v>0</v>
      </c>
      <c r="P682" s="45">
        <f ca="1" t="shared" si="17"/>
        <v>73</v>
      </c>
      <c r="Q682" s="14" t="str">
        <f>VLOOKUP(B682,辅助信息!E:M,9,FALSE)</f>
        <v>ZTWM-CDGS-XS-2024-0181-五冶天府-国道542项目（二批次）</v>
      </c>
      <c r="R682" s="14"/>
    </row>
    <row r="683" hidden="1" spans="2:18">
      <c r="B683" s="27" t="s">
        <v>74</v>
      </c>
      <c r="C683" s="53">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1"/>
      <c r="M683" s="77">
        <v>45718</v>
      </c>
      <c r="N683" s="42"/>
      <c r="O683" s="14">
        <f ca="1" t="shared" si="16"/>
        <v>0</v>
      </c>
      <c r="P683" s="45">
        <f ca="1" t="shared" si="17"/>
        <v>73</v>
      </c>
      <c r="Q683" s="14" t="str">
        <f>VLOOKUP(B683,辅助信息!E:M,9,FALSE)</f>
        <v>ZTWM-CDGS-XS-2024-0181-五冶天府-国道542项目（二批次）</v>
      </c>
      <c r="R683" s="14"/>
    </row>
    <row r="684" hidden="1" spans="2:18">
      <c r="B684" s="27" t="s">
        <v>74</v>
      </c>
      <c r="C684" s="53">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1"/>
      <c r="M684" s="77">
        <v>45718</v>
      </c>
      <c r="N684" s="42"/>
      <c r="O684" s="14">
        <f ca="1" t="shared" si="16"/>
        <v>0</v>
      </c>
      <c r="P684" s="45">
        <f ca="1" t="shared" si="17"/>
        <v>73</v>
      </c>
      <c r="Q684" s="14" t="str">
        <f>VLOOKUP(B684,辅助信息!E:M,9,FALSE)</f>
        <v>ZTWM-CDGS-XS-2024-0181-五冶天府-国道542项目（二批次）</v>
      </c>
      <c r="R684" s="14"/>
    </row>
    <row r="685" hidden="1" spans="2:18">
      <c r="B685" s="27" t="s">
        <v>74</v>
      </c>
      <c r="C685" s="53">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59"/>
      <c r="M685" s="77">
        <v>45718</v>
      </c>
      <c r="N685" s="42"/>
      <c r="O685" s="14">
        <f ca="1" t="shared" si="16"/>
        <v>0</v>
      </c>
      <c r="P685" s="45">
        <f ca="1" t="shared" si="17"/>
        <v>73</v>
      </c>
      <c r="Q685" s="14" t="str">
        <f>VLOOKUP(B685,辅助信息!E:M,9,FALSE)</f>
        <v>ZTWM-CDGS-XS-2024-0181-五冶天府-国道542项目（二批次）</v>
      </c>
      <c r="R685" s="14"/>
    </row>
    <row r="686" hidden="1" spans="2:18">
      <c r="B686" s="27" t="s">
        <v>63</v>
      </c>
      <c r="C686" s="53">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7">
        <v>45714</v>
      </c>
      <c r="N686" s="42"/>
      <c r="O686" s="14">
        <f ca="1" t="shared" si="16"/>
        <v>0</v>
      </c>
      <c r="P686" s="45">
        <f ca="1" t="shared" si="17"/>
        <v>77</v>
      </c>
      <c r="Q686" s="14" t="str">
        <f>VLOOKUP(B686,辅助信息!E:M,9,FALSE)</f>
        <v>ZTWM-CDGS-XS-2024-0181-五冶天府-国道542项目（二批次）</v>
      </c>
      <c r="R686" s="14"/>
    </row>
    <row r="687" hidden="1" spans="2:18">
      <c r="B687" s="27" t="s">
        <v>63</v>
      </c>
      <c r="C687" s="53">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59"/>
      <c r="M687" s="77">
        <v>45714</v>
      </c>
      <c r="N687" s="42"/>
      <c r="O687" s="14">
        <f ca="1" t="shared" si="16"/>
        <v>0</v>
      </c>
      <c r="P687" s="45">
        <f ca="1" t="shared" si="17"/>
        <v>77</v>
      </c>
      <c r="Q687" s="14" t="str">
        <f>VLOOKUP(B687,辅助信息!E:M,9,FALSE)</f>
        <v>ZTWM-CDGS-XS-2024-0181-五冶天府-国道542项目（二批次）</v>
      </c>
      <c r="R687" s="14"/>
    </row>
    <row r="688" hidden="1" spans="2:18">
      <c r="B688" s="27" t="s">
        <v>75</v>
      </c>
      <c r="C688" s="53">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7">
        <v>45716</v>
      </c>
      <c r="N688" s="42"/>
      <c r="O688" s="14">
        <f ca="1" t="shared" si="16"/>
        <v>0</v>
      </c>
      <c r="P688" s="45">
        <f ca="1" t="shared" si="17"/>
        <v>75</v>
      </c>
      <c r="Q688" s="14" t="str">
        <f>VLOOKUP(B688,辅助信息!E:M,9,FALSE)</f>
        <v>ZTWM-CDGS-XS-2024-0181-五冶天府-国道542项目（二批次）</v>
      </c>
      <c r="R688" s="14"/>
    </row>
    <row r="689" hidden="1" spans="2:18">
      <c r="B689" s="27" t="s">
        <v>75</v>
      </c>
      <c r="C689" s="53">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1"/>
      <c r="M689" s="77">
        <v>45716</v>
      </c>
      <c r="N689" s="42"/>
      <c r="O689" s="14">
        <f ca="1" t="shared" si="16"/>
        <v>0</v>
      </c>
      <c r="P689" s="45">
        <f ca="1" t="shared" si="17"/>
        <v>75</v>
      </c>
      <c r="Q689" s="14" t="str">
        <f>VLOOKUP(B689,辅助信息!E:M,9,FALSE)</f>
        <v>ZTWM-CDGS-XS-2024-0181-五冶天府-国道542项目（二批次）</v>
      </c>
      <c r="R689" s="14"/>
    </row>
    <row r="690" hidden="1" spans="2:18">
      <c r="B690" s="27" t="s">
        <v>75</v>
      </c>
      <c r="C690" s="53">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1"/>
      <c r="M690" s="77">
        <v>45716</v>
      </c>
      <c r="N690" s="42"/>
      <c r="O690" s="14">
        <f ca="1" t="shared" ref="O690:O712" si="18">IF(OR(M690="",N690&lt;&gt;""),"",MAX(M690-TODAY(),0))</f>
        <v>0</v>
      </c>
      <c r="P690" s="45">
        <f ca="1" t="shared" ref="P690:P712" si="19">IF(M690="","",IF(N690&lt;&gt;"",MAX(N690-M690,0),IF(TODAY()&gt;M690,TODAY()-M690,0)))</f>
        <v>75</v>
      </c>
      <c r="Q690" s="14" t="str">
        <f>VLOOKUP(B690,辅助信息!E:M,9,FALSE)</f>
        <v>ZTWM-CDGS-XS-2024-0181-五冶天府-国道542项目（二批次）</v>
      </c>
      <c r="R690" s="14"/>
    </row>
    <row r="691" hidden="1" spans="2:18">
      <c r="B691" s="27" t="s">
        <v>75</v>
      </c>
      <c r="C691" s="53">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1"/>
      <c r="M691" s="77">
        <v>45716</v>
      </c>
      <c r="N691" s="42"/>
      <c r="O691" s="14">
        <f ca="1" t="shared" si="18"/>
        <v>0</v>
      </c>
      <c r="P691" s="45">
        <f ca="1" t="shared" si="19"/>
        <v>75</v>
      </c>
      <c r="Q691" s="14" t="str">
        <f>VLOOKUP(B691,辅助信息!E:M,9,FALSE)</f>
        <v>ZTWM-CDGS-XS-2024-0181-五冶天府-国道542项目（二批次）</v>
      </c>
      <c r="R691" s="14"/>
    </row>
    <row r="692" hidden="1" spans="2:18">
      <c r="B692" s="27" t="s">
        <v>75</v>
      </c>
      <c r="C692" s="53">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59"/>
      <c r="M692" s="77">
        <v>45716</v>
      </c>
      <c r="N692" s="42"/>
      <c r="O692" s="14">
        <f ca="1" t="shared" si="18"/>
        <v>0</v>
      </c>
      <c r="P692" s="45">
        <f ca="1" t="shared" si="19"/>
        <v>75</v>
      </c>
      <c r="Q692" s="14" t="str">
        <f>VLOOKUP(B692,辅助信息!E:M,9,FALSE)</f>
        <v>ZTWM-CDGS-XS-2024-0181-五冶天府-国道542项目（二批次）</v>
      </c>
      <c r="R692" s="14"/>
    </row>
    <row r="693" hidden="1" spans="2:18">
      <c r="B693" s="27" t="s">
        <v>25</v>
      </c>
      <c r="C693" s="53">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4">
        <v>45712</v>
      </c>
      <c r="O693" s="45">
        <f ca="1" t="shared" si="18"/>
        <v>0</v>
      </c>
      <c r="P693" s="45">
        <f ca="1" t="shared" si="19"/>
        <v>79</v>
      </c>
      <c r="Q693" s="14"/>
      <c r="R693" s="14"/>
    </row>
    <row r="694" hidden="1" spans="2:18">
      <c r="B694" s="27" t="s">
        <v>25</v>
      </c>
      <c r="C694" s="53">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4">
        <v>45712</v>
      </c>
      <c r="O694" s="45">
        <f ca="1" t="shared" si="18"/>
        <v>0</v>
      </c>
      <c r="P694" s="45">
        <f ca="1" t="shared" si="19"/>
        <v>79</v>
      </c>
      <c r="Q694" s="14" t="str">
        <f>VLOOKUP(B694,辅助信息!E:M,9,FALSE)</f>
        <v>ZTWM-CDGS-XS-2024-0181-五冶天府-国道542项目（二批次）</v>
      </c>
      <c r="R694" s="14"/>
    </row>
    <row r="695" hidden="1" spans="2:18">
      <c r="B695" s="27" t="s">
        <v>25</v>
      </c>
      <c r="C695" s="53">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4">
        <v>45712</v>
      </c>
      <c r="O695" s="45">
        <f ca="1" t="shared" si="18"/>
        <v>0</v>
      </c>
      <c r="P695" s="45">
        <f ca="1" t="shared" si="19"/>
        <v>79</v>
      </c>
      <c r="Q695" s="14" t="str">
        <f>VLOOKUP(B695,辅助信息!E:M,9,FALSE)</f>
        <v>ZTWM-CDGS-XS-2024-0181-五冶天府-国道542项目（二批次）</v>
      </c>
      <c r="R695" s="14"/>
    </row>
    <row r="696" hidden="1" spans="2:18">
      <c r="B696" s="27" t="s">
        <v>25</v>
      </c>
      <c r="C696" s="53">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4">
        <v>45712</v>
      </c>
      <c r="O696" s="45">
        <f ca="1" t="shared" si="18"/>
        <v>0</v>
      </c>
      <c r="P696" s="45">
        <f ca="1" t="shared" si="19"/>
        <v>79</v>
      </c>
      <c r="Q696" s="14" t="str">
        <f>VLOOKUP(B696,辅助信息!E:M,9,FALSE)</f>
        <v>ZTWM-CDGS-XS-2024-0181-五冶天府-国道542项目（二批次）</v>
      </c>
      <c r="R696" s="14"/>
    </row>
    <row r="697" hidden="1" spans="2:18">
      <c r="B697" s="27" t="s">
        <v>63</v>
      </c>
      <c r="C697" s="53">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2" t="str">
        <f>VLOOKUP(B697,辅助信息!E:J,6,FALSE)</f>
        <v>五冶建设送货单,送货车型9.6米,装货前联系收货人核实到场规格,没提前告知进场规格现场不给予接收</v>
      </c>
      <c r="M697" s="74">
        <v>45714</v>
      </c>
      <c r="O697" s="45">
        <f ca="1" t="shared" si="18"/>
        <v>0</v>
      </c>
      <c r="P697" s="45">
        <f ca="1" t="shared" si="19"/>
        <v>77</v>
      </c>
      <c r="Q697" s="14" t="str">
        <f>VLOOKUP(B697,辅助信息!E:M,9,FALSE)</f>
        <v>ZTWM-CDGS-XS-2024-0181-五冶天府-国道542项目（二批次）</v>
      </c>
      <c r="R697" s="14"/>
    </row>
    <row r="698" hidden="1" spans="2:18">
      <c r="B698" s="27" t="s">
        <v>63</v>
      </c>
      <c r="C698" s="53">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4">
        <v>45714</v>
      </c>
      <c r="O698" s="45">
        <f ca="1" t="shared" si="18"/>
        <v>0</v>
      </c>
      <c r="P698" s="45">
        <f ca="1" t="shared" si="19"/>
        <v>77</v>
      </c>
      <c r="Q698" s="14" t="str">
        <f>VLOOKUP(B698,辅助信息!E:M,9,FALSE)</f>
        <v>ZTWM-CDGS-XS-2024-0181-五冶天府-国道542项目（二批次）</v>
      </c>
      <c r="R698" s="14"/>
    </row>
    <row r="699" hidden="1" spans="2:18">
      <c r="B699" s="27" t="s">
        <v>75</v>
      </c>
      <c r="C699" s="53">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2" t="str">
        <f>VLOOKUP(B699,辅助信息!E:J,6,FALSE)</f>
        <v>五冶建设送货单,送货车型13米,装货前联系收货人核实到场规格,没提前告知进场规格现场不给予接收</v>
      </c>
      <c r="M699" s="74">
        <v>45716</v>
      </c>
      <c r="O699" s="45">
        <f ca="1" t="shared" si="18"/>
        <v>0</v>
      </c>
      <c r="P699" s="45">
        <f ca="1" t="shared" si="19"/>
        <v>75</v>
      </c>
      <c r="Q699" s="14" t="str">
        <f>VLOOKUP(B699,辅助信息!E:M,9,FALSE)</f>
        <v>ZTWM-CDGS-XS-2024-0181-五冶天府-国道542项目（二批次）</v>
      </c>
      <c r="R699" s="14"/>
    </row>
    <row r="700" hidden="1" spans="2:18">
      <c r="B700" s="27" t="s">
        <v>75</v>
      </c>
      <c r="C700" s="53">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4">
        <v>45716</v>
      </c>
      <c r="O700" s="45">
        <f ca="1" t="shared" si="18"/>
        <v>0</v>
      </c>
      <c r="P700" s="45">
        <f ca="1" t="shared" si="19"/>
        <v>75</v>
      </c>
      <c r="Q700" s="14" t="str">
        <f>VLOOKUP(B700,辅助信息!E:M,9,FALSE)</f>
        <v>ZTWM-CDGS-XS-2024-0181-五冶天府-国道542项目（二批次）</v>
      </c>
      <c r="R700" s="14"/>
    </row>
    <row r="701" hidden="1" spans="2:18">
      <c r="B701" s="66" t="s">
        <v>75</v>
      </c>
      <c r="C701" s="53">
        <v>45713</v>
      </c>
      <c r="D701" s="66" t="str">
        <f>VLOOKUP(B701,辅助信息!E:K,7,FALSE)</f>
        <v>JWDDCD2024102400111</v>
      </c>
      <c r="E701" s="66" t="str">
        <f>VLOOKUP(F701,辅助信息!A:B,2,FALSE)</f>
        <v>螺纹钢</v>
      </c>
      <c r="F701" s="66" t="s">
        <v>86</v>
      </c>
      <c r="G701" s="68">
        <v>30</v>
      </c>
      <c r="H701" s="68">
        <f>_xlfn._xlws.FILTER('[1]2025年已发货'!$E:$E,'[1]2025年已发货'!$F:$F&amp;'[1]2025年已发货'!$C:$C&amp;'[1]2025年已发货'!$G:$G&amp;'[1]2025年已发货'!$H:$H=C701&amp;F701&amp;I701&amp;J701,"未发货")</f>
        <v>30</v>
      </c>
      <c r="I701" s="66" t="str">
        <f>VLOOKUP(B701,辅助信息!E:I,3,FALSE)</f>
        <v>（五冶达州国道542项目-一工区桥梁一工段）四川省达州市四川省达州市达川区石桥镇武寨村</v>
      </c>
      <c r="J701" s="66" t="str">
        <f>VLOOKUP(B701,辅助信息!E:I,4,FALSE)</f>
        <v>杨勇</v>
      </c>
      <c r="K701" s="66">
        <f>VLOOKUP(J701,辅助信息!H:I,2,FALSE)</f>
        <v>18398563998</v>
      </c>
      <c r="M701" s="74">
        <v>45716</v>
      </c>
      <c r="O701" s="45">
        <f ca="1" t="shared" si="18"/>
        <v>0</v>
      </c>
      <c r="P701" s="45">
        <f ca="1" t="shared" si="19"/>
        <v>75</v>
      </c>
      <c r="Q701" s="14" t="str">
        <f>VLOOKUP(B701,辅助信息!E:M,9,FALSE)</f>
        <v>ZTWM-CDGS-XS-2024-0181-五冶天府-国道542项目（二批次）</v>
      </c>
      <c r="R701" s="14"/>
    </row>
    <row r="702" hidden="1" spans="1:18">
      <c r="A702" s="65" t="s">
        <v>96</v>
      </c>
      <c r="B702" s="27" t="s">
        <v>43</v>
      </c>
      <c r="C702" s="53">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0" t="str">
        <f>VLOOKUP(B702,辅助信息!E:J,6,FALSE)</f>
        <v>提前联系到场规格,一天到场车辆不低于2车</v>
      </c>
      <c r="M702" s="74">
        <v>45714</v>
      </c>
      <c r="O702" s="45">
        <f ca="1" t="shared" si="18"/>
        <v>0</v>
      </c>
      <c r="P702" s="45">
        <f ca="1" t="shared" si="19"/>
        <v>77</v>
      </c>
      <c r="Q702" s="14"/>
      <c r="R702" s="14"/>
    </row>
    <row r="703" hidden="1" spans="1:18">
      <c r="A703" s="61"/>
      <c r="B703" s="27" t="s">
        <v>43</v>
      </c>
      <c r="C703" s="53">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1"/>
      <c r="M703" s="74">
        <v>45714</v>
      </c>
      <c r="O703" s="45">
        <f ca="1" t="shared" si="18"/>
        <v>0</v>
      </c>
      <c r="P703" s="45">
        <f ca="1" t="shared" si="19"/>
        <v>77</v>
      </c>
      <c r="Q703" s="14"/>
      <c r="R703" s="14"/>
    </row>
    <row r="704" hidden="1" spans="1:18">
      <c r="A704" s="61"/>
      <c r="B704" s="27" t="s">
        <v>43</v>
      </c>
      <c r="C704" s="53">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1"/>
      <c r="M704" s="74">
        <v>45714</v>
      </c>
      <c r="O704" s="45">
        <f ca="1" t="shared" si="18"/>
        <v>0</v>
      </c>
      <c r="P704" s="45">
        <f ca="1" t="shared" si="19"/>
        <v>77</v>
      </c>
      <c r="Q704" s="14"/>
      <c r="R704" s="14"/>
    </row>
    <row r="705" hidden="1" spans="1:18">
      <c r="A705" s="61"/>
      <c r="B705" s="27" t="s">
        <v>104</v>
      </c>
      <c r="C705" s="53">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1"/>
      <c r="M705" s="74">
        <v>45714</v>
      </c>
      <c r="O705" s="45">
        <f ca="1" t="shared" si="18"/>
        <v>0</v>
      </c>
      <c r="P705" s="45">
        <f ca="1" t="shared" si="19"/>
        <v>77</v>
      </c>
      <c r="Q705" s="14"/>
      <c r="R705" s="14"/>
    </row>
    <row r="706" hidden="1" spans="1:18">
      <c r="A706" s="61"/>
      <c r="B706" s="27" t="s">
        <v>104</v>
      </c>
      <c r="C706" s="53">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1"/>
      <c r="M706" s="74">
        <v>45714</v>
      </c>
      <c r="O706" s="45">
        <f ca="1" t="shared" si="18"/>
        <v>0</v>
      </c>
      <c r="P706" s="45">
        <f ca="1" t="shared" si="19"/>
        <v>77</v>
      </c>
      <c r="Q706" s="14"/>
      <c r="R706" s="14"/>
    </row>
    <row r="707" hidden="1" spans="1:18">
      <c r="A707" s="59"/>
      <c r="B707" s="27" t="s">
        <v>104</v>
      </c>
      <c r="C707" s="53">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59"/>
      <c r="M707" s="74">
        <v>45714</v>
      </c>
      <c r="O707" s="45">
        <f ca="1" t="shared" si="18"/>
        <v>0</v>
      </c>
      <c r="P707" s="45">
        <f ca="1" t="shared" si="19"/>
        <v>77</v>
      </c>
      <c r="Q707" s="14"/>
      <c r="R707" s="14"/>
    </row>
    <row r="708" hidden="1" spans="1:18">
      <c r="A708" s="81" t="s">
        <v>105</v>
      </c>
      <c r="B708" s="27" t="s">
        <v>99</v>
      </c>
      <c r="C708" s="53">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5" t="s">
        <v>34</v>
      </c>
      <c r="M708" s="77">
        <v>45709</v>
      </c>
      <c r="N708" s="14"/>
      <c r="O708" s="14">
        <f ca="1" t="shared" si="18"/>
        <v>0</v>
      </c>
      <c r="P708" s="14">
        <f ca="1" t="shared" si="19"/>
        <v>82</v>
      </c>
      <c r="Q708" s="14" t="str">
        <f>VLOOKUP(B708,辅助信息!E:M,9,FALSE)</f>
        <v>ZTWM-CDGS-XS-2024-0248-五冶钢构-南充市医学院项目</v>
      </c>
      <c r="R708" s="14"/>
    </row>
    <row r="709" hidden="1" spans="1:18">
      <c r="A709" s="61"/>
      <c r="B709" s="27" t="s">
        <v>99</v>
      </c>
      <c r="C709" s="53">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7">
        <v>45709</v>
      </c>
      <c r="N709" s="14"/>
      <c r="O709" s="14">
        <f ca="1" t="shared" si="18"/>
        <v>0</v>
      </c>
      <c r="P709" s="14">
        <f ca="1" t="shared" si="19"/>
        <v>82</v>
      </c>
      <c r="Q709" s="14" t="str">
        <f>VLOOKUP(B709,辅助信息!E:M,9,FALSE)</f>
        <v>ZTWM-CDGS-XS-2024-0248-五冶钢构-南充市医学院项目</v>
      </c>
      <c r="R709" s="14"/>
    </row>
    <row r="710" hidden="1" spans="1:18">
      <c r="A710" s="61"/>
      <c r="B710" s="27" t="s">
        <v>99</v>
      </c>
      <c r="C710" s="53">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7">
        <v>45709</v>
      </c>
      <c r="N710" s="14"/>
      <c r="O710" s="14">
        <f ca="1" t="shared" si="18"/>
        <v>0</v>
      </c>
      <c r="P710" s="14">
        <f ca="1" t="shared" si="19"/>
        <v>82</v>
      </c>
      <c r="Q710" s="14" t="str">
        <f>VLOOKUP(B710,辅助信息!E:M,9,FALSE)</f>
        <v>ZTWM-CDGS-XS-2024-0248-五冶钢构-南充市医学院项目</v>
      </c>
      <c r="R710" s="14"/>
    </row>
    <row r="711" hidden="1" spans="1:18">
      <c r="A711" s="61"/>
      <c r="B711" s="27" t="s">
        <v>99</v>
      </c>
      <c r="C711" s="53">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7">
        <v>45709</v>
      </c>
      <c r="N711" s="14"/>
      <c r="O711" s="14">
        <f ca="1" t="shared" si="18"/>
        <v>0</v>
      </c>
      <c r="P711" s="14">
        <f ca="1" t="shared" si="19"/>
        <v>82</v>
      </c>
      <c r="Q711" s="14" t="str">
        <f>VLOOKUP(B711,辅助信息!E:M,9,FALSE)</f>
        <v>ZTWM-CDGS-XS-2024-0248-五冶钢构-南充市医学院项目</v>
      </c>
      <c r="R711" s="14"/>
    </row>
    <row r="712" hidden="1" spans="1:18">
      <c r="A712" s="59"/>
      <c r="B712" s="27" t="s">
        <v>99</v>
      </c>
      <c r="C712" s="53">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7">
        <v>45709</v>
      </c>
      <c r="N712" s="14"/>
      <c r="O712" s="14">
        <f ca="1" t="shared" si="18"/>
        <v>0</v>
      </c>
      <c r="P712" s="14">
        <f ca="1" t="shared" si="19"/>
        <v>82</v>
      </c>
      <c r="Q712" s="14" t="str">
        <f>VLOOKUP(B712,辅助信息!E:M,9,FALSE)</f>
        <v>ZTWM-CDGS-XS-2024-0248-五冶钢构-南充市医学院项目</v>
      </c>
      <c r="R712" s="14"/>
    </row>
    <row r="713" hidden="1" spans="2:18">
      <c r="B713" s="27" t="s">
        <v>79</v>
      </c>
      <c r="C713" s="53">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2" t="str">
        <f>VLOOKUP(B713,辅助信息!E:J,6,FALSE)</f>
        <v>五冶建设送货单,送货车型9.6米,装货前联系收货人核实到场规格,没提前告知进场规格现场不给予接收</v>
      </c>
      <c r="M713" s="42"/>
      <c r="N713" s="42"/>
      <c r="O713" s="42"/>
      <c r="P713" s="42"/>
      <c r="Q713" s="14"/>
      <c r="R713" s="14"/>
    </row>
    <row r="714" hidden="1" spans="2:18">
      <c r="B714" s="27" t="s">
        <v>79</v>
      </c>
      <c r="C714" s="53">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2"/>
      <c r="N714" s="42"/>
      <c r="O714" s="42"/>
      <c r="P714" s="42"/>
      <c r="Q714" s="14"/>
      <c r="R714" s="14"/>
    </row>
    <row r="715" hidden="1" spans="2:18">
      <c r="B715" s="27" t="s">
        <v>79</v>
      </c>
      <c r="C715" s="53">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2"/>
      <c r="N715" s="42"/>
      <c r="O715" s="42"/>
      <c r="P715" s="42"/>
      <c r="Q715" s="14"/>
      <c r="R715" s="14"/>
    </row>
    <row r="716" hidden="1" spans="2:18">
      <c r="B716" s="27" t="s">
        <v>79</v>
      </c>
      <c r="C716" s="53">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2"/>
      <c r="N716" s="42"/>
      <c r="O716" s="42"/>
      <c r="P716" s="42"/>
      <c r="Q716" s="14"/>
      <c r="R716" s="14"/>
    </row>
    <row r="717" hidden="1" spans="2:18">
      <c r="B717" s="66" t="s">
        <v>79</v>
      </c>
      <c r="C717" s="67">
        <v>45713</v>
      </c>
      <c r="D717" s="66" t="str">
        <f>VLOOKUP(B717,辅助信息!E:K,7,FALSE)</f>
        <v>JWDDCD2024102400111</v>
      </c>
      <c r="E717" s="66" t="str">
        <f>VLOOKUP(F717,辅助信息!A:B,2,FALSE)</f>
        <v>螺纹钢</v>
      </c>
      <c r="F717" s="66" t="s">
        <v>18</v>
      </c>
      <c r="G717" s="68">
        <v>45</v>
      </c>
      <c r="H717" s="66">
        <f>_xlfn._xlws.FILTER('[1]2025年已发货'!$E:$E,'[1]2025年已发货'!$F:$F&amp;'[1]2025年已发货'!$C:$C&amp;'[1]2025年已发货'!$G:$G&amp;'[1]2025年已发货'!$H:$H=C717&amp;F717&amp;I717&amp;J717,"未发货")</f>
        <v>45</v>
      </c>
      <c r="I717" s="66" t="str">
        <f>VLOOKUP(B717,辅助信息!E:I,3,FALSE)</f>
        <v>（五冶达州国道542项目-养护工区）四川省达州市达川区管村镇油房村</v>
      </c>
      <c r="J717" s="66" t="str">
        <f>VLOOKUP(B717,辅助信息!E:I,4,FALSE)</f>
        <v>侯自强</v>
      </c>
      <c r="K717" s="66">
        <f>VLOOKUP(J717,辅助信息!H:I,2,FALSE)</f>
        <v>13281725223</v>
      </c>
      <c r="M717" s="42"/>
      <c r="N717" s="42"/>
      <c r="O717" s="42"/>
      <c r="P717" s="42"/>
      <c r="Q717" s="14"/>
      <c r="R717" s="14"/>
    </row>
    <row r="718" hidden="1" spans="2:18">
      <c r="B718" s="27" t="s">
        <v>75</v>
      </c>
      <c r="C718" s="53">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0"/>
      <c r="M718" s="82">
        <v>45716</v>
      </c>
      <c r="N718" s="42"/>
      <c r="O718" s="42">
        <f ca="1" t="shared" ref="O718:O781" si="20">IF(OR(M718="",N718&lt;&gt;""),"",MAX(M718-TODAY(),0))</f>
        <v>0</v>
      </c>
      <c r="P718" s="42">
        <f ca="1" t="shared" ref="P718:P781" si="21">IF(M718="","",IF(N718&lt;&gt;"",MAX(N718-M718,0),IF(TODAY()&gt;M718,TODAY()-M718,0)))</f>
        <v>75</v>
      </c>
      <c r="Q718" s="14" t="str">
        <f>VLOOKUP(B718,辅助信息!E:M,9,FALSE)</f>
        <v>ZTWM-CDGS-XS-2024-0181-五冶天府-国道542项目（二批次）</v>
      </c>
      <c r="R718" s="14"/>
    </row>
    <row r="719" hidden="1" spans="2:18">
      <c r="B719" s="27" t="s">
        <v>106</v>
      </c>
      <c r="C719" s="53">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0" t="str">
        <f>VLOOKUP(B719,辅助信息!E:J,6,FALSE)</f>
        <v>提前联系到场规格</v>
      </c>
      <c r="M719" s="82">
        <v>45716</v>
      </c>
      <c r="N719" s="42"/>
      <c r="O719" s="42">
        <f ca="1" t="shared" si="20"/>
        <v>0</v>
      </c>
      <c r="P719" s="42">
        <f ca="1" t="shared" si="21"/>
        <v>75</v>
      </c>
      <c r="Q719" s="14" t="str">
        <f>VLOOKUP(B719,辅助信息!E:M,9,FALSE)</f>
        <v>ZTWM-CDGS-XS-2024-0169-中冶西部钢构-宜宾市南溪区幸福路东路,高县月江镇建设项目</v>
      </c>
      <c r="R719" s="14"/>
    </row>
    <row r="720" hidden="1" spans="2:18">
      <c r="B720" s="27" t="s">
        <v>106</v>
      </c>
      <c r="C720" s="53">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1"/>
      <c r="M720" s="82">
        <v>45716</v>
      </c>
      <c r="N720" s="42"/>
      <c r="O720" s="42">
        <f ca="1" t="shared" si="20"/>
        <v>0</v>
      </c>
      <c r="P720" s="42">
        <f ca="1" t="shared" si="21"/>
        <v>75</v>
      </c>
      <c r="Q720" s="14" t="str">
        <f>VLOOKUP(B720,辅助信息!E:M,9,FALSE)</f>
        <v>ZTWM-CDGS-XS-2024-0169-中冶西部钢构-宜宾市南溪区幸福路东路,高县月江镇建设项目</v>
      </c>
      <c r="R720" s="14"/>
    </row>
    <row r="721" hidden="1" spans="2:18">
      <c r="B721" s="27" t="s">
        <v>106</v>
      </c>
      <c r="C721" s="53">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1"/>
      <c r="M721" s="82">
        <v>45716</v>
      </c>
      <c r="N721" s="42"/>
      <c r="O721" s="42">
        <f ca="1" t="shared" si="20"/>
        <v>0</v>
      </c>
      <c r="P721" s="42">
        <f ca="1" t="shared" si="21"/>
        <v>75</v>
      </c>
      <c r="Q721" s="14" t="str">
        <f>VLOOKUP(B721,辅助信息!E:M,9,FALSE)</f>
        <v>ZTWM-CDGS-XS-2024-0169-中冶西部钢构-宜宾市南溪区幸福路东路,高县月江镇建设项目</v>
      </c>
      <c r="R721" s="14"/>
    </row>
    <row r="722" hidden="1" spans="2:18">
      <c r="B722" s="27" t="s">
        <v>106</v>
      </c>
      <c r="C722" s="53">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1"/>
      <c r="M722" s="82">
        <v>45716</v>
      </c>
      <c r="N722" s="42"/>
      <c r="O722" s="42">
        <f ca="1" t="shared" si="20"/>
        <v>0</v>
      </c>
      <c r="P722" s="42">
        <f ca="1" t="shared" si="21"/>
        <v>75</v>
      </c>
      <c r="Q722" s="14" t="str">
        <f>VLOOKUP(B722,辅助信息!E:M,9,FALSE)</f>
        <v>ZTWM-CDGS-XS-2024-0169-中冶西部钢构-宜宾市南溪区幸福路东路,高县月江镇建设项目</v>
      </c>
      <c r="R722" s="14"/>
    </row>
    <row r="723" hidden="1" spans="2:18">
      <c r="B723" s="27" t="s">
        <v>106</v>
      </c>
      <c r="C723" s="53">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1"/>
      <c r="M723" s="82">
        <v>45716</v>
      </c>
      <c r="N723" s="42"/>
      <c r="O723" s="42">
        <f ca="1" t="shared" si="20"/>
        <v>0</v>
      </c>
      <c r="P723" s="42">
        <f ca="1" t="shared" si="21"/>
        <v>75</v>
      </c>
      <c r="Q723" s="14" t="str">
        <f>VLOOKUP(B723,辅助信息!E:M,9,FALSE)</f>
        <v>ZTWM-CDGS-XS-2024-0169-中冶西部钢构-宜宾市南溪区幸福路东路,高县月江镇建设项目</v>
      </c>
      <c r="R723" s="14"/>
    </row>
    <row r="724" hidden="1" spans="2:18">
      <c r="B724" s="27" t="s">
        <v>106</v>
      </c>
      <c r="C724" s="53">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1"/>
      <c r="M724" s="82">
        <v>45716</v>
      </c>
      <c r="N724" s="42"/>
      <c r="O724" s="42">
        <f ca="1" t="shared" si="20"/>
        <v>0</v>
      </c>
      <c r="P724" s="42">
        <f ca="1" t="shared" si="21"/>
        <v>75</v>
      </c>
      <c r="Q724" s="14" t="str">
        <f>VLOOKUP(B724,辅助信息!E:M,9,FALSE)</f>
        <v>ZTWM-CDGS-XS-2024-0169-中冶西部钢构-宜宾市南溪区幸福路东路,高县月江镇建设项目</v>
      </c>
      <c r="R724" s="14"/>
    </row>
    <row r="725" hidden="1" spans="2:18">
      <c r="B725" s="27" t="s">
        <v>106</v>
      </c>
      <c r="C725" s="53">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59"/>
      <c r="M725" s="82">
        <v>45716</v>
      </c>
      <c r="N725" s="42"/>
      <c r="O725" s="42">
        <f ca="1" t="shared" si="20"/>
        <v>0</v>
      </c>
      <c r="P725" s="42">
        <f ca="1" t="shared" si="21"/>
        <v>75</v>
      </c>
      <c r="Q725" s="14" t="str">
        <f>VLOOKUP(B725,辅助信息!E:M,9,FALSE)</f>
        <v>ZTWM-CDGS-XS-2024-0169-中冶西部钢构-宜宾市南溪区幸福路东路,高县月江镇建设项目</v>
      </c>
      <c r="R725" s="14"/>
    </row>
    <row r="726" hidden="1" spans="2:18">
      <c r="B726" s="27" t="s">
        <v>107</v>
      </c>
      <c r="C726" s="53">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0" t="str">
        <f>VLOOKUP(B726,辅助信息!E:J,6,FALSE)</f>
        <v>送货单要求：送货单位：宜宾罗投资产管理有限公司,收货单位：中国五冶集团有限公司,装货前联系收货人核实到场规格</v>
      </c>
      <c r="M726" s="82">
        <v>45716</v>
      </c>
      <c r="N726" s="42"/>
      <c r="O726" s="42">
        <f ca="1" t="shared" si="20"/>
        <v>0</v>
      </c>
      <c r="P726" s="42">
        <f ca="1" t="shared" si="21"/>
        <v>75</v>
      </c>
      <c r="Q726" s="14" t="str">
        <f>VLOOKUP(B726,辅助信息!E:M,9,FALSE)</f>
        <v>ZTWM-CDGS-XS-2024-0169-中冶西部钢构-宜宾市南溪区幸福路东路,高县月江镇建设项目</v>
      </c>
      <c r="R726" s="14"/>
    </row>
    <row r="727" hidden="1" spans="2:18">
      <c r="B727" s="27" t="s">
        <v>107</v>
      </c>
      <c r="C727" s="53">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1"/>
      <c r="M727" s="82">
        <v>45716</v>
      </c>
      <c r="N727" s="42"/>
      <c r="O727" s="42">
        <f ca="1" t="shared" si="20"/>
        <v>0</v>
      </c>
      <c r="P727" s="42">
        <f ca="1" t="shared" si="21"/>
        <v>75</v>
      </c>
      <c r="Q727" s="14" t="str">
        <f>VLOOKUP(B727,辅助信息!E:M,9,FALSE)</f>
        <v>ZTWM-CDGS-XS-2024-0169-中冶西部钢构-宜宾市南溪区幸福路东路,高县月江镇建设项目</v>
      </c>
      <c r="R727" s="14"/>
    </row>
    <row r="728" hidden="1" spans="2:18">
      <c r="B728" s="27" t="s">
        <v>107</v>
      </c>
      <c r="C728" s="53">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1"/>
      <c r="M728" s="82">
        <v>45716</v>
      </c>
      <c r="N728" s="42"/>
      <c r="O728" s="42">
        <f ca="1" t="shared" si="20"/>
        <v>0</v>
      </c>
      <c r="P728" s="42">
        <f ca="1" t="shared" si="21"/>
        <v>75</v>
      </c>
      <c r="Q728" s="14" t="str">
        <f>VLOOKUP(B728,辅助信息!E:M,9,FALSE)</f>
        <v>ZTWM-CDGS-XS-2024-0169-中冶西部钢构-宜宾市南溪区幸福路东路,高县月江镇建设项目</v>
      </c>
      <c r="R728" s="14"/>
    </row>
    <row r="729" hidden="1" spans="2:18">
      <c r="B729" s="27" t="s">
        <v>107</v>
      </c>
      <c r="C729" s="53">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1"/>
      <c r="M729" s="82">
        <v>45716</v>
      </c>
      <c r="N729" s="42"/>
      <c r="O729" s="42">
        <f ca="1" t="shared" si="20"/>
        <v>0</v>
      </c>
      <c r="P729" s="42">
        <f ca="1" t="shared" si="21"/>
        <v>75</v>
      </c>
      <c r="Q729" s="14" t="str">
        <f>VLOOKUP(B729,辅助信息!E:M,9,FALSE)</f>
        <v>ZTWM-CDGS-XS-2024-0169-中冶西部钢构-宜宾市南溪区幸福路东路,高县月江镇建设项目</v>
      </c>
      <c r="R729" s="14"/>
    </row>
    <row r="730" hidden="1" spans="2:18">
      <c r="B730" s="27" t="s">
        <v>107</v>
      </c>
      <c r="C730" s="53">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1"/>
      <c r="M730" s="82">
        <v>45716</v>
      </c>
      <c r="N730" s="42"/>
      <c r="O730" s="42">
        <f ca="1" t="shared" si="20"/>
        <v>0</v>
      </c>
      <c r="P730" s="42">
        <f ca="1" t="shared" si="21"/>
        <v>75</v>
      </c>
      <c r="Q730" s="14" t="str">
        <f>VLOOKUP(B730,辅助信息!E:M,9,FALSE)</f>
        <v>ZTWM-CDGS-XS-2024-0169-中冶西部钢构-宜宾市南溪区幸福路东路,高县月江镇建设项目</v>
      </c>
      <c r="R730" s="14"/>
    </row>
    <row r="731" hidden="1" spans="2:18">
      <c r="B731" s="27" t="s">
        <v>107</v>
      </c>
      <c r="C731" s="53">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1"/>
      <c r="M731" s="82">
        <v>45716</v>
      </c>
      <c r="N731" s="42"/>
      <c r="O731" s="42">
        <f ca="1" t="shared" si="20"/>
        <v>0</v>
      </c>
      <c r="P731" s="42">
        <f ca="1" t="shared" si="21"/>
        <v>75</v>
      </c>
      <c r="Q731" s="14" t="str">
        <f>VLOOKUP(B731,辅助信息!E:M,9,FALSE)</f>
        <v>ZTWM-CDGS-XS-2024-0169-中冶西部钢构-宜宾市南溪区幸福路东路,高县月江镇建设项目</v>
      </c>
      <c r="R731" s="14"/>
    </row>
    <row r="732" hidden="1" spans="2:18">
      <c r="B732" s="27" t="s">
        <v>107</v>
      </c>
      <c r="C732" s="53">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59"/>
      <c r="M732" s="82">
        <v>45716</v>
      </c>
      <c r="N732" s="42"/>
      <c r="O732" s="42">
        <f ca="1" t="shared" si="20"/>
        <v>0</v>
      </c>
      <c r="P732" s="42">
        <f ca="1" t="shared" si="21"/>
        <v>75</v>
      </c>
      <c r="Q732" s="14" t="str">
        <f>VLOOKUP(B732,辅助信息!E:M,9,FALSE)</f>
        <v>ZTWM-CDGS-XS-2024-0169-中冶西部钢构-宜宾市南溪区幸福路东路,高县月江镇建设项目</v>
      </c>
      <c r="R732" s="14"/>
    </row>
    <row r="733" hidden="1" spans="2:18">
      <c r="B733" s="27" t="s">
        <v>108</v>
      </c>
      <c r="C733" s="53">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0" t="str">
        <f>VLOOKUP(B733,辅助信息!E:J,6,FALSE)</f>
        <v>五冶建设送货单,送货车型9.6米,装货前联系收货人核实到场规格,没提前告知进场规格现场不给予接收</v>
      </c>
      <c r="M733" s="82">
        <v>45717</v>
      </c>
      <c r="N733" s="42"/>
      <c r="O733" s="42">
        <f ca="1" t="shared" si="20"/>
        <v>0</v>
      </c>
      <c r="P733" s="42">
        <f ca="1" t="shared" si="21"/>
        <v>74</v>
      </c>
      <c r="Q733" s="14" t="str">
        <f>VLOOKUP(B733,辅助信息!E:M,9,FALSE)</f>
        <v>ZTWM-CDGS-XS-2024-0181-五冶天府-国道542项目（二批次）</v>
      </c>
      <c r="R733" s="14"/>
    </row>
    <row r="734" hidden="1" spans="2:18">
      <c r="B734" s="27" t="s">
        <v>108</v>
      </c>
      <c r="C734" s="53">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1"/>
      <c r="M734" s="82">
        <v>45717</v>
      </c>
      <c r="N734" s="42"/>
      <c r="O734" s="42">
        <f ca="1" t="shared" si="20"/>
        <v>0</v>
      </c>
      <c r="P734" s="42">
        <f ca="1" t="shared" si="21"/>
        <v>74</v>
      </c>
      <c r="Q734" s="14" t="str">
        <f>VLOOKUP(B734,辅助信息!E:M,9,FALSE)</f>
        <v>ZTWM-CDGS-XS-2024-0181-五冶天府-国道542项目（二批次）</v>
      </c>
      <c r="R734" s="14"/>
    </row>
    <row r="735" hidden="1" spans="2:18">
      <c r="B735" s="27" t="s">
        <v>108</v>
      </c>
      <c r="C735" s="53">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1"/>
      <c r="M735" s="82">
        <v>45717</v>
      </c>
      <c r="N735" s="42"/>
      <c r="O735" s="42">
        <f ca="1" t="shared" si="20"/>
        <v>0</v>
      </c>
      <c r="P735" s="42">
        <f ca="1" t="shared" si="21"/>
        <v>74</v>
      </c>
      <c r="Q735" s="14" t="str">
        <f>VLOOKUP(B735,辅助信息!E:M,9,FALSE)</f>
        <v>ZTWM-CDGS-XS-2024-0181-五冶天府-国道542项目（二批次）</v>
      </c>
      <c r="R735" s="14"/>
    </row>
    <row r="736" hidden="1" spans="2:18">
      <c r="B736" s="27" t="s">
        <v>108</v>
      </c>
      <c r="C736" s="53">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1"/>
      <c r="M736" s="82">
        <v>45717</v>
      </c>
      <c r="N736" s="42"/>
      <c r="O736" s="42">
        <f ca="1" t="shared" si="20"/>
        <v>0</v>
      </c>
      <c r="P736" s="42">
        <f ca="1" t="shared" si="21"/>
        <v>74</v>
      </c>
      <c r="Q736" s="14" t="str">
        <f>VLOOKUP(B736,辅助信息!E:M,9,FALSE)</f>
        <v>ZTWM-CDGS-XS-2024-0181-五冶天府-国道542项目（二批次）</v>
      </c>
      <c r="R736" s="14"/>
    </row>
    <row r="737" hidden="1" spans="2:18">
      <c r="B737" s="27" t="s">
        <v>108</v>
      </c>
      <c r="C737" s="53">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59"/>
      <c r="M737" s="82">
        <v>45717</v>
      </c>
      <c r="N737" s="42"/>
      <c r="O737" s="42">
        <f ca="1" t="shared" si="20"/>
        <v>0</v>
      </c>
      <c r="P737" s="42">
        <f ca="1" t="shared" si="21"/>
        <v>74</v>
      </c>
      <c r="Q737" s="14" t="str">
        <f>VLOOKUP(B737,辅助信息!E:M,9,FALSE)</f>
        <v>ZTWM-CDGS-XS-2024-0181-五冶天府-国道542项目（二批次）</v>
      </c>
      <c r="R737" s="14"/>
    </row>
    <row r="738" hidden="1" spans="2:18">
      <c r="B738" s="27" t="s">
        <v>69</v>
      </c>
      <c r="C738" s="53">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0" t="str">
        <f>VLOOKUP(B738,辅助信息!E:J,6,FALSE)</f>
        <v>控制炉批号尽量少,优先安排达钢,提前联系到场规格及数量</v>
      </c>
      <c r="M738" s="82">
        <v>45716</v>
      </c>
      <c r="N738" s="42"/>
      <c r="O738" s="42">
        <f ca="1" t="shared" si="20"/>
        <v>0</v>
      </c>
      <c r="P738" s="42">
        <f ca="1" t="shared" si="21"/>
        <v>75</v>
      </c>
      <c r="Q738" s="14" t="str">
        <f>VLOOKUP(B738,辅助信息!E:M,9,FALSE)</f>
        <v>ZTWM-CDGS-XS-2024-0134-商投建工达州中医药科技成果示范园项目</v>
      </c>
      <c r="R738" s="14"/>
    </row>
    <row r="739" hidden="1" spans="2:18">
      <c r="B739" s="27" t="s">
        <v>69</v>
      </c>
      <c r="C739" s="53">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59"/>
      <c r="M739" s="82">
        <v>45716</v>
      </c>
      <c r="N739" s="42"/>
      <c r="O739" s="42">
        <f ca="1" t="shared" si="20"/>
        <v>0</v>
      </c>
      <c r="P739" s="42">
        <f ca="1" t="shared" si="21"/>
        <v>75</v>
      </c>
      <c r="Q739" s="14" t="str">
        <f>VLOOKUP(B739,辅助信息!E:M,9,FALSE)</f>
        <v>ZTWM-CDGS-XS-2024-0134-商投建工达州中医药科技成果示范园项目</v>
      </c>
      <c r="R739" s="14"/>
    </row>
    <row r="740" hidden="1" spans="2:18">
      <c r="B740" s="27" t="s">
        <v>56</v>
      </c>
      <c r="C740" s="53">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0" t="str">
        <f>VLOOKUP(B740,辅助信息!E:J,6,FALSE)</f>
        <v>控制炉批号尽量少,优先安排达钢,提前联系到场规格及数量</v>
      </c>
      <c r="M740" s="82">
        <v>45716</v>
      </c>
      <c r="N740" s="42"/>
      <c r="O740" s="42">
        <f ca="1" t="shared" si="20"/>
        <v>0</v>
      </c>
      <c r="P740" s="42">
        <f ca="1" t="shared" si="21"/>
        <v>75</v>
      </c>
      <c r="Q740" s="14" t="str">
        <f>VLOOKUP(B740,辅助信息!E:M,9,FALSE)</f>
        <v>ZTWM-CDGS-XS-2024-0134-商投建工达州中医药科技成果示范园项目</v>
      </c>
      <c r="R740" s="14"/>
    </row>
    <row r="741" hidden="1" spans="2:18">
      <c r="B741" s="27" t="s">
        <v>56</v>
      </c>
      <c r="C741" s="53">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1"/>
      <c r="M741" s="82">
        <v>45716</v>
      </c>
      <c r="N741" s="42"/>
      <c r="O741" s="42">
        <f ca="1" t="shared" si="20"/>
        <v>0</v>
      </c>
      <c r="P741" s="42">
        <f ca="1" t="shared" si="21"/>
        <v>75</v>
      </c>
      <c r="Q741" s="14" t="str">
        <f>VLOOKUP(B741,辅助信息!E:M,9,FALSE)</f>
        <v>ZTWM-CDGS-XS-2024-0134-商投建工达州中医药科技成果示范园项目</v>
      </c>
      <c r="R741" s="14"/>
    </row>
    <row r="742" hidden="1" spans="2:18">
      <c r="B742" s="27" t="s">
        <v>56</v>
      </c>
      <c r="C742" s="53">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1"/>
      <c r="M742" s="82">
        <v>45716</v>
      </c>
      <c r="N742" s="42"/>
      <c r="O742" s="42">
        <f ca="1" t="shared" si="20"/>
        <v>0</v>
      </c>
      <c r="P742" s="42">
        <f ca="1" t="shared" si="21"/>
        <v>75</v>
      </c>
      <c r="Q742" s="14" t="str">
        <f>VLOOKUP(B742,辅助信息!E:M,9,FALSE)</f>
        <v>ZTWM-CDGS-XS-2024-0134-商投建工达州中医药科技成果示范园项目</v>
      </c>
      <c r="R742" s="14"/>
    </row>
    <row r="743" hidden="1" spans="2:18">
      <c r="B743" s="27" t="s">
        <v>56</v>
      </c>
      <c r="C743" s="53">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1"/>
      <c r="M743" s="82">
        <v>45716</v>
      </c>
      <c r="N743" s="42"/>
      <c r="O743" s="42">
        <f ca="1" t="shared" si="20"/>
        <v>0</v>
      </c>
      <c r="P743" s="42">
        <f ca="1" t="shared" si="21"/>
        <v>75</v>
      </c>
      <c r="Q743" s="14" t="str">
        <f>VLOOKUP(B743,辅助信息!E:M,9,FALSE)</f>
        <v>ZTWM-CDGS-XS-2024-0134-商投建工达州中医药科技成果示范园项目</v>
      </c>
      <c r="R743" s="14"/>
    </row>
    <row r="744" hidden="1" spans="2:18">
      <c r="B744" s="27" t="s">
        <v>56</v>
      </c>
      <c r="C744" s="53">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1"/>
      <c r="M744" s="82">
        <v>45716</v>
      </c>
      <c r="N744" s="42"/>
      <c r="O744" s="42">
        <f ca="1" t="shared" si="20"/>
        <v>0</v>
      </c>
      <c r="P744" s="42">
        <f ca="1" t="shared" si="21"/>
        <v>75</v>
      </c>
      <c r="Q744" s="14" t="str">
        <f>VLOOKUP(B744,辅助信息!E:M,9,FALSE)</f>
        <v>ZTWM-CDGS-XS-2024-0134-商投建工达州中医药科技成果示范园项目</v>
      </c>
      <c r="R744" s="14"/>
    </row>
    <row r="745" hidden="1" spans="2:18">
      <c r="B745" s="27" t="s">
        <v>56</v>
      </c>
      <c r="C745" s="53">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59"/>
      <c r="M745" s="82">
        <v>45716</v>
      </c>
      <c r="N745" s="42"/>
      <c r="O745" s="42">
        <f ca="1" t="shared" si="20"/>
        <v>0</v>
      </c>
      <c r="P745" s="42">
        <f ca="1" t="shared" si="21"/>
        <v>75</v>
      </c>
      <c r="Q745" s="14" t="str">
        <f>VLOOKUP(B745,辅助信息!E:M,9,FALSE)</f>
        <v>ZTWM-CDGS-XS-2024-0134-商投建工达州中医药科技成果示范园项目</v>
      </c>
      <c r="R745" s="14"/>
    </row>
    <row r="746" hidden="1" spans="2:18">
      <c r="B746" s="27" t="s">
        <v>20</v>
      </c>
      <c r="C746" s="53">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0" t="str">
        <f>VLOOKUP(B746,辅助信息!E:J,6,FALSE)</f>
        <v>送货单：送货单位：南充思临新材料科技有限公司,收货单位：五冶集团川北(南充)建设有限公司,项目名称：南充医学科学产业园,送货车型13米,装货前联系收货人核实到场规格</v>
      </c>
      <c r="M746" s="82">
        <v>45716</v>
      </c>
      <c r="N746" s="42"/>
      <c r="O746" s="42">
        <f ca="1" t="shared" si="20"/>
        <v>0</v>
      </c>
      <c r="P746" s="42">
        <f ca="1" t="shared" si="21"/>
        <v>75</v>
      </c>
      <c r="Q746" s="14" t="str">
        <f>VLOOKUP(B746,辅助信息!E:M,9,FALSE)</f>
        <v>ZTWM-CDGS-XS-2024-0248-五冶钢构-南充市医学院项目</v>
      </c>
      <c r="R746" s="14"/>
    </row>
    <row r="747" hidden="1" spans="2:18">
      <c r="B747" s="27" t="s">
        <v>20</v>
      </c>
      <c r="C747" s="53">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1"/>
      <c r="M747" s="82">
        <v>45716</v>
      </c>
      <c r="N747" s="42"/>
      <c r="O747" s="42">
        <f ca="1" t="shared" si="20"/>
        <v>0</v>
      </c>
      <c r="P747" s="42">
        <f ca="1" t="shared" si="21"/>
        <v>75</v>
      </c>
      <c r="Q747" s="14" t="str">
        <f>VLOOKUP(B747,辅助信息!E:M,9,FALSE)</f>
        <v>ZTWM-CDGS-XS-2024-0248-五冶钢构-南充市医学院项目</v>
      </c>
      <c r="R747" s="14"/>
    </row>
    <row r="748" hidden="1" spans="2:18">
      <c r="B748" s="27" t="s">
        <v>20</v>
      </c>
      <c r="C748" s="53">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1"/>
      <c r="M748" s="82">
        <v>45716</v>
      </c>
      <c r="N748" s="42"/>
      <c r="O748" s="42">
        <f ca="1" t="shared" si="20"/>
        <v>0</v>
      </c>
      <c r="P748" s="42">
        <f ca="1" t="shared" si="21"/>
        <v>75</v>
      </c>
      <c r="Q748" s="14" t="str">
        <f>VLOOKUP(B748,辅助信息!E:M,9,FALSE)</f>
        <v>ZTWM-CDGS-XS-2024-0248-五冶钢构-南充市医学院项目</v>
      </c>
      <c r="R748" s="14"/>
    </row>
    <row r="749" hidden="1" spans="2:18">
      <c r="B749" s="27" t="s">
        <v>20</v>
      </c>
      <c r="C749" s="53">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1"/>
      <c r="M749" s="82">
        <v>45716</v>
      </c>
      <c r="N749" s="42"/>
      <c r="O749" s="42">
        <f ca="1" t="shared" si="20"/>
        <v>0</v>
      </c>
      <c r="P749" s="42">
        <f ca="1" t="shared" si="21"/>
        <v>75</v>
      </c>
      <c r="Q749" s="14" t="str">
        <f>VLOOKUP(B749,辅助信息!E:M,9,FALSE)</f>
        <v>ZTWM-CDGS-XS-2024-0248-五冶钢构-南充市医学院项目</v>
      </c>
      <c r="R749" s="14"/>
    </row>
    <row r="750" hidden="1" spans="2:18">
      <c r="B750" s="27" t="s">
        <v>20</v>
      </c>
      <c r="C750" s="53">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1"/>
      <c r="M750" s="82">
        <v>45716</v>
      </c>
      <c r="N750" s="42"/>
      <c r="O750" s="42">
        <f ca="1" t="shared" si="20"/>
        <v>0</v>
      </c>
      <c r="P750" s="42">
        <f ca="1" t="shared" si="21"/>
        <v>75</v>
      </c>
      <c r="Q750" s="14" t="str">
        <f>VLOOKUP(B750,辅助信息!E:M,9,FALSE)</f>
        <v>ZTWM-CDGS-XS-2024-0248-五冶钢构-南充市医学院项目</v>
      </c>
      <c r="R750" s="14"/>
    </row>
    <row r="751" hidden="1" spans="2:18">
      <c r="B751" s="27" t="s">
        <v>20</v>
      </c>
      <c r="C751" s="53">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59"/>
      <c r="M751" s="82">
        <v>45716</v>
      </c>
      <c r="N751" s="42"/>
      <c r="O751" s="42">
        <f ca="1" t="shared" si="20"/>
        <v>0</v>
      </c>
      <c r="P751" s="45">
        <f ca="1" t="shared" si="21"/>
        <v>75</v>
      </c>
      <c r="Q751" s="14" t="str">
        <f>VLOOKUP(B751,辅助信息!E:M,9,FALSE)</f>
        <v>ZTWM-CDGS-XS-2024-0248-五冶钢构-南充市医学院项目</v>
      </c>
      <c r="R751" s="14"/>
    </row>
    <row r="752" hidden="1" spans="2:18">
      <c r="B752" s="27" t="s">
        <v>98</v>
      </c>
      <c r="C752" s="53">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0" t="str">
        <f>VLOOKUP(B752,辅助信息!E:J,6,FALSE)</f>
        <v>送货单：送货单位：南充思临新材料科技有限公司,收货单位：五冶集团川北(南充)建设有限公司,项目名称：南充医学科学产业园,送货车型13米,装货前联系收货人核实到场规格</v>
      </c>
      <c r="M752" s="82">
        <v>45716</v>
      </c>
      <c r="N752" s="42"/>
      <c r="O752" s="42">
        <f ca="1" t="shared" si="20"/>
        <v>0</v>
      </c>
      <c r="P752" s="45">
        <f ca="1" t="shared" si="21"/>
        <v>75</v>
      </c>
      <c r="Q752" s="14" t="str">
        <f>VLOOKUP(B752,辅助信息!E:M,9,FALSE)</f>
        <v>ZTWM-CDGS-XS-2024-0248-五冶钢构-南充市医学院项目</v>
      </c>
      <c r="R752" s="14"/>
    </row>
    <row r="753" hidden="1" spans="2:18">
      <c r="B753" s="27" t="s">
        <v>98</v>
      </c>
      <c r="C753" s="53">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1"/>
      <c r="M753" s="82">
        <v>45716</v>
      </c>
      <c r="N753" s="42"/>
      <c r="O753" s="42">
        <f ca="1" t="shared" si="20"/>
        <v>0</v>
      </c>
      <c r="P753" s="45">
        <f ca="1" t="shared" si="21"/>
        <v>75</v>
      </c>
      <c r="Q753" s="14" t="str">
        <f>VLOOKUP(B753,辅助信息!E:M,9,FALSE)</f>
        <v>ZTWM-CDGS-XS-2024-0248-五冶钢构-南充市医学院项目</v>
      </c>
      <c r="R753" s="14"/>
    </row>
    <row r="754" hidden="1" spans="2:18">
      <c r="B754" s="27" t="s">
        <v>98</v>
      </c>
      <c r="C754" s="53">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59"/>
      <c r="M754" s="82">
        <v>45716</v>
      </c>
      <c r="N754" s="42"/>
      <c r="O754" s="42">
        <f ca="1" t="shared" si="20"/>
        <v>0</v>
      </c>
      <c r="P754" s="45">
        <f ca="1" t="shared" si="21"/>
        <v>75</v>
      </c>
      <c r="Q754" s="14" t="str">
        <f>VLOOKUP(B754,辅助信息!E:M,9,FALSE)</f>
        <v>ZTWM-CDGS-XS-2024-0248-五冶钢构-南充市医学院项目</v>
      </c>
      <c r="R754" s="14"/>
    </row>
    <row r="755" hidden="1" spans="2:18">
      <c r="B755" s="27" t="s">
        <v>31</v>
      </c>
      <c r="C755" s="53">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3" t="str">
        <f>VLOOKUP(B755,辅助信息!E:J,6,FALSE)</f>
        <v>提前联系到场规格及数量</v>
      </c>
      <c r="M755" s="82">
        <v>45716</v>
      </c>
      <c r="N755" s="42"/>
      <c r="O755" s="42">
        <f ca="1" t="shared" si="20"/>
        <v>0</v>
      </c>
      <c r="P755" s="45">
        <f ca="1" t="shared" si="21"/>
        <v>75</v>
      </c>
      <c r="Q755" s="14" t="str">
        <f>VLOOKUP(B755,辅助信息!E:M,9,FALSE)</f>
        <v>ZTWM-CDGS-XS-2024-0179-四川商投-射洪城乡一体化建设项目</v>
      </c>
      <c r="R755" s="14"/>
    </row>
    <row r="756" hidden="1" spans="2:18">
      <c r="B756" s="27" t="s">
        <v>31</v>
      </c>
      <c r="C756" s="53">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2">
        <v>45716</v>
      </c>
      <c r="N756" s="42"/>
      <c r="O756" s="42">
        <f ca="1" t="shared" si="20"/>
        <v>0</v>
      </c>
      <c r="P756" s="45">
        <f ca="1" t="shared" si="21"/>
        <v>75</v>
      </c>
      <c r="Q756" s="14" t="str">
        <f>VLOOKUP(B756,辅助信息!E:M,9,FALSE)</f>
        <v>ZTWM-CDGS-XS-2024-0179-四川商投-射洪城乡一体化建设项目</v>
      </c>
      <c r="R756" s="14"/>
    </row>
    <row r="757" hidden="1" spans="2:18">
      <c r="B757" s="27" t="s">
        <v>31</v>
      </c>
      <c r="C757" s="53">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2">
        <v>45716</v>
      </c>
      <c r="N757" s="42"/>
      <c r="O757" s="42">
        <f ca="1" t="shared" si="20"/>
        <v>0</v>
      </c>
      <c r="P757" s="45">
        <f ca="1" t="shared" si="21"/>
        <v>75</v>
      </c>
      <c r="Q757" s="14" t="str">
        <f>VLOOKUP(B757,辅助信息!E:M,9,FALSE)</f>
        <v>ZTWM-CDGS-XS-2024-0179-四川商投-射洪城乡一体化建设项目</v>
      </c>
      <c r="R757" s="14"/>
    </row>
    <row r="758" hidden="1" spans="2:18">
      <c r="B758" s="27" t="s">
        <v>31</v>
      </c>
      <c r="C758" s="53">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2">
        <v>45716</v>
      </c>
      <c r="N758" s="42"/>
      <c r="O758" s="42">
        <f ca="1" t="shared" si="20"/>
        <v>0</v>
      </c>
      <c r="P758" s="45">
        <f ca="1" t="shared" si="21"/>
        <v>75</v>
      </c>
      <c r="Q758" s="14" t="str">
        <f>VLOOKUP(B758,辅助信息!E:M,9,FALSE)</f>
        <v>ZTWM-CDGS-XS-2024-0179-四川商投-射洪城乡一体化建设项目</v>
      </c>
      <c r="R758" s="14"/>
    </row>
    <row r="759" ht="45" hidden="1" customHeight="1" spans="2:18">
      <c r="B759" s="27" t="s">
        <v>75</v>
      </c>
      <c r="C759" s="53">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2" t="str">
        <f>VLOOKUP(B759,辅助信息!E:J,6,FALSE)</f>
        <v>五冶建设送货单,送货车型13米,装货前联系收货人核实到场规格,没提前告知进场规格现场不给予接收</v>
      </c>
      <c r="M759" s="82">
        <v>45716</v>
      </c>
      <c r="N759" s="42"/>
      <c r="O759" s="42">
        <f ca="1" t="shared" si="20"/>
        <v>0</v>
      </c>
      <c r="P759" s="45">
        <f ca="1" t="shared" si="21"/>
        <v>75</v>
      </c>
      <c r="Q759" s="14" t="str">
        <f>VLOOKUP(B759,辅助信息!E:M,9,FALSE)</f>
        <v>ZTWM-CDGS-XS-2024-0181-五冶天府-国道542项目（二批次）</v>
      </c>
      <c r="R759" s="14"/>
    </row>
    <row r="760" hidden="1" spans="2:18">
      <c r="B760" s="27" t="s">
        <v>108</v>
      </c>
      <c r="C760" s="53">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2" t="str">
        <f>VLOOKUP(B760,辅助信息!E:J,6,FALSE)</f>
        <v>五冶建设送货单,送货车型9.6米,装货前联系收货人核实到场规格,没提前告知进场规格现场不给予接收</v>
      </c>
      <c r="M760" s="82">
        <v>45717</v>
      </c>
      <c r="N760" s="42"/>
      <c r="O760" s="42">
        <f ca="1" t="shared" si="20"/>
        <v>0</v>
      </c>
      <c r="P760" s="45">
        <f ca="1" t="shared" si="21"/>
        <v>74</v>
      </c>
      <c r="Q760" s="14" t="str">
        <f>VLOOKUP(B760,辅助信息!E:M,9,FALSE)</f>
        <v>ZTWM-CDGS-XS-2024-0181-五冶天府-国道542项目（二批次）</v>
      </c>
      <c r="R760" s="14"/>
    </row>
    <row r="761" hidden="1" spans="2:18">
      <c r="B761" s="27" t="s">
        <v>108</v>
      </c>
      <c r="C761" s="53">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2">
        <v>45717</v>
      </c>
      <c r="N761" s="42"/>
      <c r="O761" s="42">
        <f ca="1" t="shared" si="20"/>
        <v>0</v>
      </c>
      <c r="P761" s="45">
        <f ca="1" t="shared" si="21"/>
        <v>74</v>
      </c>
      <c r="Q761" s="14" t="str">
        <f>VLOOKUP(B761,辅助信息!E:M,9,FALSE)</f>
        <v>ZTWM-CDGS-XS-2024-0181-五冶天府-国道542项目（二批次）</v>
      </c>
      <c r="R761" s="14"/>
    </row>
    <row r="762" hidden="1" spans="2:18">
      <c r="B762" s="27" t="s">
        <v>108</v>
      </c>
      <c r="C762" s="53">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2">
        <v>45717</v>
      </c>
      <c r="N762" s="42"/>
      <c r="O762" s="42">
        <f ca="1" t="shared" si="20"/>
        <v>0</v>
      </c>
      <c r="P762" s="45">
        <f ca="1" t="shared" si="21"/>
        <v>74</v>
      </c>
      <c r="Q762" s="14" t="str">
        <f>VLOOKUP(B762,辅助信息!E:M,9,FALSE)</f>
        <v>ZTWM-CDGS-XS-2024-0181-五冶天府-国道542项目（二批次）</v>
      </c>
      <c r="R762" s="14"/>
    </row>
    <row r="763" hidden="1" spans="2:18">
      <c r="B763" s="27" t="s">
        <v>108</v>
      </c>
      <c r="C763" s="53">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2">
        <v>45717</v>
      </c>
      <c r="N763" s="42"/>
      <c r="O763" s="42">
        <f ca="1" t="shared" si="20"/>
        <v>0</v>
      </c>
      <c r="P763" s="45">
        <f ca="1" t="shared" si="21"/>
        <v>74</v>
      </c>
      <c r="Q763" s="14" t="str">
        <f>VLOOKUP(B763,辅助信息!E:M,9,FALSE)</f>
        <v>ZTWM-CDGS-XS-2024-0181-五冶天府-国道542项目（二批次）</v>
      </c>
      <c r="R763" s="14"/>
    </row>
    <row r="764" hidden="1" spans="2:18">
      <c r="B764" s="27" t="s">
        <v>108</v>
      </c>
      <c r="C764" s="53">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2">
        <v>45717</v>
      </c>
      <c r="N764" s="42"/>
      <c r="O764" s="42">
        <f ca="1" t="shared" si="20"/>
        <v>0</v>
      </c>
      <c r="P764" s="45">
        <f ca="1" t="shared" si="21"/>
        <v>74</v>
      </c>
      <c r="Q764" s="14" t="str">
        <f>VLOOKUP(B764,辅助信息!E:M,9,FALSE)</f>
        <v>ZTWM-CDGS-XS-2024-0181-五冶天府-国道542项目（二批次）</v>
      </c>
      <c r="R764" s="14"/>
    </row>
    <row r="765" hidden="1" spans="2:18">
      <c r="B765" s="79" t="s">
        <v>69</v>
      </c>
      <c r="C765" s="53">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2" t="str">
        <f>VLOOKUP(B765,辅助信息!E:J,6,FALSE)</f>
        <v>控制炉批号尽量少,优先安排达钢,提前联系到场规格及数量</v>
      </c>
      <c r="M765" s="82">
        <v>45716</v>
      </c>
      <c r="N765" s="42"/>
      <c r="O765" s="42">
        <f ca="1" t="shared" si="20"/>
        <v>0</v>
      </c>
      <c r="P765" s="45">
        <f ca="1" t="shared" si="21"/>
        <v>75</v>
      </c>
      <c r="Q765" s="14" t="str">
        <f>VLOOKUP(B765,辅助信息!E:M,9,FALSE)</f>
        <v>ZTWM-CDGS-XS-2024-0134-商投建工达州中医药科技成果示范园项目</v>
      </c>
      <c r="R765" s="14"/>
    </row>
    <row r="766" hidden="1" spans="2:18">
      <c r="B766" s="79" t="s">
        <v>69</v>
      </c>
      <c r="C766" s="53">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2">
        <v>45716</v>
      </c>
      <c r="N766" s="42"/>
      <c r="O766" s="42">
        <f ca="1" t="shared" si="20"/>
        <v>0</v>
      </c>
      <c r="P766" s="45">
        <f ca="1" t="shared" si="21"/>
        <v>75</v>
      </c>
      <c r="Q766" s="14" t="str">
        <f>VLOOKUP(B766,辅助信息!E:M,9,FALSE)</f>
        <v>ZTWM-CDGS-XS-2024-0134-商投建工达州中医药科技成果示范园项目</v>
      </c>
      <c r="R766" s="14"/>
    </row>
    <row r="767" hidden="1" spans="2:18">
      <c r="B767" s="27" t="s">
        <v>56</v>
      </c>
      <c r="C767" s="53">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2" t="str">
        <f>VLOOKUP(B767,辅助信息!E:J,6,FALSE)</f>
        <v>控制炉批号尽量少,优先安排达钢,提前联系到场规格及数量</v>
      </c>
      <c r="M767" s="82">
        <v>45716</v>
      </c>
      <c r="N767" s="42"/>
      <c r="O767" s="42">
        <f ca="1" t="shared" si="20"/>
        <v>0</v>
      </c>
      <c r="P767" s="45">
        <f ca="1" t="shared" si="21"/>
        <v>75</v>
      </c>
      <c r="Q767" s="14" t="str">
        <f>VLOOKUP(B767,辅助信息!E:M,9,FALSE)</f>
        <v>ZTWM-CDGS-XS-2024-0134-商投建工达州中医药科技成果示范园项目</v>
      </c>
      <c r="R767" s="14"/>
    </row>
    <row r="768" hidden="1" spans="2:18">
      <c r="B768" s="27" t="s">
        <v>56</v>
      </c>
      <c r="C768" s="53">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2">
        <v>45716</v>
      </c>
      <c r="N768" s="42"/>
      <c r="O768" s="42">
        <f ca="1" t="shared" si="20"/>
        <v>0</v>
      </c>
      <c r="P768" s="45">
        <f ca="1" t="shared" si="21"/>
        <v>75</v>
      </c>
      <c r="Q768" s="14" t="str">
        <f>VLOOKUP(B768,辅助信息!E:M,9,FALSE)</f>
        <v>ZTWM-CDGS-XS-2024-0134-商投建工达州中医药科技成果示范园项目</v>
      </c>
      <c r="R768" s="14"/>
    </row>
    <row r="769" hidden="1" spans="2:18">
      <c r="B769" s="27" t="s">
        <v>56</v>
      </c>
      <c r="C769" s="53">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2">
        <v>45716</v>
      </c>
      <c r="N769" s="42"/>
      <c r="O769" s="42">
        <f ca="1" t="shared" si="20"/>
        <v>0</v>
      </c>
      <c r="P769" s="45">
        <f ca="1" t="shared" si="21"/>
        <v>75</v>
      </c>
      <c r="Q769" s="14" t="str">
        <f>VLOOKUP(B769,辅助信息!E:M,9,FALSE)</f>
        <v>ZTWM-CDGS-XS-2024-0134-商投建工达州中医药科技成果示范园项目</v>
      </c>
      <c r="R769" s="14"/>
    </row>
    <row r="770" hidden="1" spans="2:18">
      <c r="B770" s="27" t="s">
        <v>56</v>
      </c>
      <c r="C770" s="53">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2">
        <v>45716</v>
      </c>
      <c r="N770" s="42"/>
      <c r="O770" s="42">
        <f ca="1" t="shared" si="20"/>
        <v>0</v>
      </c>
      <c r="P770" s="45">
        <f ca="1" t="shared" si="21"/>
        <v>75</v>
      </c>
      <c r="Q770" s="14" t="str">
        <f>VLOOKUP(B770,辅助信息!E:M,9,FALSE)</f>
        <v>ZTWM-CDGS-XS-2024-0134-商投建工达州中医药科技成果示范园项目</v>
      </c>
      <c r="R770" s="14"/>
    </row>
    <row r="771" hidden="1" spans="2:18">
      <c r="B771" s="27" t="s">
        <v>56</v>
      </c>
      <c r="C771" s="53">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2">
        <v>45716</v>
      </c>
      <c r="N771" s="42"/>
      <c r="O771" s="42">
        <f ca="1" t="shared" si="20"/>
        <v>0</v>
      </c>
      <c r="P771" s="45">
        <f ca="1" t="shared" si="21"/>
        <v>75</v>
      </c>
      <c r="Q771" s="14" t="str">
        <f>VLOOKUP(B771,辅助信息!E:M,9,FALSE)</f>
        <v>ZTWM-CDGS-XS-2024-0134-商投建工达州中医药科技成果示范园项目</v>
      </c>
      <c r="R771" s="14"/>
    </row>
    <row r="772" hidden="1" spans="2:18">
      <c r="B772" s="66" t="s">
        <v>56</v>
      </c>
      <c r="C772" s="67">
        <v>45715</v>
      </c>
      <c r="D772" s="66" t="str">
        <f>VLOOKUP(B772,辅助信息!E:K,7,FALSE)</f>
        <v>JWDDCD2025051300077</v>
      </c>
      <c r="E772" s="66" t="str">
        <f>VLOOKUP(F772,辅助信息!A:B,2,FALSE)</f>
        <v>螺纹钢</v>
      </c>
      <c r="F772" s="66" t="s">
        <v>22</v>
      </c>
      <c r="G772" s="68">
        <v>12</v>
      </c>
      <c r="H772" s="68" t="str">
        <f>_xlfn._xlws.FILTER('[1]2025年已发货'!$E:$E,'[1]2025年已发货'!$F:$F&amp;'[1]2025年已发货'!$C:$C&amp;'[1]2025年已发货'!$G:$G&amp;'[1]2025年已发货'!$H:$H=C772&amp;F772&amp;I772&amp;J772,"未发货")</f>
        <v>未发货</v>
      </c>
      <c r="I772" s="66" t="str">
        <f>VLOOKUP(B772,辅助信息!E:I,3,FALSE)</f>
        <v>（商投建工达州中医药科技园-4工区-7号楼）达州市通川区达州中医药职业学院犀牛大道北段</v>
      </c>
      <c r="J772" s="66" t="str">
        <f>VLOOKUP(B772,辅助信息!E:I,4,FALSE)</f>
        <v>张扬</v>
      </c>
      <c r="K772" s="66">
        <f>VLOOKUP(J772,辅助信息!H:I,2,FALSE)</f>
        <v>18381904567</v>
      </c>
      <c r="M772" s="82">
        <v>45716</v>
      </c>
      <c r="N772" s="42"/>
      <c r="O772" s="42">
        <f ca="1" t="shared" si="20"/>
        <v>0</v>
      </c>
      <c r="P772" s="45">
        <f ca="1" t="shared" si="21"/>
        <v>75</v>
      </c>
      <c r="Q772" s="14" t="str">
        <f>VLOOKUP(B772,辅助信息!E:M,9,FALSE)</f>
        <v>ZTWM-CDGS-XS-2024-0134-商投建工达州中医药科技成果示范园项目</v>
      </c>
      <c r="R772" s="14"/>
    </row>
    <row r="773" ht="45" hidden="1" customHeight="1" spans="2:18">
      <c r="B773" s="27" t="s">
        <v>75</v>
      </c>
      <c r="C773" s="53">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0" t="str">
        <f>VLOOKUP(B773,辅助信息!E:J,6,FALSE)</f>
        <v>五冶建设送货单,送货车型13米,装货前联系收货人核实到场规格,没提前告知进场规格现场不给予接收</v>
      </c>
      <c r="M773" s="82">
        <v>45716</v>
      </c>
      <c r="N773" s="42"/>
      <c r="O773" s="42">
        <f ca="1" t="shared" si="20"/>
        <v>0</v>
      </c>
      <c r="P773" s="45">
        <f ca="1" t="shared" si="21"/>
        <v>75</v>
      </c>
      <c r="Q773" s="14" t="str">
        <f>VLOOKUP(B773,辅助信息!E:M,9,FALSE)</f>
        <v>ZTWM-CDGS-XS-2024-0181-五冶天府-国道542项目（二批次）</v>
      </c>
      <c r="R773" s="14"/>
    </row>
    <row r="774" hidden="1" spans="2:18">
      <c r="B774" s="27" t="s">
        <v>108</v>
      </c>
      <c r="C774" s="53">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0" t="str">
        <f>VLOOKUP(B774,辅助信息!E:J,6,FALSE)</f>
        <v>五冶建设送货单,送货车型9.6米,装货前联系收货人核实到场规格,没提前告知进场规格现场不给予接收</v>
      </c>
      <c r="M774" s="74">
        <v>45717</v>
      </c>
      <c r="O774" s="45">
        <f ca="1" t="shared" si="20"/>
        <v>0</v>
      </c>
      <c r="P774" s="45">
        <f ca="1" t="shared" si="21"/>
        <v>74</v>
      </c>
      <c r="Q774" s="14" t="str">
        <f>VLOOKUP(B774,辅助信息!E:M,9,FALSE)</f>
        <v>ZTWM-CDGS-XS-2024-0181-五冶天府-国道542项目（二批次）</v>
      </c>
      <c r="R774" s="14"/>
    </row>
    <row r="775" hidden="1" spans="2:18">
      <c r="B775" s="27" t="s">
        <v>108</v>
      </c>
      <c r="C775" s="53">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1"/>
      <c r="M775" s="74">
        <v>45717</v>
      </c>
      <c r="O775" s="45">
        <f ca="1" t="shared" si="20"/>
        <v>0</v>
      </c>
      <c r="P775" s="45">
        <f ca="1" t="shared" si="21"/>
        <v>74</v>
      </c>
      <c r="Q775" s="14" t="str">
        <f>VLOOKUP(B775,辅助信息!E:M,9,FALSE)</f>
        <v>ZTWM-CDGS-XS-2024-0181-五冶天府-国道542项目（二批次）</v>
      </c>
      <c r="R775" s="14"/>
    </row>
    <row r="776" hidden="1" spans="2:18">
      <c r="B776" s="27" t="s">
        <v>108</v>
      </c>
      <c r="C776" s="53">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1"/>
      <c r="M776" s="74">
        <v>45717</v>
      </c>
      <c r="O776" s="45">
        <f ca="1" t="shared" si="20"/>
        <v>0</v>
      </c>
      <c r="P776" s="45">
        <f ca="1" t="shared" si="21"/>
        <v>74</v>
      </c>
      <c r="Q776" s="14" t="str">
        <f>VLOOKUP(B776,辅助信息!E:M,9,FALSE)</f>
        <v>ZTWM-CDGS-XS-2024-0181-五冶天府-国道542项目（二批次）</v>
      </c>
      <c r="R776" s="14"/>
    </row>
    <row r="777" hidden="1" spans="2:18">
      <c r="B777" s="27" t="s">
        <v>108</v>
      </c>
      <c r="C777" s="53">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1"/>
      <c r="M777" s="74">
        <v>45717</v>
      </c>
      <c r="O777" s="45">
        <f ca="1" t="shared" si="20"/>
        <v>0</v>
      </c>
      <c r="P777" s="45">
        <f ca="1" t="shared" si="21"/>
        <v>74</v>
      </c>
      <c r="Q777" s="14" t="str">
        <f>VLOOKUP(B777,辅助信息!E:M,9,FALSE)</f>
        <v>ZTWM-CDGS-XS-2024-0181-五冶天府-国道542项目（二批次）</v>
      </c>
      <c r="R777" s="14"/>
    </row>
    <row r="778" hidden="1" spans="2:18">
      <c r="B778" s="27" t="s">
        <v>108</v>
      </c>
      <c r="C778" s="53">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59"/>
      <c r="M778" s="74">
        <v>45717</v>
      </c>
      <c r="O778" s="45">
        <f ca="1" t="shared" si="20"/>
        <v>0</v>
      </c>
      <c r="P778" s="45">
        <f ca="1" t="shared" si="21"/>
        <v>74</v>
      </c>
      <c r="Q778" s="14" t="str">
        <f>VLOOKUP(B778,辅助信息!E:M,9,FALSE)</f>
        <v>ZTWM-CDGS-XS-2024-0181-五冶天府-国道542项目（二批次）</v>
      </c>
      <c r="R778" s="14"/>
    </row>
    <row r="779" hidden="1" spans="2:18">
      <c r="B779" s="27" t="s">
        <v>56</v>
      </c>
      <c r="C779" s="53">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0" t="str">
        <f>VLOOKUP(B779,辅助信息!E:J,6,FALSE)</f>
        <v>控制炉批号尽量少,优先安排达钢,提前联系到场规格及数量</v>
      </c>
      <c r="M779" s="74">
        <v>45716</v>
      </c>
      <c r="O779" s="45">
        <f ca="1" t="shared" si="20"/>
        <v>0</v>
      </c>
      <c r="P779" s="45">
        <f ca="1" t="shared" si="21"/>
        <v>75</v>
      </c>
      <c r="Q779" s="14" t="str">
        <f>VLOOKUP(B779,辅助信息!E:M,9,FALSE)</f>
        <v>ZTWM-CDGS-XS-2024-0134-商投建工达州中医药科技成果示范园项目</v>
      </c>
      <c r="R779" s="14"/>
    </row>
    <row r="780" hidden="1" spans="2:18">
      <c r="B780" s="27" t="s">
        <v>56</v>
      </c>
      <c r="C780" s="53">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1"/>
      <c r="M780" s="74">
        <v>45716</v>
      </c>
      <c r="O780" s="45">
        <f ca="1" t="shared" si="20"/>
        <v>0</v>
      </c>
      <c r="P780" s="45">
        <f ca="1" t="shared" si="21"/>
        <v>75</v>
      </c>
      <c r="Q780" s="14" t="str">
        <f>VLOOKUP(B780,辅助信息!E:M,9,FALSE)</f>
        <v>ZTWM-CDGS-XS-2024-0134-商投建工达州中医药科技成果示范园项目</v>
      </c>
      <c r="R780" s="14"/>
    </row>
    <row r="781" hidden="1" spans="2:18">
      <c r="B781" s="27" t="s">
        <v>56</v>
      </c>
      <c r="C781" s="53">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1"/>
      <c r="M781" s="74">
        <v>45716</v>
      </c>
      <c r="O781" s="45">
        <f ca="1" t="shared" si="20"/>
        <v>0</v>
      </c>
      <c r="P781" s="45">
        <f ca="1" t="shared" si="21"/>
        <v>75</v>
      </c>
      <c r="Q781" s="14" t="str">
        <f>VLOOKUP(B781,辅助信息!E:M,9,FALSE)</f>
        <v>ZTWM-CDGS-XS-2024-0134-商投建工达州中医药科技成果示范园项目</v>
      </c>
      <c r="R781" s="14"/>
    </row>
    <row r="782" hidden="1" spans="2:18">
      <c r="B782" s="27" t="s">
        <v>56</v>
      </c>
      <c r="C782" s="53">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1"/>
      <c r="M782" s="74">
        <v>45716</v>
      </c>
      <c r="O782" s="45">
        <f ca="1" t="shared" ref="O782:O789" si="22">IF(OR(M782="",N782&lt;&gt;""),"",MAX(M782-TODAY(),0))</f>
        <v>0</v>
      </c>
      <c r="P782" s="45">
        <f ca="1" t="shared" ref="P782:P789" si="23">IF(M782="","",IF(N782&lt;&gt;"",MAX(N782-M782,0),IF(TODAY()&gt;M782,TODAY()-M782,0)))</f>
        <v>75</v>
      </c>
      <c r="Q782" s="14" t="str">
        <f>VLOOKUP(B782,辅助信息!E:M,9,FALSE)</f>
        <v>ZTWM-CDGS-XS-2024-0134-商投建工达州中医药科技成果示范园项目</v>
      </c>
      <c r="R782" s="14"/>
    </row>
    <row r="783" hidden="1" spans="2:18">
      <c r="B783" s="27" t="s">
        <v>56</v>
      </c>
      <c r="C783" s="53">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1"/>
      <c r="M783" s="74">
        <v>45716</v>
      </c>
      <c r="O783" s="45">
        <f ca="1" t="shared" si="22"/>
        <v>0</v>
      </c>
      <c r="P783" s="45">
        <f ca="1" t="shared" si="23"/>
        <v>75</v>
      </c>
      <c r="Q783" s="14" t="str">
        <f>VLOOKUP(B783,辅助信息!E:M,9,FALSE)</f>
        <v>ZTWM-CDGS-XS-2024-0134-商投建工达州中医药科技成果示范园项目</v>
      </c>
      <c r="R783" s="14"/>
    </row>
    <row r="784" hidden="1" spans="2:18">
      <c r="B784" s="27" t="s">
        <v>56</v>
      </c>
      <c r="C784" s="53">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59"/>
      <c r="M784" s="74">
        <v>45716</v>
      </c>
      <c r="O784" s="45">
        <f ca="1" t="shared" si="22"/>
        <v>0</v>
      </c>
      <c r="P784" s="45">
        <f ca="1" t="shared" si="23"/>
        <v>75</v>
      </c>
      <c r="Q784" s="14" t="str">
        <f>VLOOKUP(B784,辅助信息!E:M,9,FALSE)</f>
        <v>ZTWM-CDGS-XS-2024-0134-商投建工达州中医药科技成果示范园项目</v>
      </c>
      <c r="R784" s="14"/>
    </row>
    <row r="785" ht="45" hidden="1" customHeight="1" spans="2:18">
      <c r="B785" s="27" t="s">
        <v>63</v>
      </c>
      <c r="C785" s="53">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0" t="str">
        <f>VLOOKUP(B785,辅助信息!E:J,6,FALSE)</f>
        <v>五冶建设送货单,送货车型9.6米,装货前联系收货人核实到场规格,没提前告知进场规格现场不给予接收</v>
      </c>
      <c r="M785" s="74">
        <v>45717</v>
      </c>
      <c r="O785" s="45">
        <f ca="1" t="shared" si="22"/>
        <v>0</v>
      </c>
      <c r="P785" s="45">
        <f ca="1" t="shared" si="23"/>
        <v>74</v>
      </c>
      <c r="Q785" s="14" t="str">
        <f>VLOOKUP(B785,辅助信息!E:M,9,FALSE)</f>
        <v>ZTWM-CDGS-XS-2024-0181-五冶天府-国道542项目（二批次）</v>
      </c>
      <c r="R785" s="14"/>
    </row>
    <row r="786" hidden="1" spans="2:18">
      <c r="B786" s="27" t="s">
        <v>20</v>
      </c>
      <c r="C786" s="53">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0" t="str">
        <f>VLOOKUP(B786,辅助信息!E:J,6,FALSE)</f>
        <v>送货单：送货单位：南充思临新材料科技有限公司,收货单位：五冶集团川北(南充)建设有限公司,项目名称：南充医学科学产业园,送货车型13米,装货前联系收货人核实到场规格</v>
      </c>
      <c r="M786" s="74">
        <v>45718</v>
      </c>
      <c r="O786" s="45">
        <f ca="1" t="shared" si="22"/>
        <v>0</v>
      </c>
      <c r="P786" s="45">
        <f ca="1" t="shared" si="23"/>
        <v>73</v>
      </c>
      <c r="Q786" s="14" t="str">
        <f>VLOOKUP(B786,辅助信息!E:M,9,FALSE)</f>
        <v>ZTWM-CDGS-XS-2024-0248-五冶钢构-南充市医学院项目</v>
      </c>
      <c r="R786" s="14"/>
    </row>
    <row r="787" hidden="1" spans="2:18">
      <c r="B787" s="27" t="s">
        <v>20</v>
      </c>
      <c r="C787" s="53">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1"/>
      <c r="M787" s="74">
        <v>45718</v>
      </c>
      <c r="O787" s="45">
        <f ca="1" t="shared" si="22"/>
        <v>0</v>
      </c>
      <c r="P787" s="45">
        <f ca="1" t="shared" si="23"/>
        <v>73</v>
      </c>
      <c r="Q787" s="14" t="str">
        <f>VLOOKUP(B787,辅助信息!E:M,9,FALSE)</f>
        <v>ZTWM-CDGS-XS-2024-0248-五冶钢构-南充市医学院项目</v>
      </c>
      <c r="R787" s="14"/>
    </row>
    <row r="788" hidden="1" spans="2:18">
      <c r="B788" s="27" t="s">
        <v>20</v>
      </c>
      <c r="C788" s="53">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1"/>
      <c r="M788" s="74">
        <v>45718</v>
      </c>
      <c r="O788" s="45">
        <f ca="1" t="shared" si="22"/>
        <v>0</v>
      </c>
      <c r="P788" s="45">
        <f ca="1" t="shared" si="23"/>
        <v>73</v>
      </c>
      <c r="Q788" s="14" t="str">
        <f>VLOOKUP(B788,辅助信息!E:M,9,FALSE)</f>
        <v>ZTWM-CDGS-XS-2024-0248-五冶钢构-南充市医学院项目</v>
      </c>
      <c r="R788" s="14"/>
    </row>
    <row r="789" hidden="1" spans="2:18">
      <c r="B789" s="27" t="s">
        <v>89</v>
      </c>
      <c r="C789" s="53">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59"/>
      <c r="M789" s="74">
        <v>45718</v>
      </c>
      <c r="O789" s="45">
        <f ca="1" t="shared" si="22"/>
        <v>0</v>
      </c>
      <c r="P789" s="45">
        <f ca="1" t="shared" si="23"/>
        <v>73</v>
      </c>
      <c r="Q789" s="14" t="str">
        <f>VLOOKUP(B789,辅助信息!E:M,9,FALSE)</f>
        <v>ZTWM-CDGS-XS-2024-0248-五冶钢构-南充市医学院项目</v>
      </c>
      <c r="R789" s="14"/>
    </row>
    <row r="790" hidden="1" spans="2:18">
      <c r="B790" s="27" t="s">
        <v>20</v>
      </c>
      <c r="C790" s="53">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0"/>
      <c r="M790" s="74"/>
      <c r="Q790" s="14"/>
      <c r="R790" s="14"/>
    </row>
    <row r="791" hidden="1" spans="1:18">
      <c r="A791" s="83" t="s">
        <v>109</v>
      </c>
      <c r="B791" s="27" t="s">
        <v>47</v>
      </c>
      <c r="C791" s="53">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0" t="str">
        <f>VLOOKUP(B791,辅助信息!E:J,6,FALSE)</f>
        <v>控制炉批号尽量少,优先安排达钢,提前联系到场规格及数量</v>
      </c>
      <c r="M791" s="74">
        <v>45718</v>
      </c>
      <c r="O791" s="45">
        <f ca="1" t="shared" ref="O791:O797" si="24">IF(OR(M791="",N791&lt;&gt;""),"",MAX(M791-TODAY(),0))</f>
        <v>0</v>
      </c>
      <c r="P791" s="45">
        <f ca="1" t="shared" ref="P791:P797" si="25">IF(M791="","",IF(N791&lt;&gt;"",MAX(N791-M791,0),IF(TODAY()&gt;M791,TODAY()-M791,0)))</f>
        <v>73</v>
      </c>
      <c r="Q791" s="14" t="str">
        <f>VLOOKUP(B791,辅助信息!E:M,9,FALSE)</f>
        <v>ZTWM-CDGS-XS-2024-0134-商投建工达州中医药科技成果示范园项目</v>
      </c>
      <c r="R791" s="14"/>
    </row>
    <row r="792" hidden="1" spans="2:18">
      <c r="B792" s="27" t="s">
        <v>47</v>
      </c>
      <c r="C792" s="53">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59"/>
      <c r="M792" s="74">
        <v>45718</v>
      </c>
      <c r="O792" s="45">
        <f ca="1" t="shared" si="24"/>
        <v>0</v>
      </c>
      <c r="P792" s="45">
        <f ca="1" t="shared" si="25"/>
        <v>73</v>
      </c>
      <c r="Q792" s="14" t="str">
        <f>VLOOKUP(B792,辅助信息!E:M,9,FALSE)</f>
        <v>ZTWM-CDGS-XS-2024-0134-商投建工达州中医药科技成果示范园项目</v>
      </c>
      <c r="R792" s="14"/>
    </row>
    <row r="793" hidden="1" spans="2:18">
      <c r="B793" s="27" t="s">
        <v>68</v>
      </c>
      <c r="C793" s="53">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0" t="str">
        <f>VLOOKUP(B793,辅助信息!E:J,6,FALSE)</f>
        <v>控制炉批号尽量少,优先安排达钢,提前联系到场规格及数量</v>
      </c>
      <c r="M793" s="74">
        <v>45720</v>
      </c>
      <c r="O793" s="45">
        <f ca="1" t="shared" si="24"/>
        <v>0</v>
      </c>
      <c r="P793" s="45">
        <f ca="1" t="shared" si="25"/>
        <v>71</v>
      </c>
      <c r="Q793" s="14" t="str">
        <f>VLOOKUP(B793,辅助信息!E:M,9,FALSE)</f>
        <v>ZTWM-CDGS-XS-2024-0134-商投建工达州中医药科技成果示范园项目</v>
      </c>
      <c r="R793" s="14"/>
    </row>
    <row r="794" hidden="1" spans="2:18">
      <c r="B794" s="27" t="s">
        <v>68</v>
      </c>
      <c r="C794" s="53">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59"/>
      <c r="M794" s="74">
        <v>45720</v>
      </c>
      <c r="O794" s="45">
        <f ca="1" t="shared" si="24"/>
        <v>0</v>
      </c>
      <c r="P794" s="45">
        <f ca="1" t="shared" si="25"/>
        <v>71</v>
      </c>
      <c r="Q794" s="14" t="str">
        <f>VLOOKUP(B794,辅助信息!E:M,9,FALSE)</f>
        <v>ZTWM-CDGS-XS-2024-0134-商投建工达州中医药科技成果示范园项目</v>
      </c>
      <c r="R794" s="14"/>
    </row>
    <row r="795" hidden="1" spans="2:18">
      <c r="B795" s="27" t="s">
        <v>44</v>
      </c>
      <c r="C795" s="53">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0" t="str">
        <f>VLOOKUP(B795,辅助信息!E:J,6,FALSE)</f>
        <v>对方卸车</v>
      </c>
      <c r="M795" s="74">
        <v>45718</v>
      </c>
      <c r="O795" s="45">
        <f ca="1" t="shared" si="24"/>
        <v>0</v>
      </c>
      <c r="P795" s="45">
        <f ca="1" t="shared" si="25"/>
        <v>73</v>
      </c>
      <c r="Q795" s="14" t="str">
        <f>VLOOKUP(B795,辅助信息!E:M,9,FALSE)</f>
        <v>ZTWM-CDGS-XS-2024-0189-华西集采-酒城南项目</v>
      </c>
      <c r="R795" s="14"/>
    </row>
    <row r="796" hidden="1" spans="2:18">
      <c r="B796" s="27" t="s">
        <v>44</v>
      </c>
      <c r="C796" s="53">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1"/>
      <c r="M796" s="74">
        <v>45718</v>
      </c>
      <c r="O796" s="45">
        <f ca="1" t="shared" si="24"/>
        <v>0</v>
      </c>
      <c r="P796" s="45">
        <f ca="1" t="shared" si="25"/>
        <v>73</v>
      </c>
      <c r="Q796" s="14" t="str">
        <f>VLOOKUP(B796,辅助信息!E:M,9,FALSE)</f>
        <v>ZTWM-CDGS-XS-2024-0189-华西集采-酒城南项目</v>
      </c>
      <c r="R796" s="14"/>
    </row>
    <row r="797" hidden="1" spans="2:18">
      <c r="B797" s="27" t="s">
        <v>44</v>
      </c>
      <c r="C797" s="53">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59"/>
      <c r="M797" s="74">
        <v>45718</v>
      </c>
      <c r="O797" s="45">
        <f ca="1" t="shared" si="24"/>
        <v>0</v>
      </c>
      <c r="P797" s="45">
        <f ca="1" t="shared" si="25"/>
        <v>73</v>
      </c>
      <c r="Q797" s="14" t="str">
        <f>VLOOKUP(B797,辅助信息!E:M,9,FALSE)</f>
        <v>ZTWM-CDGS-XS-2024-0189-华西集采-酒城南项目</v>
      </c>
      <c r="R797" s="14"/>
    </row>
    <row r="798" hidden="1" spans="2:18">
      <c r="B798" s="27" t="s">
        <v>44</v>
      </c>
      <c r="C798" s="53">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0"/>
      <c r="M798" s="74"/>
      <c r="Q798" s="14"/>
      <c r="R798" s="14"/>
    </row>
    <row r="799" hidden="1" spans="2:18">
      <c r="B799" s="27" t="s">
        <v>87</v>
      </c>
      <c r="C799" s="53">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0" t="str">
        <f>VLOOKUP(B799,辅助信息!E:J,6,FALSE)</f>
        <v>五冶建设送货单,送货车型9.6米,装货前联系收货人核实到场规格,没提前告知进场规格现场不给予接收</v>
      </c>
      <c r="M799" s="74">
        <v>45719</v>
      </c>
      <c r="O799" s="45">
        <f ca="1" t="shared" ref="O799:O846" si="26">IF(OR(M799="",N799&lt;&gt;""),"",MAX(M799-TODAY(),0))</f>
        <v>0</v>
      </c>
      <c r="P799" s="45">
        <f ca="1" t="shared" ref="P799:P858" si="27">IF(M799="","",IF(N799&lt;&gt;"",MAX(N799-M799,0),IF(TODAY()&gt;M799,TODAY()-M799,0)))</f>
        <v>72</v>
      </c>
      <c r="Q799" s="14" t="str">
        <f>VLOOKUP(B799,辅助信息!E:M,9,FALSE)</f>
        <v>ZTWM-CDGS-XS-2024-0181-五冶天府-国道542项目（二批次）</v>
      </c>
      <c r="R799" s="14"/>
    </row>
    <row r="800" hidden="1" spans="2:18">
      <c r="B800" s="27" t="s">
        <v>87</v>
      </c>
      <c r="C800" s="53">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59"/>
      <c r="M800" s="74">
        <v>45719</v>
      </c>
      <c r="O800" s="45">
        <f ca="1" t="shared" si="26"/>
        <v>0</v>
      </c>
      <c r="P800" s="45">
        <f ca="1" t="shared" si="27"/>
        <v>72</v>
      </c>
      <c r="Q800" s="14" t="str">
        <f>VLOOKUP(B800,辅助信息!E:M,9,FALSE)</f>
        <v>ZTWM-CDGS-XS-2024-0181-五冶天府-国道542项目（二批次）</v>
      </c>
      <c r="R800" s="14"/>
    </row>
    <row r="801" hidden="1" spans="2:18">
      <c r="B801" s="27" t="s">
        <v>74</v>
      </c>
      <c r="C801" s="53">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0" t="str">
        <f>VLOOKUP(B801,辅助信息!E:J,6,FALSE)</f>
        <v>五冶建设送货单,送货车型13米,装货前联系收货人核实到场规格,没提前告知进场规格现场不给予接收</v>
      </c>
      <c r="M801" s="74">
        <v>45724</v>
      </c>
      <c r="O801" s="45">
        <f ca="1" t="shared" si="26"/>
        <v>0</v>
      </c>
      <c r="P801" s="45">
        <f ca="1" t="shared" si="27"/>
        <v>67</v>
      </c>
      <c r="Q801" s="14" t="str">
        <f>VLOOKUP(B801,辅助信息!E:M,9,FALSE)</f>
        <v>ZTWM-CDGS-XS-2024-0181-五冶天府-国道542项目（二批次）</v>
      </c>
      <c r="R801" s="14"/>
    </row>
    <row r="802" hidden="1" spans="2:18">
      <c r="B802" s="27" t="s">
        <v>74</v>
      </c>
      <c r="C802" s="53">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59"/>
      <c r="M802" s="74">
        <v>45724</v>
      </c>
      <c r="O802" s="45">
        <f ca="1" t="shared" si="26"/>
        <v>0</v>
      </c>
      <c r="P802" s="45">
        <f ca="1" t="shared" si="27"/>
        <v>67</v>
      </c>
      <c r="Q802" s="14" t="str">
        <f>VLOOKUP(B802,辅助信息!E:M,9,FALSE)</f>
        <v>ZTWM-CDGS-XS-2024-0181-五冶天府-国道542项目（二批次）</v>
      </c>
      <c r="R802" s="14"/>
    </row>
    <row r="803" hidden="1" spans="2:18">
      <c r="B803" s="27" t="s">
        <v>64</v>
      </c>
      <c r="C803" s="53">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0" t="str">
        <f>VLOOKUP(B803,辅助信息!E:J,6,FALSE)</f>
        <v>五冶建设送货单,送货车型9.6米,装货前联系收货人核实到场规格,没提前告知进场规格现场不给予接收</v>
      </c>
      <c r="M803" s="74">
        <v>45718</v>
      </c>
      <c r="O803" s="45">
        <f ca="1" t="shared" si="26"/>
        <v>0</v>
      </c>
      <c r="P803" s="45">
        <f ca="1" t="shared" si="27"/>
        <v>73</v>
      </c>
      <c r="Q803" s="14" t="str">
        <f>VLOOKUP(B803,辅助信息!E:M,9,FALSE)</f>
        <v>ZTWM-CDGS-XS-2024-0181-五冶天府-国道542项目（二批次）</v>
      </c>
      <c r="R803" s="14"/>
    </row>
    <row r="804" hidden="1" spans="2:18">
      <c r="B804" s="27" t="s">
        <v>64</v>
      </c>
      <c r="C804" s="53">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59"/>
      <c r="M804" s="74">
        <v>45718</v>
      </c>
      <c r="O804" s="45">
        <f ca="1" t="shared" si="26"/>
        <v>0</v>
      </c>
      <c r="P804" s="45">
        <f ca="1" t="shared" si="27"/>
        <v>73</v>
      </c>
      <c r="Q804" s="14" t="str">
        <f>VLOOKUP(B804,辅助信息!E:M,9,FALSE)</f>
        <v>ZTWM-CDGS-XS-2024-0181-五冶天府-国道542项目（二批次）</v>
      </c>
      <c r="R804" s="14"/>
    </row>
    <row r="805" hidden="1" spans="2:18">
      <c r="B805" s="27" t="s">
        <v>106</v>
      </c>
      <c r="C805" s="53">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2">
        <f>VLOOKUP(J805,辅助信息!H:I,2,FALSE)</f>
        <v>15228205853</v>
      </c>
      <c r="L805" s="63" t="str">
        <f>VLOOKUP(B805,辅助信息!E:J,6,FALSE)</f>
        <v>提前联系到场规格</v>
      </c>
      <c r="M805" s="74">
        <v>45719</v>
      </c>
      <c r="O805" s="45">
        <f ca="1" t="shared" si="26"/>
        <v>0</v>
      </c>
      <c r="P805" s="45">
        <f ca="1" t="shared" si="27"/>
        <v>72</v>
      </c>
      <c r="Q805" s="14" t="str">
        <f>VLOOKUP(B805,辅助信息!E:M,9,FALSE)</f>
        <v>ZTWM-CDGS-XS-2024-0169-中冶西部钢构-宜宾市南溪区幸福路东路,高县月江镇建设项目</v>
      </c>
      <c r="R805" s="14"/>
    </row>
    <row r="806" hidden="1" spans="2:18">
      <c r="B806" s="27" t="s">
        <v>106</v>
      </c>
      <c r="C806" s="53">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2">
        <f>VLOOKUP(J806,辅助信息!H:I,2,FALSE)</f>
        <v>15228205853</v>
      </c>
      <c r="M806" s="74">
        <v>45719</v>
      </c>
      <c r="O806" s="45">
        <f ca="1" t="shared" si="26"/>
        <v>0</v>
      </c>
      <c r="P806" s="45">
        <f ca="1" t="shared" si="27"/>
        <v>72</v>
      </c>
      <c r="Q806" s="14" t="str">
        <f>VLOOKUP(B806,辅助信息!E:M,9,FALSE)</f>
        <v>ZTWM-CDGS-XS-2024-0169-中冶西部钢构-宜宾市南溪区幸福路东路,高县月江镇建设项目</v>
      </c>
      <c r="R806" s="14"/>
    </row>
    <row r="807" hidden="1" spans="2:18">
      <c r="B807" s="27" t="s">
        <v>106</v>
      </c>
      <c r="C807" s="53">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2">
        <f>VLOOKUP(J807,辅助信息!H:I,2,FALSE)</f>
        <v>15228205853</v>
      </c>
      <c r="M807" s="74">
        <v>45719</v>
      </c>
      <c r="O807" s="45">
        <f ca="1" t="shared" si="26"/>
        <v>0</v>
      </c>
      <c r="P807" s="45">
        <f ca="1" t="shared" si="27"/>
        <v>72</v>
      </c>
      <c r="Q807" s="14" t="str">
        <f>VLOOKUP(B807,辅助信息!E:M,9,FALSE)</f>
        <v>ZTWM-CDGS-XS-2024-0169-中冶西部钢构-宜宾市南溪区幸福路东路,高县月江镇建设项目</v>
      </c>
      <c r="R807" s="14"/>
    </row>
    <row r="808" hidden="1" spans="2:18">
      <c r="B808" s="27" t="s">
        <v>106</v>
      </c>
      <c r="C808" s="53">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2">
        <f>VLOOKUP(J808,辅助信息!H:I,2,FALSE)</f>
        <v>15228205853</v>
      </c>
      <c r="M808" s="74">
        <v>45719</v>
      </c>
      <c r="O808" s="45">
        <f ca="1" t="shared" si="26"/>
        <v>0</v>
      </c>
      <c r="P808" s="45">
        <f ca="1" t="shared" si="27"/>
        <v>72</v>
      </c>
      <c r="Q808" s="14" t="str">
        <f>VLOOKUP(B808,辅助信息!E:M,9,FALSE)</f>
        <v>ZTWM-CDGS-XS-2024-0169-中冶西部钢构-宜宾市南溪区幸福路东路,高县月江镇建设项目</v>
      </c>
      <c r="R808" s="14"/>
    </row>
    <row r="809" hidden="1" spans="2:18">
      <c r="B809" s="27" t="s">
        <v>25</v>
      </c>
      <c r="C809" s="53">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2">
        <f>VLOOKUP(J809,辅助信息!H:I,2,FALSE)</f>
        <v>18281865966</v>
      </c>
      <c r="L809" s="6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4">
        <v>45719</v>
      </c>
      <c r="O809" s="45">
        <f ca="1" t="shared" si="26"/>
        <v>0</v>
      </c>
      <c r="P809" s="45">
        <f ca="1" t="shared" si="27"/>
        <v>72</v>
      </c>
      <c r="Q809" s="14" t="str">
        <f>VLOOKUP(B809,辅助信息!E:M,9,FALSE)</f>
        <v>ZTWM-CDGS-XS-2024-0181-五冶天府-国道542项目（二批次）</v>
      </c>
      <c r="R809" s="14"/>
    </row>
    <row r="810" hidden="1" spans="2:18">
      <c r="B810" s="27" t="s">
        <v>25</v>
      </c>
      <c r="C810" s="53">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2">
        <f>VLOOKUP(J810,辅助信息!H:I,2,FALSE)</f>
        <v>18281865966</v>
      </c>
      <c r="M810" s="74">
        <v>45719</v>
      </c>
      <c r="O810" s="45">
        <f ca="1" t="shared" si="26"/>
        <v>0</v>
      </c>
      <c r="P810" s="45">
        <f ca="1" t="shared" si="27"/>
        <v>72</v>
      </c>
      <c r="Q810" s="14" t="str">
        <f>VLOOKUP(B810,辅助信息!E:M,9,FALSE)</f>
        <v>ZTWM-CDGS-XS-2024-0181-五冶天府-国道542项目（二批次）</v>
      </c>
      <c r="R810" s="14"/>
    </row>
    <row r="811" hidden="1" spans="2:18">
      <c r="B811" s="66" t="s">
        <v>25</v>
      </c>
      <c r="C811" s="67">
        <v>45719</v>
      </c>
      <c r="D811" s="66" t="str">
        <f>VLOOKUP(B811,辅助信息!E:K,7,FALSE)</f>
        <v>JWDDCD2024102400111</v>
      </c>
      <c r="E811" s="66" t="str">
        <f>VLOOKUP(F811,辅助信息!A:B,2,FALSE)</f>
        <v>螺纹钢</v>
      </c>
      <c r="F811" s="66" t="s">
        <v>65</v>
      </c>
      <c r="G811" s="68">
        <v>26</v>
      </c>
      <c r="H811" s="68">
        <f>_xlfn._xlws.FILTER('[1]2025年已发货'!$E:$E,'[1]2025年已发货'!$F:$F&amp;'[1]2025年已发货'!$C:$C&amp;'[1]2025年已发货'!$G:$G&amp;'[1]2025年已发货'!$H:$H=C811&amp;F811&amp;I811&amp;J811,"未发货")</f>
        <v>26</v>
      </c>
      <c r="I811" s="66" t="str">
        <f>VLOOKUP(B811,辅助信息!E:I,3,FALSE)</f>
        <v>（五冶达州国道542项目-二工区路基五工段）四川省达州市达川区赵固镇黄家坡</v>
      </c>
      <c r="J811" s="66" t="str">
        <f>VLOOKUP(B811,辅助信息!E:I,4,FALSE)</f>
        <v>潘远林</v>
      </c>
      <c r="K811" s="84">
        <f>VLOOKUP(J811,辅助信息!H:I,2,FALSE)</f>
        <v>18281865966</v>
      </c>
      <c r="M811" s="74">
        <v>45719</v>
      </c>
      <c r="O811" s="45">
        <f ca="1" t="shared" si="26"/>
        <v>0</v>
      </c>
      <c r="P811" s="45">
        <f ca="1" t="shared" si="27"/>
        <v>72</v>
      </c>
      <c r="Q811" s="14" t="str">
        <f>VLOOKUP(B811,辅助信息!E:M,9,FALSE)</f>
        <v>ZTWM-CDGS-XS-2024-0181-五冶天府-国道542项目（二批次）</v>
      </c>
      <c r="R811" s="14"/>
    </row>
    <row r="812" hidden="1" spans="2:18">
      <c r="B812" s="27" t="s">
        <v>108</v>
      </c>
      <c r="C812" s="53">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0" t="str">
        <f>VLOOKUP(B812,辅助信息!E:J,6,FALSE)</f>
        <v>五冶建设送货单,送货车型9.6米,装货前联系收货人核实到场规格,没提前告知进场规格现场不给予接收</v>
      </c>
      <c r="M812" s="74">
        <v>45717</v>
      </c>
      <c r="O812" s="45">
        <f ca="1" t="shared" si="26"/>
        <v>0</v>
      </c>
      <c r="P812" s="45">
        <f ca="1" t="shared" si="27"/>
        <v>74</v>
      </c>
      <c r="Q812" s="14" t="str">
        <f>VLOOKUP(B812,辅助信息!E:M,9,FALSE)</f>
        <v>ZTWM-CDGS-XS-2024-0181-五冶天府-国道542项目（二批次）</v>
      </c>
      <c r="R812" s="14"/>
    </row>
    <row r="813" hidden="1" spans="2:18">
      <c r="B813" s="27" t="s">
        <v>108</v>
      </c>
      <c r="C813" s="53">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1"/>
      <c r="M813" s="74">
        <v>45717</v>
      </c>
      <c r="O813" s="45">
        <f ca="1" t="shared" si="26"/>
        <v>0</v>
      </c>
      <c r="P813" s="45">
        <f ca="1" t="shared" si="27"/>
        <v>74</v>
      </c>
      <c r="Q813" s="14" t="str">
        <f>VLOOKUP(B813,辅助信息!E:M,9,FALSE)</f>
        <v>ZTWM-CDGS-XS-2024-0181-五冶天府-国道542项目（二批次）</v>
      </c>
      <c r="R813" s="14"/>
    </row>
    <row r="814" hidden="1" spans="2:18">
      <c r="B814" s="27" t="s">
        <v>108</v>
      </c>
      <c r="C814" s="53">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59"/>
      <c r="M814" s="74">
        <v>45717</v>
      </c>
      <c r="O814" s="45">
        <f ca="1" t="shared" si="26"/>
        <v>0</v>
      </c>
      <c r="P814" s="45">
        <f ca="1" t="shared" si="27"/>
        <v>74</v>
      </c>
      <c r="Q814" s="14" t="str">
        <f>VLOOKUP(B814,辅助信息!E:M,9,FALSE)</f>
        <v>ZTWM-CDGS-XS-2024-0181-五冶天府-国道542项目（二批次）</v>
      </c>
      <c r="R814" s="14"/>
    </row>
    <row r="815" hidden="1" spans="2:18">
      <c r="B815" s="27" t="s">
        <v>56</v>
      </c>
      <c r="C815" s="53">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0" t="str">
        <f>VLOOKUP(B815,辅助信息!E:J,6,FALSE)</f>
        <v>控制炉批号尽量少,优先安排达钢,提前联系到场规格及数量</v>
      </c>
      <c r="M815" s="74">
        <v>45716</v>
      </c>
      <c r="O815" s="45">
        <f ca="1" t="shared" si="26"/>
        <v>0</v>
      </c>
      <c r="P815" s="45">
        <f ca="1" t="shared" si="27"/>
        <v>75</v>
      </c>
      <c r="Q815" s="14" t="str">
        <f>VLOOKUP(B815,辅助信息!E:M,9,FALSE)</f>
        <v>ZTWM-CDGS-XS-2024-0134-商投建工达州中医药科技成果示范园项目</v>
      </c>
      <c r="R815" s="14"/>
    </row>
    <row r="816" hidden="1" spans="2:18">
      <c r="B816" s="27" t="s">
        <v>56</v>
      </c>
      <c r="C816" s="53">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59"/>
      <c r="M816" s="74">
        <v>45716</v>
      </c>
      <c r="O816" s="45">
        <f ca="1" t="shared" si="26"/>
        <v>0</v>
      </c>
      <c r="P816" s="45">
        <f ca="1" t="shared" si="27"/>
        <v>75</v>
      </c>
      <c r="Q816" s="14" t="str">
        <f>VLOOKUP(B816,辅助信息!E:M,9,FALSE)</f>
        <v>ZTWM-CDGS-XS-2024-0134-商投建工达州中医药科技成果示范园项目</v>
      </c>
      <c r="R816" s="14"/>
    </row>
    <row r="817" ht="33.75" hidden="1" customHeight="1" spans="2:18">
      <c r="B817" s="27" t="s">
        <v>68</v>
      </c>
      <c r="C817" s="53">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0" t="str">
        <f>VLOOKUP(B817,辅助信息!E:J,6,FALSE)</f>
        <v>控制炉批号尽量少,优先安排达钢,提前联系到场规格及数量</v>
      </c>
      <c r="M817" s="74">
        <v>45720</v>
      </c>
      <c r="O817" s="45">
        <f ca="1" t="shared" si="26"/>
        <v>0</v>
      </c>
      <c r="P817" s="45">
        <f ca="1" t="shared" si="27"/>
        <v>71</v>
      </c>
      <c r="Q817" s="14" t="str">
        <f>VLOOKUP(B817,辅助信息!E:M,9,FALSE)</f>
        <v>ZTWM-CDGS-XS-2024-0134-商投建工达州中医药科技成果示范园项目</v>
      </c>
      <c r="R817" s="14"/>
    </row>
    <row r="818" hidden="1" spans="2:18">
      <c r="B818" s="27" t="s">
        <v>64</v>
      </c>
      <c r="C818" s="53">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0" t="str">
        <f>VLOOKUP(B818,辅助信息!E:J,6,FALSE)</f>
        <v>五冶建设送货单,送货车型9.6米,装货前联系收货人核实到场规格,没提前告知进场规格现场不给予接收</v>
      </c>
      <c r="M818" s="74">
        <v>45718</v>
      </c>
      <c r="O818" s="45">
        <f ca="1" t="shared" si="26"/>
        <v>0</v>
      </c>
      <c r="P818" s="45">
        <f ca="1" t="shared" si="27"/>
        <v>73</v>
      </c>
      <c r="Q818" s="14" t="str">
        <f>VLOOKUP(B818,辅助信息!E:M,9,FALSE)</f>
        <v>ZTWM-CDGS-XS-2024-0181-五冶天府-国道542项目（二批次）</v>
      </c>
      <c r="R818" s="14"/>
    </row>
    <row r="819" hidden="1" spans="2:18">
      <c r="B819" s="27" t="s">
        <v>64</v>
      </c>
      <c r="C819" s="53">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59"/>
      <c r="M819" s="74">
        <v>45718</v>
      </c>
      <c r="O819" s="45">
        <f ca="1" t="shared" si="26"/>
        <v>0</v>
      </c>
      <c r="P819" s="45">
        <f ca="1" t="shared" si="27"/>
        <v>73</v>
      </c>
      <c r="Q819" s="14" t="str">
        <f>VLOOKUP(B819,辅助信息!E:M,9,FALSE)</f>
        <v>ZTWM-CDGS-XS-2024-0181-五冶天府-国道542项目（二批次）</v>
      </c>
      <c r="R819" s="14"/>
    </row>
    <row r="820" hidden="1" spans="1:18">
      <c r="A820" s="54" t="s">
        <v>110</v>
      </c>
      <c r="B820" s="27" t="s">
        <v>84</v>
      </c>
      <c r="C820" s="53">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0" t="str">
        <f>VLOOKUP(B820,辅助信息!E:J,6,FALSE)</f>
        <v>五冶建设送货单,送货车型13米,装货前联系收货人核实到场规格,没提前告知进场规格现场不给予接收</v>
      </c>
      <c r="M820" s="74">
        <v>45722</v>
      </c>
      <c r="O820" s="45">
        <f ca="1" t="shared" si="26"/>
        <v>0</v>
      </c>
      <c r="P820" s="45">
        <f ca="1" t="shared" si="27"/>
        <v>69</v>
      </c>
      <c r="Q820" s="14" t="str">
        <f>VLOOKUP(B820,辅助信息!E:M,9,FALSE)</f>
        <v>ZTWM-CDGS-XS-2024-0181-五冶天府-国道542项目（二批次）</v>
      </c>
      <c r="R820" s="14"/>
    </row>
    <row r="821" hidden="1" spans="2:18">
      <c r="B821" s="27" t="s">
        <v>84</v>
      </c>
      <c r="C821" s="53">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1"/>
      <c r="M821" s="74">
        <v>45722</v>
      </c>
      <c r="O821" s="45">
        <f ca="1" t="shared" si="26"/>
        <v>0</v>
      </c>
      <c r="P821" s="45">
        <f ca="1" t="shared" si="27"/>
        <v>69</v>
      </c>
      <c r="Q821" s="14" t="str">
        <f>VLOOKUP(B821,辅助信息!E:M,9,FALSE)</f>
        <v>ZTWM-CDGS-XS-2024-0181-五冶天府-国道542项目（二批次）</v>
      </c>
      <c r="R821" s="14"/>
    </row>
    <row r="822" hidden="1" spans="2:18">
      <c r="B822" s="27" t="s">
        <v>84</v>
      </c>
      <c r="C822" s="53">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1"/>
      <c r="M822" s="74">
        <v>45722</v>
      </c>
      <c r="O822" s="45">
        <f ca="1" t="shared" si="26"/>
        <v>0</v>
      </c>
      <c r="P822" s="45">
        <f ca="1" t="shared" si="27"/>
        <v>69</v>
      </c>
      <c r="Q822" s="14" t="str">
        <f>VLOOKUP(B822,辅助信息!E:M,9,FALSE)</f>
        <v>ZTWM-CDGS-XS-2024-0181-五冶天府-国道542项目（二批次）</v>
      </c>
      <c r="R822" s="14"/>
    </row>
    <row r="823" hidden="1" spans="2:18">
      <c r="B823" s="27" t="s">
        <v>84</v>
      </c>
      <c r="C823" s="53">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1"/>
      <c r="M823" s="74">
        <v>45722</v>
      </c>
      <c r="O823" s="45">
        <f ca="1" t="shared" si="26"/>
        <v>0</v>
      </c>
      <c r="P823" s="45">
        <f ca="1" t="shared" si="27"/>
        <v>69</v>
      </c>
      <c r="Q823" s="14" t="str">
        <f>VLOOKUP(B823,辅助信息!E:M,9,FALSE)</f>
        <v>ZTWM-CDGS-XS-2024-0181-五冶天府-国道542项目（二批次）</v>
      </c>
      <c r="R823" s="14"/>
    </row>
    <row r="824" hidden="1" spans="2:18">
      <c r="B824" s="27" t="s">
        <v>84</v>
      </c>
      <c r="C824" s="53">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59"/>
      <c r="M824" s="74">
        <v>45722</v>
      </c>
      <c r="O824" s="45">
        <f ca="1" t="shared" si="26"/>
        <v>0</v>
      </c>
      <c r="P824" s="45">
        <f ca="1" t="shared" si="27"/>
        <v>69</v>
      </c>
      <c r="Q824" s="14" t="str">
        <f>VLOOKUP(B824,辅助信息!E:M,9,FALSE)</f>
        <v>ZTWM-CDGS-XS-2024-0181-五冶天府-国道542项目（二批次）</v>
      </c>
      <c r="R824" s="14"/>
    </row>
    <row r="825" hidden="1" spans="2:18">
      <c r="B825" s="27" t="s">
        <v>112</v>
      </c>
      <c r="C825" s="53">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0" t="str">
        <f>VLOOKUP(B825,辅助信息!E:J,6,FALSE)</f>
        <v>控制炉批号尽量少,优先安排达钢,提前联系到场规格及数量</v>
      </c>
      <c r="M825" s="74">
        <v>45723</v>
      </c>
      <c r="O825" s="45">
        <f ca="1" t="shared" si="26"/>
        <v>0</v>
      </c>
      <c r="P825" s="45">
        <f ca="1" t="shared" si="27"/>
        <v>68</v>
      </c>
      <c r="Q825" s="14" t="str">
        <f>VLOOKUP(B825,辅助信息!E:M,9,FALSE)</f>
        <v>ZTWM-CDGS-XS-2024-0134-商投建工达州中医药科技成果示范园项目</v>
      </c>
      <c r="R825" s="14"/>
    </row>
    <row r="826" hidden="1" spans="2:18">
      <c r="B826" s="27" t="s">
        <v>112</v>
      </c>
      <c r="C826" s="53">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59"/>
      <c r="M826" s="74">
        <v>45723</v>
      </c>
      <c r="O826" s="45">
        <f ca="1" t="shared" si="26"/>
        <v>0</v>
      </c>
      <c r="P826" s="45">
        <f ca="1" t="shared" si="27"/>
        <v>68</v>
      </c>
      <c r="Q826" s="14" t="str">
        <f>VLOOKUP(B826,辅助信息!E:M,9,FALSE)</f>
        <v>ZTWM-CDGS-XS-2024-0134-商投建工达州中医药科技成果示范园项目</v>
      </c>
      <c r="R826" s="14"/>
    </row>
    <row r="827" hidden="1" spans="2:18">
      <c r="B827" s="27" t="s">
        <v>113</v>
      </c>
      <c r="C827" s="53">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0" t="str">
        <f>VLOOKUP(B827,辅助信息!E:J,6,FALSE)</f>
        <v>送货单：送货单位：南充思临新材料科技有限公司,收货单位：五冶集团川北(南充)建设有限公司,项目名称：南充医学科学产业园,送货车型13米,装货前联系收货人核实到场规格</v>
      </c>
      <c r="M827" s="74">
        <v>45722</v>
      </c>
      <c r="O827" s="45">
        <f ca="1" t="shared" si="26"/>
        <v>0</v>
      </c>
      <c r="P827" s="45">
        <f ca="1" t="shared" si="27"/>
        <v>69</v>
      </c>
      <c r="Q827" s="14" t="str">
        <f>VLOOKUP(B827,辅助信息!E:M,9,FALSE)</f>
        <v>ZTWM-CDGS-XS-2024-0248-五冶钢构-南充市医学院项目</v>
      </c>
      <c r="R827" s="14"/>
    </row>
    <row r="828" hidden="1" spans="2:18">
      <c r="B828" s="27" t="s">
        <v>113</v>
      </c>
      <c r="C828" s="53">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1"/>
      <c r="M828" s="74">
        <v>45722</v>
      </c>
      <c r="O828" s="45">
        <f ca="1" t="shared" si="26"/>
        <v>0</v>
      </c>
      <c r="P828" s="45">
        <f ca="1" t="shared" si="27"/>
        <v>69</v>
      </c>
      <c r="Q828" s="14" t="str">
        <f>VLOOKUP(B828,辅助信息!E:M,9,FALSE)</f>
        <v>ZTWM-CDGS-XS-2024-0248-五冶钢构-南充市医学院项目</v>
      </c>
      <c r="R828" s="14"/>
    </row>
    <row r="829" hidden="1" spans="2:18">
      <c r="B829" s="27" t="s">
        <v>113</v>
      </c>
      <c r="C829" s="53">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1"/>
      <c r="M829" s="74">
        <v>45722</v>
      </c>
      <c r="O829" s="45">
        <f ca="1" t="shared" si="26"/>
        <v>0</v>
      </c>
      <c r="P829" s="45">
        <f ca="1" t="shared" si="27"/>
        <v>69</v>
      </c>
      <c r="Q829" s="14" t="str">
        <f>VLOOKUP(B829,辅助信息!E:M,9,FALSE)</f>
        <v>ZTWM-CDGS-XS-2024-0248-五冶钢构-南充市医学院项目</v>
      </c>
      <c r="R829" s="14"/>
    </row>
    <row r="830" hidden="1" spans="2:18">
      <c r="B830" s="27" t="s">
        <v>60</v>
      </c>
      <c r="C830" s="53">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1"/>
      <c r="M830" s="74">
        <v>45722</v>
      </c>
      <c r="O830" s="45">
        <f ca="1" t="shared" si="26"/>
        <v>0</v>
      </c>
      <c r="P830" s="45">
        <f ca="1" t="shared" si="27"/>
        <v>69</v>
      </c>
      <c r="Q830" s="14" t="str">
        <f>VLOOKUP(B830,辅助信息!E:M,9,FALSE)</f>
        <v>ZTWM-CDGS-XS-2024-0248-五冶钢构-南充市医学院项目</v>
      </c>
      <c r="R830" s="14"/>
    </row>
    <row r="831" hidden="1" spans="2:18">
      <c r="B831" s="27" t="s">
        <v>60</v>
      </c>
      <c r="C831" s="53">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1"/>
      <c r="M831" s="74">
        <v>45722</v>
      </c>
      <c r="O831" s="45">
        <f ca="1" t="shared" si="26"/>
        <v>0</v>
      </c>
      <c r="P831" s="45">
        <f ca="1" t="shared" si="27"/>
        <v>69</v>
      </c>
      <c r="Q831" s="14" t="str">
        <f>VLOOKUP(B831,辅助信息!E:M,9,FALSE)</f>
        <v>ZTWM-CDGS-XS-2024-0248-五冶钢构-南充市医学院项目</v>
      </c>
      <c r="R831" s="14"/>
    </row>
    <row r="832" hidden="1" spans="2:18">
      <c r="B832" s="27" t="s">
        <v>60</v>
      </c>
      <c r="C832" s="53">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1"/>
      <c r="M832" s="74">
        <v>45722</v>
      </c>
      <c r="O832" s="45">
        <f ca="1" t="shared" si="26"/>
        <v>0</v>
      </c>
      <c r="P832" s="45">
        <f ca="1" t="shared" si="27"/>
        <v>69</v>
      </c>
      <c r="Q832" s="14" t="str">
        <f>VLOOKUP(B832,辅助信息!E:M,9,FALSE)</f>
        <v>ZTWM-CDGS-XS-2024-0248-五冶钢构-南充市医学院项目</v>
      </c>
      <c r="R832" s="14"/>
    </row>
    <row r="833" hidden="1" spans="2:18">
      <c r="B833" s="27" t="s">
        <v>60</v>
      </c>
      <c r="C833" s="53">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59"/>
      <c r="M833" s="74">
        <v>45722</v>
      </c>
      <c r="O833" s="45">
        <f ca="1" t="shared" si="26"/>
        <v>0</v>
      </c>
      <c r="P833" s="45">
        <f ca="1" t="shared" si="27"/>
        <v>69</v>
      </c>
      <c r="Q833" s="14" t="str">
        <f>VLOOKUP(B833,辅助信息!E:M,9,FALSE)</f>
        <v>ZTWM-CDGS-XS-2024-0248-五冶钢构-南充市医学院项目</v>
      </c>
      <c r="R833" s="14"/>
    </row>
    <row r="834" hidden="1" spans="2:18">
      <c r="B834" s="27" t="s">
        <v>56</v>
      </c>
      <c r="C834" s="53">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0" t="str">
        <f>VLOOKUP(B834,辅助信息!E:J,6,FALSE)</f>
        <v>控制炉批号尽量少,优先安排达钢,提前联系到场规格及数量</v>
      </c>
      <c r="M834" s="74">
        <v>45716</v>
      </c>
      <c r="O834" s="45">
        <f ca="1" t="shared" si="26"/>
        <v>0</v>
      </c>
      <c r="P834" s="45">
        <f ca="1" t="shared" si="27"/>
        <v>75</v>
      </c>
      <c r="Q834" s="14" t="str">
        <f>VLOOKUP(B834,辅助信息!E:M,9,FALSE)</f>
        <v>ZTWM-CDGS-XS-2024-0134-商投建工达州中医药科技成果示范园项目</v>
      </c>
      <c r="R834" s="14"/>
    </row>
    <row r="835" hidden="1" spans="2:18">
      <c r="B835" s="27" t="s">
        <v>56</v>
      </c>
      <c r="C835" s="53">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59"/>
      <c r="M835" s="74">
        <v>45716</v>
      </c>
      <c r="O835" s="45">
        <f ca="1" t="shared" si="26"/>
        <v>0</v>
      </c>
      <c r="P835" s="45">
        <f ca="1" t="shared" si="27"/>
        <v>75</v>
      </c>
      <c r="Q835" s="14" t="str">
        <f>VLOOKUP(B835,辅助信息!E:M,9,FALSE)</f>
        <v>ZTWM-CDGS-XS-2024-0134-商投建工达州中医药科技成果示范园项目</v>
      </c>
      <c r="R835" s="14"/>
    </row>
    <row r="836" ht="33.75" hidden="1" customHeight="1" spans="2:18">
      <c r="B836" s="27" t="s">
        <v>68</v>
      </c>
      <c r="C836" s="53">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0" t="str">
        <f>VLOOKUP(B836,辅助信息!E:J,6,FALSE)</f>
        <v>控制炉批号尽量少,优先安排达钢,提前联系到场规格及数量</v>
      </c>
      <c r="M836" s="74">
        <v>45720</v>
      </c>
      <c r="O836" s="45">
        <f ca="1" t="shared" si="26"/>
        <v>0</v>
      </c>
      <c r="P836" s="45">
        <f ca="1" t="shared" si="27"/>
        <v>71</v>
      </c>
      <c r="Q836" s="14" t="str">
        <f>VLOOKUP(B836,辅助信息!E:M,9,FALSE)</f>
        <v>ZTWM-CDGS-XS-2024-0134-商投建工达州中医药科技成果示范园项目</v>
      </c>
      <c r="R836" s="14"/>
    </row>
    <row r="837" hidden="1" spans="2:18">
      <c r="B837" s="27" t="s">
        <v>64</v>
      </c>
      <c r="C837" s="53">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0" t="str">
        <f>VLOOKUP(B837,辅助信息!E:J,6,FALSE)</f>
        <v>五冶建设送货单,送货车型9.6米,装货前联系收货人核实到场规格,没提前告知进场规格现场不给予接收</v>
      </c>
      <c r="M837" s="74">
        <v>45718</v>
      </c>
      <c r="O837" s="45">
        <f ca="1" t="shared" si="26"/>
        <v>0</v>
      </c>
      <c r="P837" s="45">
        <f ca="1" t="shared" si="27"/>
        <v>73</v>
      </c>
      <c r="Q837" s="14" t="str">
        <f>VLOOKUP(B837,辅助信息!E:M,9,FALSE)</f>
        <v>ZTWM-CDGS-XS-2024-0181-五冶天府-国道542项目（二批次）</v>
      </c>
      <c r="R837" s="14"/>
    </row>
    <row r="838" hidden="1" spans="2:18">
      <c r="B838" s="27" t="s">
        <v>64</v>
      </c>
      <c r="C838" s="53">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59"/>
      <c r="M838" s="74">
        <v>45718</v>
      </c>
      <c r="O838" s="45">
        <f ca="1" t="shared" si="26"/>
        <v>0</v>
      </c>
      <c r="P838" s="45">
        <f ca="1" t="shared" si="27"/>
        <v>73</v>
      </c>
      <c r="Q838" s="14" t="str">
        <f>VLOOKUP(B838,辅助信息!E:M,9,FALSE)</f>
        <v>ZTWM-CDGS-XS-2024-0181-五冶天府-国道542项目（二批次）</v>
      </c>
      <c r="R838" s="14"/>
    </row>
    <row r="839" hidden="1" spans="1:18">
      <c r="A839" s="42" t="s">
        <v>110</v>
      </c>
      <c r="B839" s="27" t="s">
        <v>84</v>
      </c>
      <c r="C839" s="53">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0" t="str">
        <f>VLOOKUP(B839,辅助信息!E:J,6,FALSE)</f>
        <v>五冶建设送货单,送货车型13米,装货前联系收货人核实到场规格,没提前告知进场规格现场不给予接收</v>
      </c>
      <c r="M839" s="74">
        <v>45722</v>
      </c>
      <c r="O839" s="45">
        <f ca="1" t="shared" si="26"/>
        <v>0</v>
      </c>
      <c r="P839" s="45">
        <f ca="1" t="shared" si="27"/>
        <v>69</v>
      </c>
      <c r="Q839" s="14" t="str">
        <f>VLOOKUP(B839,辅助信息!E:M,9,FALSE)</f>
        <v>ZTWM-CDGS-XS-2024-0181-五冶天府-国道542项目（二批次）</v>
      </c>
      <c r="R839" s="14"/>
    </row>
    <row r="840" hidden="1" spans="2:18">
      <c r="B840" s="27" t="s">
        <v>84</v>
      </c>
      <c r="C840" s="53">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1"/>
      <c r="M840" s="74">
        <v>45722</v>
      </c>
      <c r="O840" s="45">
        <f ca="1" t="shared" si="26"/>
        <v>0</v>
      </c>
      <c r="P840" s="45">
        <f ca="1" t="shared" si="27"/>
        <v>69</v>
      </c>
      <c r="Q840" s="14" t="str">
        <f>VLOOKUP(B840,辅助信息!E:M,9,FALSE)</f>
        <v>ZTWM-CDGS-XS-2024-0181-五冶天府-国道542项目（二批次）</v>
      </c>
      <c r="R840" s="14"/>
    </row>
    <row r="841" hidden="1" spans="2:18">
      <c r="B841" s="27" t="s">
        <v>84</v>
      </c>
      <c r="C841" s="53">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1"/>
      <c r="M841" s="74">
        <v>45722</v>
      </c>
      <c r="O841" s="45">
        <f ca="1" t="shared" si="26"/>
        <v>0</v>
      </c>
      <c r="P841" s="45">
        <f ca="1" t="shared" si="27"/>
        <v>69</v>
      </c>
      <c r="Q841" s="14" t="str">
        <f>VLOOKUP(B841,辅助信息!E:M,9,FALSE)</f>
        <v>ZTWM-CDGS-XS-2024-0181-五冶天府-国道542项目（二批次）</v>
      </c>
      <c r="R841" s="14"/>
    </row>
    <row r="842" hidden="1" spans="2:18">
      <c r="B842" s="27" t="s">
        <v>84</v>
      </c>
      <c r="C842" s="53">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1"/>
      <c r="M842" s="74">
        <v>45722</v>
      </c>
      <c r="O842" s="45">
        <f ca="1" t="shared" si="26"/>
        <v>0</v>
      </c>
      <c r="P842" s="45">
        <f ca="1" t="shared" si="27"/>
        <v>69</v>
      </c>
      <c r="Q842" s="14" t="str">
        <f>VLOOKUP(B842,辅助信息!E:M,9,FALSE)</f>
        <v>ZTWM-CDGS-XS-2024-0181-五冶天府-国道542项目（二批次）</v>
      </c>
      <c r="R842" s="14"/>
    </row>
    <row r="843" hidden="1" spans="2:18">
      <c r="B843" s="27" t="s">
        <v>84</v>
      </c>
      <c r="C843" s="53">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59"/>
      <c r="M843" s="74">
        <v>45722</v>
      </c>
      <c r="O843" s="45">
        <f ca="1" t="shared" si="26"/>
        <v>0</v>
      </c>
      <c r="P843" s="45">
        <f ca="1" t="shared" si="27"/>
        <v>69</v>
      </c>
      <c r="Q843" s="14" t="str">
        <f>VLOOKUP(B843,辅助信息!E:M,9,FALSE)</f>
        <v>ZTWM-CDGS-XS-2024-0181-五冶天府-国道542项目（二批次）</v>
      </c>
      <c r="R843" s="14"/>
    </row>
    <row r="844" hidden="1" spans="2:18">
      <c r="B844" s="27" t="s">
        <v>113</v>
      </c>
      <c r="C844" s="53">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0" t="str">
        <f>VLOOKUP(B844,辅助信息!E:J,6,FALSE)</f>
        <v>送货单：送货单位：南充思临新材料科技有限公司,收货单位：五冶集团川北(南充)建设有限公司,项目名称：南充医学科学产业园,送货车型13米,装货前联系收货人核实到场规格</v>
      </c>
      <c r="M844" s="74">
        <v>45722</v>
      </c>
      <c r="O844" s="45">
        <f ca="1" t="shared" si="26"/>
        <v>0</v>
      </c>
      <c r="P844" s="45">
        <f ca="1" t="shared" si="27"/>
        <v>69</v>
      </c>
      <c r="Q844" s="14" t="str">
        <f>VLOOKUP(B844,辅助信息!E:M,9,FALSE)</f>
        <v>ZTWM-CDGS-XS-2024-0248-五冶钢构-南充市医学院项目</v>
      </c>
      <c r="R844" s="14"/>
    </row>
    <row r="845" hidden="1" spans="2:18">
      <c r="B845" s="27" t="s">
        <v>113</v>
      </c>
      <c r="C845" s="53">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1"/>
      <c r="M845" s="74">
        <v>45722</v>
      </c>
      <c r="O845" s="45">
        <f ca="1" t="shared" si="26"/>
        <v>0</v>
      </c>
      <c r="P845" s="45">
        <f ca="1" t="shared" si="27"/>
        <v>69</v>
      </c>
      <c r="Q845" s="14" t="str">
        <f>VLOOKUP(B845,辅助信息!E:M,9,FALSE)</f>
        <v>ZTWM-CDGS-XS-2024-0248-五冶钢构-南充市医学院项目</v>
      </c>
      <c r="R845" s="14"/>
    </row>
    <row r="846" hidden="1" spans="2:18">
      <c r="B846" s="27" t="s">
        <v>113</v>
      </c>
      <c r="C846" s="53">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59"/>
      <c r="M846" s="74">
        <v>45722</v>
      </c>
      <c r="O846" s="45">
        <f ca="1" t="shared" si="26"/>
        <v>0</v>
      </c>
      <c r="P846" s="45">
        <f ca="1" t="shared" si="27"/>
        <v>69</v>
      </c>
      <c r="Q846" s="14" t="str">
        <f>VLOOKUP(B846,辅助信息!E:M,9,FALSE)</f>
        <v>ZTWM-CDGS-XS-2024-0248-五冶钢构-南充市医学院项目</v>
      </c>
      <c r="R846" s="14"/>
    </row>
    <row r="847" hidden="1" spans="2:18">
      <c r="B847" s="27" t="s">
        <v>39</v>
      </c>
      <c r="C847" s="53">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0" t="str">
        <f>VLOOKUP(B847,辅助信息!E:J,6,FALSE)</f>
        <v>提前联系到场规格,一天到场车辆不低于2车</v>
      </c>
      <c r="M847" s="74">
        <v>45724</v>
      </c>
      <c r="P847" s="45">
        <f ca="1" t="shared" si="27"/>
        <v>67</v>
      </c>
      <c r="Q847" s="14" t="str">
        <f>VLOOKUP(B847,辅助信息!E:M,9,FALSE)</f>
        <v>ZTWM-CDGS-XS-2024-0205-五冶钢构-达州市通川区西外复兴镇及临近片区建设项目</v>
      </c>
      <c r="R847" s="14"/>
    </row>
    <row r="848" hidden="1" spans="2:18">
      <c r="B848" s="27" t="s">
        <v>39</v>
      </c>
      <c r="C848" s="53">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1"/>
      <c r="M848" s="74">
        <v>45724</v>
      </c>
      <c r="P848" s="45">
        <f ca="1" t="shared" si="27"/>
        <v>67</v>
      </c>
      <c r="Q848" s="14" t="str">
        <f>VLOOKUP(B848,辅助信息!E:M,9,FALSE)</f>
        <v>ZTWM-CDGS-XS-2024-0205-五冶钢构-达州市通川区西外复兴镇及临近片区建设项目</v>
      </c>
      <c r="R848" s="14"/>
    </row>
    <row r="849" hidden="1" spans="2:18">
      <c r="B849" s="27" t="s">
        <v>39</v>
      </c>
      <c r="C849" s="53">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1"/>
      <c r="M849" s="74">
        <v>45724</v>
      </c>
      <c r="P849" s="45">
        <f ca="1" t="shared" si="27"/>
        <v>67</v>
      </c>
      <c r="Q849" s="14" t="str">
        <f>VLOOKUP(B849,辅助信息!E:M,9,FALSE)</f>
        <v>ZTWM-CDGS-XS-2024-0205-五冶钢构-达州市通川区西外复兴镇及临近片区建设项目</v>
      </c>
      <c r="R849" s="14"/>
    </row>
    <row r="850" hidden="1" spans="2:18">
      <c r="B850" s="27" t="s">
        <v>39</v>
      </c>
      <c r="C850" s="53">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59"/>
      <c r="M850" s="74">
        <v>45724</v>
      </c>
      <c r="P850" s="45">
        <f ca="1" t="shared" si="27"/>
        <v>67</v>
      </c>
      <c r="Q850" s="14" t="str">
        <f>VLOOKUP(B850,辅助信息!E:M,9,FALSE)</f>
        <v>ZTWM-CDGS-XS-2024-0205-五冶钢构-达州市通川区西外复兴镇及临近片区建设项目</v>
      </c>
      <c r="R850" s="14"/>
    </row>
    <row r="851" hidden="1" spans="2:18">
      <c r="B851" s="27" t="s">
        <v>106</v>
      </c>
      <c r="C851" s="53">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0" t="str">
        <f>VLOOKUP(B851,辅助信息!E:J,6,FALSE)</f>
        <v>提前联系到场规格</v>
      </c>
      <c r="M851" s="74">
        <v>45723</v>
      </c>
      <c r="P851" s="45">
        <f ca="1" t="shared" si="27"/>
        <v>68</v>
      </c>
      <c r="Q851" s="14" t="str">
        <f>VLOOKUP(B851,辅助信息!E:M,9,FALSE)</f>
        <v>ZTWM-CDGS-XS-2024-0169-中冶西部钢构-宜宾市南溪区幸福路东路,高县月江镇建设项目</v>
      </c>
      <c r="R851" s="14"/>
    </row>
    <row r="852" hidden="1" spans="2:18">
      <c r="B852" s="27" t="s">
        <v>106</v>
      </c>
      <c r="C852" s="53">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1"/>
      <c r="M852" s="74">
        <v>45723</v>
      </c>
      <c r="P852" s="45">
        <f ca="1" t="shared" si="27"/>
        <v>68</v>
      </c>
      <c r="Q852" s="14" t="str">
        <f>VLOOKUP(B852,辅助信息!E:M,9,FALSE)</f>
        <v>ZTWM-CDGS-XS-2024-0169-中冶西部钢构-宜宾市南溪区幸福路东路,高县月江镇建设项目</v>
      </c>
      <c r="R852" s="14"/>
    </row>
    <row r="853" hidden="1" spans="2:18">
      <c r="B853" s="27" t="s">
        <v>106</v>
      </c>
      <c r="C853" s="53">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1"/>
      <c r="M853" s="74">
        <v>45723</v>
      </c>
      <c r="P853" s="45">
        <f ca="1" t="shared" si="27"/>
        <v>68</v>
      </c>
      <c r="Q853" s="14" t="str">
        <f>VLOOKUP(B853,辅助信息!E:M,9,FALSE)</f>
        <v>ZTWM-CDGS-XS-2024-0169-中冶西部钢构-宜宾市南溪区幸福路东路,高县月江镇建设项目</v>
      </c>
      <c r="R853" s="14"/>
    </row>
    <row r="854" hidden="1" spans="2:18">
      <c r="B854" s="27" t="s">
        <v>106</v>
      </c>
      <c r="C854" s="53">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1"/>
      <c r="M854" s="74">
        <v>45723</v>
      </c>
      <c r="P854" s="45">
        <f ca="1" t="shared" si="27"/>
        <v>68</v>
      </c>
      <c r="Q854" s="14" t="str">
        <f>VLOOKUP(B854,辅助信息!E:M,9,FALSE)</f>
        <v>ZTWM-CDGS-XS-2024-0169-中冶西部钢构-宜宾市南溪区幸福路东路,高县月江镇建设项目</v>
      </c>
      <c r="R854" s="14"/>
    </row>
    <row r="855" hidden="1" spans="2:18">
      <c r="B855" s="27" t="s">
        <v>106</v>
      </c>
      <c r="C855" s="53">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59"/>
      <c r="M855" s="74">
        <v>45723</v>
      </c>
      <c r="P855" s="45">
        <f ca="1" t="shared" si="27"/>
        <v>68</v>
      </c>
      <c r="Q855" s="14" t="str">
        <f>VLOOKUP(B855,辅助信息!E:M,9,FALSE)</f>
        <v>ZTWM-CDGS-XS-2024-0169-中冶西部钢构-宜宾市南溪区幸福路东路,高县月江镇建设项目</v>
      </c>
      <c r="R855" s="14"/>
    </row>
    <row r="856" ht="22.5" hidden="1" customHeight="1" spans="2:18">
      <c r="B856" s="27" t="s">
        <v>81</v>
      </c>
      <c r="C856" s="53">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0" t="str">
        <f>VLOOKUP(B856,辅助信息!E:J,6,FALSE)</f>
        <v>优先威钢发货,我方卸车,新老国标钢厂不加价可直发</v>
      </c>
      <c r="M856" s="74">
        <v>45723</v>
      </c>
      <c r="O856" s="45">
        <f ca="1">IF(OR(M856="",N856&lt;&gt;""),"",MAX(M856-TODAY(),0))</f>
        <v>0</v>
      </c>
      <c r="P856" s="45">
        <f ca="1" t="shared" si="27"/>
        <v>68</v>
      </c>
      <c r="Q856" s="14" t="str">
        <f>VLOOKUP(B856,辅助信息!E:M,9,FALSE)</f>
        <v>ZTWM-CDGS-XS-2024-0030-华西集采-简州大道</v>
      </c>
      <c r="R856" s="14"/>
    </row>
    <row r="857" hidden="1" spans="1:18">
      <c r="A857" s="54" t="s">
        <v>114</v>
      </c>
      <c r="B857" s="27" t="s">
        <v>56</v>
      </c>
      <c r="C857" s="53">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0" t="str">
        <f>VLOOKUP(B857,辅助信息!E:J,6,FALSE)</f>
        <v>控制炉批号尽量少,优先安排达钢,提前联系到场规格及数量</v>
      </c>
      <c r="M857" s="74">
        <v>45716</v>
      </c>
      <c r="O857" s="45">
        <f ca="1">IF(OR(M857="",N857&lt;&gt;""),"",MAX(M857-TODAY(),0))</f>
        <v>0</v>
      </c>
      <c r="P857" s="45">
        <f ca="1" t="shared" si="27"/>
        <v>75</v>
      </c>
      <c r="Q857" s="14" t="str">
        <f>VLOOKUP(B857,辅助信息!E:M,9,FALSE)</f>
        <v>ZTWM-CDGS-XS-2024-0134-商投建工达州中医药科技成果示范园项目</v>
      </c>
      <c r="R857" s="14"/>
    </row>
    <row r="858" hidden="1" spans="2:18">
      <c r="B858" s="27" t="s">
        <v>56</v>
      </c>
      <c r="C858" s="53">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59"/>
      <c r="M858" s="74">
        <v>45716</v>
      </c>
      <c r="O858" s="45">
        <f ca="1">IF(OR(M858="",N858&lt;&gt;""),"",MAX(M858-TODAY(),0))</f>
        <v>0</v>
      </c>
      <c r="P858" s="45">
        <f ca="1" t="shared" si="27"/>
        <v>75</v>
      </c>
      <c r="Q858" s="14" t="str">
        <f>VLOOKUP(B858,辅助信息!E:M,9,FALSE)</f>
        <v>ZTWM-CDGS-XS-2024-0134-商投建工达州中医药科技成果示范园项目</v>
      </c>
      <c r="R858" s="14"/>
    </row>
    <row r="859" hidden="1" spans="2:18">
      <c r="B859" s="27" t="s">
        <v>56</v>
      </c>
      <c r="C859" s="53">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2"/>
      <c r="M859" s="74"/>
      <c r="Q859" s="14"/>
      <c r="R859" s="14"/>
    </row>
    <row r="860" hidden="1" spans="2:18">
      <c r="B860" s="27" t="s">
        <v>56</v>
      </c>
      <c r="C860" s="53">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2"/>
      <c r="M860" s="74"/>
      <c r="Q860" s="14"/>
      <c r="R860" s="14"/>
    </row>
    <row r="861" hidden="1" spans="2:18">
      <c r="B861" s="27" t="s">
        <v>68</v>
      </c>
      <c r="C861" s="53">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2" t="str">
        <f>VLOOKUP(B864,辅助信息!E:J,6,FALSE)</f>
        <v>控制炉批号尽量少,优先安排达钢,提前联系到场规格及数量</v>
      </c>
      <c r="M861" s="74"/>
      <c r="Q861" s="14"/>
      <c r="R861" s="14"/>
    </row>
    <row r="862" hidden="1" spans="2:18">
      <c r="B862" s="27" t="s">
        <v>68</v>
      </c>
      <c r="C862" s="53">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1"/>
      <c r="M862" s="74"/>
      <c r="Q862" s="14"/>
      <c r="R862" s="14"/>
    </row>
    <row r="863" hidden="1" spans="2:18">
      <c r="B863" s="27" t="s">
        <v>68</v>
      </c>
      <c r="C863" s="53">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1"/>
      <c r="M863" s="74"/>
      <c r="Q863" s="14"/>
      <c r="R863" s="14"/>
    </row>
    <row r="864" hidden="1" spans="2:18">
      <c r="B864" s="27" t="s">
        <v>68</v>
      </c>
      <c r="C864" s="53">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1"/>
      <c r="M864" s="74">
        <v>45720</v>
      </c>
      <c r="O864" s="45">
        <f ca="1">IF(OR(M864="",N864&lt;&gt;""),"",MAX(M864-TODAY(),0))</f>
        <v>0</v>
      </c>
      <c r="P864" s="45">
        <f ca="1">IF(M864="","",IF(N864&lt;&gt;"",MAX(N864-M864,0),IF(TODAY()&gt;M864,TODAY()-M864,0)))</f>
        <v>71</v>
      </c>
      <c r="Q864" s="14" t="str">
        <f>VLOOKUP(B864,辅助信息!E:M,9,FALSE)</f>
        <v>ZTWM-CDGS-XS-2024-0134-商投建工达州中医药科技成果示范园项目</v>
      </c>
      <c r="R864" s="14"/>
    </row>
    <row r="865" hidden="1" spans="2:18">
      <c r="B865" s="27" t="s">
        <v>68</v>
      </c>
      <c r="C865" s="53">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1"/>
      <c r="M865" s="74"/>
      <c r="Q865" s="14"/>
      <c r="R865" s="14"/>
    </row>
    <row r="866" hidden="1" spans="2:18">
      <c r="B866" s="27" t="s">
        <v>64</v>
      </c>
      <c r="C866" s="53">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0" t="str">
        <f>VLOOKUP(B866,辅助信息!E:J,6,FALSE)</f>
        <v>五冶建设送货单,送货车型9.6米,装货前联系收货人核实到场规格,没提前告知进场规格现场不给予接收</v>
      </c>
      <c r="M866" s="74">
        <v>45726</v>
      </c>
      <c r="O866" s="45">
        <f ca="1" t="shared" ref="O866:O929" si="28">IF(OR(M866="",N866&lt;&gt;""),"",MAX(M866-TODAY(),0))</f>
        <v>0</v>
      </c>
      <c r="P866" s="45">
        <f ca="1" t="shared" ref="P866:P929" si="29">IF(M866="","",IF(N866&lt;&gt;"",MAX(N866-M866,0),IF(TODAY()&gt;M866,TODAY()-M866,0)))</f>
        <v>65</v>
      </c>
      <c r="Q866" s="14" t="str">
        <f>VLOOKUP(B866,辅助信息!E:M,9,FALSE)</f>
        <v>ZTWM-CDGS-XS-2024-0181-五冶天府-国道542项目（二批次）</v>
      </c>
      <c r="R866" s="14"/>
    </row>
    <row r="867" hidden="1" spans="2:18">
      <c r="B867" s="27" t="s">
        <v>64</v>
      </c>
      <c r="C867" s="53">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59"/>
      <c r="M867" s="74">
        <v>45726</v>
      </c>
      <c r="O867" s="45">
        <f ca="1" t="shared" si="28"/>
        <v>0</v>
      </c>
      <c r="P867" s="45">
        <f ca="1" t="shared" si="29"/>
        <v>65</v>
      </c>
      <c r="Q867" s="14"/>
      <c r="R867" s="14"/>
    </row>
    <row r="868" hidden="1" spans="1:18">
      <c r="A868" s="65" t="s">
        <v>110</v>
      </c>
      <c r="B868" s="27" t="s">
        <v>84</v>
      </c>
      <c r="C868" s="53">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0" t="str">
        <f>VLOOKUP(B868,辅助信息!E:J,6,FALSE)</f>
        <v>五冶建设送货单,送货车型13米,装货前联系收货人核实到场规格,没提前告知进场规格现场不给予接收</v>
      </c>
      <c r="M868" s="74">
        <v>45722</v>
      </c>
      <c r="O868" s="45">
        <f ca="1" t="shared" si="28"/>
        <v>0</v>
      </c>
      <c r="P868" s="45">
        <f ca="1" t="shared" si="29"/>
        <v>69</v>
      </c>
      <c r="Q868" s="14" t="str">
        <f>VLOOKUP(B868,辅助信息!E:M,9,FALSE)</f>
        <v>ZTWM-CDGS-XS-2024-0181-五冶天府-国道542项目（二批次）</v>
      </c>
      <c r="R868" s="14"/>
    </row>
    <row r="869" hidden="1" spans="1:18">
      <c r="A869" s="61"/>
      <c r="B869" s="27" t="s">
        <v>84</v>
      </c>
      <c r="C869" s="53">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1"/>
      <c r="M869" s="74">
        <v>45722</v>
      </c>
      <c r="O869" s="45">
        <f ca="1" t="shared" si="28"/>
        <v>0</v>
      </c>
      <c r="P869" s="45">
        <f ca="1" t="shared" si="29"/>
        <v>69</v>
      </c>
      <c r="Q869" s="14" t="str">
        <f>VLOOKUP(B869,辅助信息!E:M,9,FALSE)</f>
        <v>ZTWM-CDGS-XS-2024-0181-五冶天府-国道542项目（二批次）</v>
      </c>
      <c r="R869" s="14"/>
    </row>
    <row r="870" hidden="1" spans="1:18">
      <c r="A870" s="61"/>
      <c r="B870" s="27" t="s">
        <v>84</v>
      </c>
      <c r="C870" s="53">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1"/>
      <c r="M870" s="74">
        <v>45722</v>
      </c>
      <c r="O870" s="45">
        <f ca="1" t="shared" si="28"/>
        <v>0</v>
      </c>
      <c r="P870" s="45">
        <f ca="1" t="shared" si="29"/>
        <v>69</v>
      </c>
      <c r="Q870" s="14" t="str">
        <f>VLOOKUP(B870,辅助信息!E:M,9,FALSE)</f>
        <v>ZTWM-CDGS-XS-2024-0181-五冶天府-国道542项目（二批次）</v>
      </c>
      <c r="R870" s="14"/>
    </row>
    <row r="871" hidden="1" spans="1:18">
      <c r="A871" s="61"/>
      <c r="B871" s="27" t="s">
        <v>84</v>
      </c>
      <c r="C871" s="53">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1"/>
      <c r="M871" s="74">
        <v>45722</v>
      </c>
      <c r="O871" s="45">
        <f ca="1" t="shared" si="28"/>
        <v>0</v>
      </c>
      <c r="P871" s="45">
        <f ca="1" t="shared" si="29"/>
        <v>69</v>
      </c>
      <c r="Q871" s="14" t="str">
        <f>VLOOKUP(B871,辅助信息!E:M,9,FALSE)</f>
        <v>ZTWM-CDGS-XS-2024-0181-五冶天府-国道542项目（二批次）</v>
      </c>
      <c r="R871" s="14"/>
    </row>
    <row r="872" hidden="1" spans="1:18">
      <c r="A872" s="59"/>
      <c r="B872" s="27" t="s">
        <v>84</v>
      </c>
      <c r="C872" s="53">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59"/>
      <c r="M872" s="74">
        <v>45722</v>
      </c>
      <c r="O872" s="45">
        <f ca="1" t="shared" si="28"/>
        <v>0</v>
      </c>
      <c r="P872" s="45">
        <f ca="1" t="shared" si="29"/>
        <v>69</v>
      </c>
      <c r="Q872" s="14" t="str">
        <f>VLOOKUP(B872,辅助信息!E:M,9,FALSE)</f>
        <v>ZTWM-CDGS-XS-2024-0181-五冶天府-国道542项目（二批次）</v>
      </c>
      <c r="R872" s="14"/>
    </row>
    <row r="873" hidden="1" spans="2:18">
      <c r="B873" s="27" t="s">
        <v>113</v>
      </c>
      <c r="C873" s="53">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0" t="str">
        <f>VLOOKUP(B873,辅助信息!E:J,6,FALSE)</f>
        <v>送货单：送货单位：南充思临新材料科技有限公司,收货单位：五冶集团川北(南充)建设有限公司,项目名称：南充医学科学产业园,送货车型13米,装货前联系收货人核实到场规格</v>
      </c>
      <c r="M873" s="74">
        <v>45722</v>
      </c>
      <c r="O873" s="45">
        <f ca="1" t="shared" si="28"/>
        <v>0</v>
      </c>
      <c r="P873" s="45">
        <f ca="1" t="shared" si="29"/>
        <v>69</v>
      </c>
      <c r="Q873" s="14" t="str">
        <f>VLOOKUP(B873,辅助信息!E:M,9,FALSE)</f>
        <v>ZTWM-CDGS-XS-2024-0248-五冶钢构-南充市医学院项目</v>
      </c>
      <c r="R873" s="14"/>
    </row>
    <row r="874" hidden="1" spans="2:18">
      <c r="B874" s="27" t="s">
        <v>113</v>
      </c>
      <c r="C874" s="53">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1"/>
      <c r="M874" s="74">
        <v>45722</v>
      </c>
      <c r="O874" s="45">
        <f ca="1" t="shared" si="28"/>
        <v>0</v>
      </c>
      <c r="P874" s="45">
        <f ca="1" t="shared" si="29"/>
        <v>69</v>
      </c>
      <c r="Q874" s="14" t="str">
        <f>VLOOKUP(B874,辅助信息!E:M,9,FALSE)</f>
        <v>ZTWM-CDGS-XS-2024-0248-五冶钢构-南充市医学院项目</v>
      </c>
      <c r="R874" s="14"/>
    </row>
    <row r="875" hidden="1" spans="2:18">
      <c r="B875" s="27" t="s">
        <v>113</v>
      </c>
      <c r="C875" s="53">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59"/>
      <c r="M875" s="74">
        <v>45722</v>
      </c>
      <c r="O875" s="45">
        <f ca="1" t="shared" si="28"/>
        <v>0</v>
      </c>
      <c r="P875" s="45">
        <f ca="1" t="shared" si="29"/>
        <v>69</v>
      </c>
      <c r="Q875" s="14" t="str">
        <f>VLOOKUP(B875,辅助信息!E:M,9,FALSE)</f>
        <v>ZTWM-CDGS-XS-2024-0248-五冶钢构-南充市医学院项目</v>
      </c>
      <c r="R875" s="14"/>
    </row>
    <row r="876" hidden="1" spans="2:18">
      <c r="B876" s="27" t="s">
        <v>39</v>
      </c>
      <c r="C876" s="53">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0" t="str">
        <f>VLOOKUP(B876,辅助信息!E:J,6,FALSE)</f>
        <v>提前联系到场规格,一天到场车辆不低于2车</v>
      </c>
      <c r="M876" s="74">
        <v>45724</v>
      </c>
      <c r="O876" s="45">
        <f ca="1" t="shared" si="28"/>
        <v>0</v>
      </c>
      <c r="P876" s="45">
        <f ca="1" t="shared" si="29"/>
        <v>67</v>
      </c>
      <c r="Q876" s="14" t="str">
        <f>VLOOKUP(B876,辅助信息!E:M,9,FALSE)</f>
        <v>ZTWM-CDGS-XS-2024-0205-五冶钢构-达州市通川区西外复兴镇及临近片区建设项目</v>
      </c>
      <c r="R876" s="14"/>
    </row>
    <row r="877" hidden="1" spans="2:18">
      <c r="B877" s="27" t="s">
        <v>39</v>
      </c>
      <c r="C877" s="53">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1"/>
      <c r="M877" s="74">
        <v>45724</v>
      </c>
      <c r="O877" s="45">
        <f ca="1" t="shared" si="28"/>
        <v>0</v>
      </c>
      <c r="P877" s="45">
        <f ca="1" t="shared" si="29"/>
        <v>67</v>
      </c>
      <c r="Q877" s="14" t="str">
        <f>VLOOKUP(B877,辅助信息!E:M,9,FALSE)</f>
        <v>ZTWM-CDGS-XS-2024-0205-五冶钢构-达州市通川区西外复兴镇及临近片区建设项目</v>
      </c>
      <c r="R877" s="14"/>
    </row>
    <row r="878" hidden="1" spans="2:18">
      <c r="B878" s="27" t="s">
        <v>39</v>
      </c>
      <c r="C878" s="53">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1"/>
      <c r="M878" s="74">
        <v>45724</v>
      </c>
      <c r="O878" s="45">
        <f ca="1" t="shared" si="28"/>
        <v>0</v>
      </c>
      <c r="P878" s="45">
        <f ca="1" t="shared" si="29"/>
        <v>67</v>
      </c>
      <c r="Q878" s="14" t="str">
        <f>VLOOKUP(B878,辅助信息!E:M,9,FALSE)</f>
        <v>ZTWM-CDGS-XS-2024-0205-五冶钢构-达州市通川区西外复兴镇及临近片区建设项目</v>
      </c>
      <c r="R878" s="14"/>
    </row>
    <row r="879" hidden="1" spans="2:18">
      <c r="B879" s="27" t="s">
        <v>39</v>
      </c>
      <c r="C879" s="53">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59"/>
      <c r="M879" s="74">
        <v>45724</v>
      </c>
      <c r="O879" s="45">
        <f ca="1" t="shared" si="28"/>
        <v>0</v>
      </c>
      <c r="P879" s="45">
        <f ca="1" t="shared" si="29"/>
        <v>67</v>
      </c>
      <c r="Q879" s="14" t="str">
        <f>VLOOKUP(B879,辅助信息!E:M,9,FALSE)</f>
        <v>ZTWM-CDGS-XS-2024-0205-五冶钢构-达州市通川区西外复兴镇及临近片区建设项目</v>
      </c>
      <c r="R879" s="14"/>
    </row>
    <row r="880" ht="56.25" hidden="1" customHeight="1" spans="2:18">
      <c r="B880" s="27" t="s">
        <v>29</v>
      </c>
      <c r="C880" s="53">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0" t="str">
        <f>VLOOKUP(B880,辅助信息!E:J,6,FALSE)</f>
        <v>五冶建设送货单,4份材质书,送货车型9.6米,装货前联系收货人核实到场规格,没提前告知进场规格现场不给予接收</v>
      </c>
      <c r="M880" s="74">
        <v>45726</v>
      </c>
      <c r="O880" s="45">
        <f ca="1" t="shared" si="28"/>
        <v>0</v>
      </c>
      <c r="P880" s="45">
        <f ca="1" t="shared" si="29"/>
        <v>65</v>
      </c>
      <c r="Q880" s="14" t="str">
        <f>VLOOKUP(B880,辅助信息!E:M,9,FALSE)</f>
        <v>ZTWM-CDGS-XS-2024-0181-五冶天府-国道542项目（二批次）</v>
      </c>
      <c r="R880" s="14"/>
    </row>
    <row r="881" hidden="1" spans="2:18">
      <c r="B881" s="27" t="s">
        <v>54</v>
      </c>
      <c r="C881" s="53">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0" t="str">
        <f>VLOOKUP(B881,辅助信息!E:J,6,FALSE)</f>
        <v>五冶建设送货单,4份材质书,送货车型13米,装货前联系收货人核实到场规格,没提前告知进场规格现场不给予接收</v>
      </c>
      <c r="M881" s="74">
        <v>45728</v>
      </c>
      <c r="O881" s="45">
        <f ca="1" t="shared" si="28"/>
        <v>0</v>
      </c>
      <c r="P881" s="45">
        <f ca="1" t="shared" si="29"/>
        <v>63</v>
      </c>
      <c r="Q881" s="14" t="str">
        <f>VLOOKUP(B881,辅助信息!E:M,9,FALSE)</f>
        <v>ZTWM-CDGS-XS-2024-0181-五冶天府-国道542项目（二批次）</v>
      </c>
      <c r="R881" s="14"/>
    </row>
    <row r="882" hidden="1" spans="2:18">
      <c r="B882" s="27" t="s">
        <v>54</v>
      </c>
      <c r="C882" s="53">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59"/>
      <c r="M882" s="74">
        <v>45728</v>
      </c>
      <c r="O882" s="45">
        <f ca="1" t="shared" si="28"/>
        <v>0</v>
      </c>
      <c r="P882" s="45">
        <f ca="1" t="shared" si="29"/>
        <v>63</v>
      </c>
      <c r="Q882" s="14" t="str">
        <f>VLOOKUP(B882,辅助信息!E:M,9,FALSE)</f>
        <v>ZTWM-CDGS-XS-2024-0181-五冶天府-国道542项目（二批次）</v>
      </c>
      <c r="R882" s="14"/>
    </row>
    <row r="883" hidden="1" spans="2:18">
      <c r="B883" s="27" t="s">
        <v>47</v>
      </c>
      <c r="C883" s="53">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0" t="str">
        <f>VLOOKUP(B884,辅助信息!E:J,6,FALSE)</f>
        <v>控制炉批号尽量少,优先安排达钢,提前联系到场规格及数量</v>
      </c>
      <c r="M883" s="74">
        <v>45726</v>
      </c>
      <c r="O883" s="45">
        <f ca="1" t="shared" si="28"/>
        <v>0</v>
      </c>
      <c r="P883" s="45">
        <f ca="1" t="shared" si="29"/>
        <v>65</v>
      </c>
      <c r="Q883" s="14" t="str">
        <f>VLOOKUP(B883,辅助信息!E:M,9,FALSE)</f>
        <v>ZTWM-CDGS-XS-2024-0134-商投建工达州中医药科技成果示范园项目</v>
      </c>
      <c r="R883" s="14"/>
    </row>
    <row r="884" hidden="1" spans="2:18">
      <c r="B884" s="27" t="s">
        <v>47</v>
      </c>
      <c r="C884" s="53">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1"/>
      <c r="M884" s="74">
        <v>45726</v>
      </c>
      <c r="O884" s="45">
        <f ca="1" t="shared" si="28"/>
        <v>0</v>
      </c>
      <c r="P884" s="45">
        <f ca="1" t="shared" si="29"/>
        <v>65</v>
      </c>
      <c r="Q884" s="14" t="str">
        <f>VLOOKUP(B884,辅助信息!E:M,9,FALSE)</f>
        <v>ZTWM-CDGS-XS-2024-0134-商投建工达州中医药科技成果示范园项目</v>
      </c>
      <c r="R884" s="14"/>
    </row>
    <row r="885" hidden="1" spans="2:18">
      <c r="B885" s="27" t="s">
        <v>47</v>
      </c>
      <c r="C885" s="53">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1"/>
      <c r="M885" s="74">
        <v>45726</v>
      </c>
      <c r="O885" s="45">
        <f ca="1" t="shared" si="28"/>
        <v>0</v>
      </c>
      <c r="P885" s="45">
        <f ca="1" t="shared" si="29"/>
        <v>65</v>
      </c>
      <c r="Q885" s="14" t="str">
        <f>VLOOKUP(B885,辅助信息!E:M,9,FALSE)</f>
        <v>ZTWM-CDGS-XS-2024-0134-商投建工达州中医药科技成果示范园项目</v>
      </c>
      <c r="R885" s="14"/>
    </row>
    <row r="886" hidden="1" spans="2:18">
      <c r="B886" s="27" t="s">
        <v>47</v>
      </c>
      <c r="C886" s="53">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59"/>
      <c r="M886" s="74">
        <v>45726</v>
      </c>
      <c r="O886" s="45">
        <f ca="1" t="shared" si="28"/>
        <v>0</v>
      </c>
      <c r="P886" s="45">
        <f ca="1" t="shared" si="29"/>
        <v>65</v>
      </c>
      <c r="Q886" s="14" t="str">
        <f>VLOOKUP(B886,辅助信息!E:M,9,FALSE)</f>
        <v>ZTWM-CDGS-XS-2024-0134-商投建工达州中医药科技成果示范园项目</v>
      </c>
      <c r="R886" s="14"/>
    </row>
    <row r="887" hidden="1" spans="2:18">
      <c r="B887" s="27" t="s">
        <v>20</v>
      </c>
      <c r="C887" s="53">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0" t="str">
        <f>VLOOKUP(B888,辅助信息!E:J,6,FALSE)</f>
        <v>送货单：送货单位：南充思临新材料科技有限公司,收货单位：五冶集团川北(南充)建设有限公司,项目名称：南充医学科学产业园,送货车型13米,装货前联系收货人核实到场规格</v>
      </c>
      <c r="M887" s="74">
        <v>45727</v>
      </c>
      <c r="O887" s="45">
        <f ca="1" t="shared" si="28"/>
        <v>0</v>
      </c>
      <c r="P887" s="45">
        <f ca="1" t="shared" si="29"/>
        <v>64</v>
      </c>
      <c r="Q887" s="14" t="str">
        <f>VLOOKUP(B887,辅助信息!E:M,9,FALSE)</f>
        <v>ZTWM-CDGS-XS-2024-0248-五冶钢构-南充市医学院项目</v>
      </c>
      <c r="R887" s="14"/>
    </row>
    <row r="888" hidden="1" spans="2:18">
      <c r="B888" s="27" t="s">
        <v>20</v>
      </c>
      <c r="C888" s="53">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1"/>
      <c r="M888" s="74">
        <v>45727</v>
      </c>
      <c r="O888" s="45">
        <f ca="1" t="shared" si="28"/>
        <v>0</v>
      </c>
      <c r="P888" s="45">
        <f ca="1" t="shared" si="29"/>
        <v>64</v>
      </c>
      <c r="Q888" s="14" t="str">
        <f>VLOOKUP(B888,辅助信息!E:M,9,FALSE)</f>
        <v>ZTWM-CDGS-XS-2024-0248-五冶钢构-南充市医学院项目</v>
      </c>
      <c r="R888" s="14"/>
    </row>
    <row r="889" hidden="1" spans="2:18">
      <c r="B889" s="27" t="s">
        <v>20</v>
      </c>
      <c r="C889" s="53">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1"/>
      <c r="M889" s="74">
        <v>45727</v>
      </c>
      <c r="O889" s="45">
        <f ca="1" t="shared" si="28"/>
        <v>0</v>
      </c>
      <c r="P889" s="45">
        <f ca="1" t="shared" si="29"/>
        <v>64</v>
      </c>
      <c r="Q889" s="14" t="str">
        <f>VLOOKUP(B889,辅助信息!E:M,9,FALSE)</f>
        <v>ZTWM-CDGS-XS-2024-0248-五冶钢构-南充市医学院项目</v>
      </c>
      <c r="R889" s="14"/>
    </row>
    <row r="890" hidden="1" spans="2:18">
      <c r="B890" s="27" t="s">
        <v>20</v>
      </c>
      <c r="C890" s="53">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1"/>
      <c r="M890" s="74">
        <v>45727</v>
      </c>
      <c r="O890" s="45">
        <f ca="1" t="shared" si="28"/>
        <v>0</v>
      </c>
      <c r="P890" s="45">
        <f ca="1" t="shared" si="29"/>
        <v>64</v>
      </c>
      <c r="Q890" s="14" t="str">
        <f>VLOOKUP(B890,辅助信息!E:M,9,FALSE)</f>
        <v>ZTWM-CDGS-XS-2024-0248-五冶钢构-南充市医学院项目</v>
      </c>
      <c r="R890" s="14"/>
    </row>
    <row r="891" hidden="1" spans="2:18">
      <c r="B891" s="27" t="s">
        <v>20</v>
      </c>
      <c r="C891" s="53">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1"/>
      <c r="M891" s="74">
        <v>45727</v>
      </c>
      <c r="O891" s="45">
        <f ca="1" t="shared" si="28"/>
        <v>0</v>
      </c>
      <c r="P891" s="45">
        <f ca="1" t="shared" si="29"/>
        <v>64</v>
      </c>
      <c r="Q891" s="14" t="str">
        <f>VLOOKUP(B891,辅助信息!E:M,9,FALSE)</f>
        <v>ZTWM-CDGS-XS-2024-0248-五冶钢构-南充市医学院项目</v>
      </c>
      <c r="R891" s="14"/>
    </row>
    <row r="892" hidden="1" spans="2:18">
      <c r="B892" s="27" t="s">
        <v>117</v>
      </c>
      <c r="C892" s="53">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1"/>
      <c r="M892" s="74">
        <v>45727</v>
      </c>
      <c r="O892" s="45">
        <f ca="1" t="shared" si="28"/>
        <v>0</v>
      </c>
      <c r="P892" s="45">
        <f ca="1" t="shared" si="29"/>
        <v>64</v>
      </c>
      <c r="Q892" s="14" t="str">
        <f>VLOOKUP(B892,辅助信息!E:M,9,FALSE)</f>
        <v>ZTWM-CDGS-XS-2024-0248-五冶钢构-南充市医学院项目</v>
      </c>
      <c r="R892" s="14"/>
    </row>
    <row r="893" hidden="1" spans="2:18">
      <c r="B893" s="27" t="s">
        <v>117</v>
      </c>
      <c r="C893" s="53">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59"/>
      <c r="M893" s="74">
        <v>45727</v>
      </c>
      <c r="O893" s="45">
        <f ca="1" t="shared" si="28"/>
        <v>0</v>
      </c>
      <c r="P893" s="45">
        <f ca="1" t="shared" si="29"/>
        <v>64</v>
      </c>
      <c r="Q893" s="14" t="str">
        <f>VLOOKUP(B893,辅助信息!E:M,9,FALSE)</f>
        <v>ZTWM-CDGS-XS-2024-0248-五冶钢构-南充市医学院项目</v>
      </c>
      <c r="R893" s="14"/>
    </row>
    <row r="894" hidden="1" spans="2:18">
      <c r="B894" s="27" t="s">
        <v>72</v>
      </c>
      <c r="C894" s="53">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0" t="str">
        <f>VLOOKUP(B895,辅助信息!E:J,6,FALSE)</f>
        <v>送货单：送货单位：南充思临新材料科技有限公司,收货单位：五冶集团川北(南充)建设有限公司,项目名称：南充医学科学产业园,送货车型13米,装货前联系收货人核实到场规格</v>
      </c>
      <c r="M894" s="74">
        <v>45727</v>
      </c>
      <c r="O894" s="45">
        <f ca="1" t="shared" si="28"/>
        <v>0</v>
      </c>
      <c r="P894" s="45">
        <f ca="1" t="shared" si="29"/>
        <v>64</v>
      </c>
      <c r="Q894" s="14" t="str">
        <f>VLOOKUP(B894,辅助信息!E:M,9,FALSE)</f>
        <v>ZTWM-CDGS-XS-2024-0248-五冶钢构-南充市医学院项目</v>
      </c>
      <c r="R894" s="14"/>
    </row>
    <row r="895" hidden="1" spans="2:18">
      <c r="B895" s="27" t="s">
        <v>72</v>
      </c>
      <c r="C895" s="53">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1"/>
      <c r="M895" s="74">
        <v>45727</v>
      </c>
      <c r="O895" s="45">
        <f ca="1" t="shared" si="28"/>
        <v>0</v>
      </c>
      <c r="P895" s="45">
        <f ca="1" t="shared" si="29"/>
        <v>64</v>
      </c>
      <c r="Q895" s="14" t="str">
        <f>VLOOKUP(B895,辅助信息!E:M,9,FALSE)</f>
        <v>ZTWM-CDGS-XS-2024-0248-五冶钢构-南充市医学院项目</v>
      </c>
      <c r="R895" s="14"/>
    </row>
    <row r="896" hidden="1" spans="2:18">
      <c r="B896" s="27" t="s">
        <v>72</v>
      </c>
      <c r="C896" s="53">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1"/>
      <c r="M896" s="74">
        <v>45727</v>
      </c>
      <c r="O896" s="45">
        <f ca="1" t="shared" si="28"/>
        <v>0</v>
      </c>
      <c r="P896" s="45">
        <f ca="1" t="shared" si="29"/>
        <v>64</v>
      </c>
      <c r="Q896" s="14" t="str">
        <f>VLOOKUP(B896,辅助信息!E:M,9,FALSE)</f>
        <v>ZTWM-CDGS-XS-2024-0248-五冶钢构-南充市医学院项目</v>
      </c>
      <c r="R896" s="14"/>
    </row>
    <row r="897" hidden="1" spans="2:18">
      <c r="B897" s="27" t="s">
        <v>72</v>
      </c>
      <c r="C897" s="53">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1"/>
      <c r="M897" s="74">
        <v>45727</v>
      </c>
      <c r="O897" s="45">
        <f ca="1" t="shared" si="28"/>
        <v>0</v>
      </c>
      <c r="P897" s="45">
        <f ca="1" t="shared" si="29"/>
        <v>64</v>
      </c>
      <c r="Q897" s="14" t="str">
        <f>VLOOKUP(B897,辅助信息!E:M,9,FALSE)</f>
        <v>ZTWM-CDGS-XS-2024-0248-五冶钢构-南充市医学院项目</v>
      </c>
      <c r="R897" s="14"/>
    </row>
    <row r="898" hidden="1" spans="2:18">
      <c r="B898" s="27" t="s">
        <v>72</v>
      </c>
      <c r="C898" s="53">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1"/>
      <c r="M898" s="74">
        <v>45727</v>
      </c>
      <c r="O898" s="45">
        <f ca="1" t="shared" si="28"/>
        <v>0</v>
      </c>
      <c r="P898" s="45">
        <f ca="1" t="shared" si="29"/>
        <v>64</v>
      </c>
      <c r="Q898" s="14" t="str">
        <f>VLOOKUP(B898,辅助信息!E:M,9,FALSE)</f>
        <v>ZTWM-CDGS-XS-2024-0248-五冶钢构-南充市医学院项目</v>
      </c>
      <c r="R898" s="14"/>
    </row>
    <row r="899" hidden="1" spans="2:18">
      <c r="B899" s="27" t="s">
        <v>72</v>
      </c>
      <c r="C899" s="53">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1"/>
      <c r="M899" s="74">
        <v>45727</v>
      </c>
      <c r="O899" s="45">
        <f ca="1" t="shared" si="28"/>
        <v>0</v>
      </c>
      <c r="P899" s="45">
        <f ca="1" t="shared" si="29"/>
        <v>64</v>
      </c>
      <c r="Q899" s="14" t="str">
        <f>VLOOKUP(B899,辅助信息!E:M,9,FALSE)</f>
        <v>ZTWM-CDGS-XS-2024-0248-五冶钢构-南充市医学院项目</v>
      </c>
      <c r="R899" s="14"/>
    </row>
    <row r="900" hidden="1" spans="2:18">
      <c r="B900" s="27" t="s">
        <v>72</v>
      </c>
      <c r="C900" s="53">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59"/>
      <c r="M900" s="74">
        <v>45727</v>
      </c>
      <c r="O900" s="45">
        <f ca="1" t="shared" si="28"/>
        <v>0</v>
      </c>
      <c r="P900" s="45">
        <f ca="1" t="shared" si="29"/>
        <v>64</v>
      </c>
      <c r="Q900" s="14" t="str">
        <f>VLOOKUP(B900,辅助信息!E:M,9,FALSE)</f>
        <v>ZTWM-CDGS-XS-2024-0248-五冶钢构-南充市医学院项目</v>
      </c>
      <c r="R900" s="14"/>
    </row>
    <row r="901" hidden="1" spans="2:18">
      <c r="B901" s="27" t="s">
        <v>56</v>
      </c>
      <c r="C901" s="53">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0" t="str">
        <f>VLOOKUP(B902,辅助信息!E:J,6,FALSE)</f>
        <v>控制炉批号尽量少,优先安排达钢,提前联系到场规格及数量</v>
      </c>
      <c r="M901" s="74">
        <v>45728</v>
      </c>
      <c r="O901" s="45">
        <f ca="1" t="shared" si="28"/>
        <v>0</v>
      </c>
      <c r="P901" s="45">
        <f ca="1" t="shared" si="29"/>
        <v>63</v>
      </c>
      <c r="Q901" s="14" t="str">
        <f>VLOOKUP(B901,辅助信息!E:M,9,FALSE)</f>
        <v>ZTWM-CDGS-XS-2024-0134-商投建工达州中医药科技成果示范园项目</v>
      </c>
      <c r="R901" s="14"/>
    </row>
    <row r="902" hidden="1" spans="2:18">
      <c r="B902" s="27" t="s">
        <v>56</v>
      </c>
      <c r="C902" s="53">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1"/>
      <c r="M902" s="74">
        <v>45728</v>
      </c>
      <c r="O902" s="45">
        <f ca="1" t="shared" si="28"/>
        <v>0</v>
      </c>
      <c r="P902" s="45">
        <f ca="1" t="shared" si="29"/>
        <v>63</v>
      </c>
      <c r="Q902" s="14" t="str">
        <f>VLOOKUP(B902,辅助信息!E:M,9,FALSE)</f>
        <v>ZTWM-CDGS-XS-2024-0134-商投建工达州中医药科技成果示范园项目</v>
      </c>
      <c r="R902" s="14"/>
    </row>
    <row r="903" hidden="1" spans="2:18">
      <c r="B903" s="27" t="s">
        <v>56</v>
      </c>
      <c r="C903" s="53">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1"/>
      <c r="M903" s="74">
        <v>45728</v>
      </c>
      <c r="O903" s="45">
        <f ca="1" t="shared" si="28"/>
        <v>0</v>
      </c>
      <c r="P903" s="45">
        <f ca="1" t="shared" si="29"/>
        <v>63</v>
      </c>
      <c r="Q903" s="14" t="str">
        <f>VLOOKUP(B903,辅助信息!E:M,9,FALSE)</f>
        <v>ZTWM-CDGS-XS-2024-0134-商投建工达州中医药科技成果示范园项目</v>
      </c>
      <c r="R903" s="14"/>
    </row>
    <row r="904" hidden="1" spans="2:18">
      <c r="B904" s="27" t="s">
        <v>56</v>
      </c>
      <c r="C904" s="53">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59"/>
      <c r="M904" s="74">
        <v>45728</v>
      </c>
      <c r="O904" s="45">
        <f ca="1" t="shared" si="28"/>
        <v>0</v>
      </c>
      <c r="P904" s="45">
        <f ca="1" t="shared" si="29"/>
        <v>63</v>
      </c>
      <c r="Q904" s="14" t="str">
        <f>VLOOKUP(B904,辅助信息!E:M,9,FALSE)</f>
        <v>ZTWM-CDGS-XS-2024-0134-商投建工达州中医药科技成果示范园项目</v>
      </c>
      <c r="R904" s="14"/>
    </row>
    <row r="905" hidden="1" spans="2:18">
      <c r="B905" s="27" t="s">
        <v>75</v>
      </c>
      <c r="C905" s="53">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0" t="str">
        <f>VLOOKUP(B905,辅助信息!E:J,6,FALSE)</f>
        <v>五冶建设送货单,送货车型13米,装货前联系收货人核实到场规格,没提前告知进场规格现场不给予接收</v>
      </c>
      <c r="M905" s="74">
        <v>45731</v>
      </c>
      <c r="O905" s="45">
        <f ca="1" t="shared" si="28"/>
        <v>0</v>
      </c>
      <c r="P905" s="45">
        <f ca="1" t="shared" si="29"/>
        <v>60</v>
      </c>
      <c r="Q905" s="14" t="str">
        <f>VLOOKUP(B905,辅助信息!E:M,9,FALSE)</f>
        <v>ZTWM-CDGS-XS-2024-0181-五冶天府-国道542项目（二批次）</v>
      </c>
      <c r="R905" s="14"/>
    </row>
    <row r="906" hidden="1" spans="2:18">
      <c r="B906" s="27" t="s">
        <v>75</v>
      </c>
      <c r="C906" s="53">
        <v>45728</v>
      </c>
      <c r="D906" s="27" t="str">
        <f>VLOOKUP(B906,辅助信息!E:K,7,FALSE)</f>
        <v>JWDDCD2024102400111</v>
      </c>
      <c r="E906" s="27" t="str">
        <f>VLOOKUP(F906,辅助信息!A:B,2,FALSE)</f>
        <v>螺纹钢</v>
      </c>
      <c r="F906" s="27" t="s">
        <v>19</v>
      </c>
      <c r="G906" s="23">
        <v>15</v>
      </c>
      <c r="H906" s="70">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1"/>
      <c r="M906" s="74">
        <v>45731</v>
      </c>
      <c r="O906" s="45">
        <f ca="1" t="shared" si="28"/>
        <v>0</v>
      </c>
      <c r="P906" s="45">
        <f ca="1" t="shared" si="29"/>
        <v>60</v>
      </c>
      <c r="Q906" s="14" t="str">
        <f>VLOOKUP(B906,辅助信息!E:M,9,FALSE)</f>
        <v>ZTWM-CDGS-XS-2024-0181-五冶天府-国道542项目（二批次）</v>
      </c>
      <c r="R906" s="14"/>
    </row>
    <row r="907" hidden="1" spans="2:18">
      <c r="B907" s="27" t="s">
        <v>75</v>
      </c>
      <c r="C907" s="53">
        <v>45728</v>
      </c>
      <c r="D907" s="27" t="str">
        <f>VLOOKUP(B907,辅助信息!E:K,7,FALSE)</f>
        <v>JWDDCD2024102400111</v>
      </c>
      <c r="E907" s="27" t="str">
        <f>VLOOKUP(F907,辅助信息!A:B,2,FALSE)</f>
        <v>螺纹钢</v>
      </c>
      <c r="F907" s="27" t="s">
        <v>65</v>
      </c>
      <c r="G907" s="23">
        <v>60</v>
      </c>
      <c r="H907" s="70">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59"/>
      <c r="M907" s="74">
        <v>45731</v>
      </c>
      <c r="O907" s="45">
        <f ca="1" t="shared" si="28"/>
        <v>0</v>
      </c>
      <c r="P907" s="45">
        <f ca="1" t="shared" si="29"/>
        <v>60</v>
      </c>
      <c r="Q907" s="14" t="str">
        <f>VLOOKUP(B907,辅助信息!E:M,9,FALSE)</f>
        <v>ZTWM-CDGS-XS-2024-0181-五冶天府-国道542项目（二批次）</v>
      </c>
      <c r="R907" s="14"/>
    </row>
    <row r="908" hidden="1" spans="2:18">
      <c r="B908" s="27" t="s">
        <v>87</v>
      </c>
      <c r="C908" s="53">
        <v>45727</v>
      </c>
      <c r="D908" s="27" t="str">
        <f>VLOOKUP(B908,辅助信息!E:K,7,FALSE)</f>
        <v>JWDDCD2024102400111</v>
      </c>
      <c r="E908" s="27" t="str">
        <f>VLOOKUP(F908,辅助信息!A:B,2,FALSE)</f>
        <v>螺纹钢</v>
      </c>
      <c r="F908" s="27" t="s">
        <v>27</v>
      </c>
      <c r="G908" s="23">
        <v>8</v>
      </c>
      <c r="H908" s="70">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0" t="str">
        <f>VLOOKUP(B908,辅助信息!E:J,6,FALSE)</f>
        <v>五冶建设送货单,送货车型9.6米,装货前联系收货人核实到场规格,没提前告知进场规格现场不给予接收</v>
      </c>
      <c r="M908" s="74">
        <v>45728</v>
      </c>
      <c r="O908" s="45">
        <f ca="1" t="shared" si="28"/>
        <v>0</v>
      </c>
      <c r="P908" s="45">
        <f ca="1" t="shared" si="29"/>
        <v>63</v>
      </c>
      <c r="Q908" s="14" t="str">
        <f>VLOOKUP(B908,辅助信息!E:M,9,FALSE)</f>
        <v>ZTWM-CDGS-XS-2024-0181-五冶天府-国道542项目（二批次）</v>
      </c>
      <c r="R908" s="14"/>
    </row>
    <row r="909" hidden="1" spans="2:18">
      <c r="B909" s="27" t="s">
        <v>87</v>
      </c>
      <c r="C909" s="53">
        <v>45727</v>
      </c>
      <c r="D909" s="27" t="str">
        <f>VLOOKUP(B909,辅助信息!E:K,7,FALSE)</f>
        <v>JWDDCD2024102400111</v>
      </c>
      <c r="E909" s="27" t="str">
        <f>VLOOKUP(F909,辅助信息!A:B,2,FALSE)</f>
        <v>螺纹钢</v>
      </c>
      <c r="F909" s="27" t="s">
        <v>19</v>
      </c>
      <c r="G909" s="23">
        <v>8</v>
      </c>
      <c r="H909" s="70">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1"/>
      <c r="M909" s="74">
        <v>45728</v>
      </c>
      <c r="O909" s="45">
        <f ca="1" t="shared" si="28"/>
        <v>0</v>
      </c>
      <c r="P909" s="45">
        <f ca="1" t="shared" si="29"/>
        <v>63</v>
      </c>
      <c r="Q909" s="14" t="str">
        <f>VLOOKUP(B909,辅助信息!E:M,9,FALSE)</f>
        <v>ZTWM-CDGS-XS-2024-0181-五冶天府-国道542项目（二批次）</v>
      </c>
      <c r="R909" s="14"/>
    </row>
    <row r="910" hidden="1" spans="2:18">
      <c r="B910" s="27" t="s">
        <v>87</v>
      </c>
      <c r="C910" s="53">
        <v>45727</v>
      </c>
      <c r="D910" s="27" t="str">
        <f>VLOOKUP(B910,辅助信息!E:K,7,FALSE)</f>
        <v>JWDDCD2024102400111</v>
      </c>
      <c r="E910" s="27" t="str">
        <f>VLOOKUP(F910,辅助信息!A:B,2,FALSE)</f>
        <v>螺纹钢</v>
      </c>
      <c r="F910" s="27" t="s">
        <v>65</v>
      </c>
      <c r="G910" s="23">
        <v>19</v>
      </c>
      <c r="H910" s="70">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59"/>
      <c r="M910" s="74">
        <v>45728</v>
      </c>
      <c r="O910" s="45">
        <f ca="1" t="shared" si="28"/>
        <v>0</v>
      </c>
      <c r="P910" s="45">
        <f ca="1" t="shared" si="29"/>
        <v>63</v>
      </c>
      <c r="Q910" s="14" t="str">
        <f>VLOOKUP(B910,辅助信息!E:M,9,FALSE)</f>
        <v>ZTWM-CDGS-XS-2024-0181-五冶天府-国道542项目（二批次）</v>
      </c>
      <c r="R910" s="14"/>
    </row>
    <row r="911" hidden="1" spans="2:18">
      <c r="B911" s="27" t="s">
        <v>74</v>
      </c>
      <c r="C911" s="53">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0" t="str">
        <f>VLOOKUP(B912,辅助信息!E:J,6,FALSE)</f>
        <v>五冶建设送货单,送货车型13米,装货前联系收货人核实到场规格,没提前告知进场规格现场不给予接收</v>
      </c>
      <c r="M911" s="74">
        <v>45728</v>
      </c>
      <c r="O911" s="45">
        <f ca="1" t="shared" si="28"/>
        <v>0</v>
      </c>
      <c r="P911" s="45">
        <f ca="1" t="shared" si="29"/>
        <v>63</v>
      </c>
      <c r="Q911" s="14" t="str">
        <f>VLOOKUP(B911,辅助信息!E:M,9,FALSE)</f>
        <v>ZTWM-CDGS-XS-2024-0181-五冶天府-国道542项目（二批次）</v>
      </c>
      <c r="R911" s="14"/>
    </row>
    <row r="912" hidden="1" spans="2:18">
      <c r="B912" s="27" t="s">
        <v>74</v>
      </c>
      <c r="C912" s="53">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1"/>
      <c r="M912" s="74">
        <v>45728</v>
      </c>
      <c r="O912" s="45">
        <f ca="1" t="shared" si="28"/>
        <v>0</v>
      </c>
      <c r="P912" s="45">
        <f ca="1" t="shared" si="29"/>
        <v>63</v>
      </c>
      <c r="Q912" s="14" t="str">
        <f>VLOOKUP(B912,辅助信息!E:M,9,FALSE)</f>
        <v>ZTWM-CDGS-XS-2024-0181-五冶天府-国道542项目（二批次）</v>
      </c>
      <c r="R912" s="14"/>
    </row>
    <row r="913" hidden="1" spans="2:18">
      <c r="B913" s="27" t="s">
        <v>74</v>
      </c>
      <c r="C913" s="53">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1"/>
      <c r="M913" s="74">
        <v>45728</v>
      </c>
      <c r="O913" s="45">
        <f ca="1" t="shared" si="28"/>
        <v>0</v>
      </c>
      <c r="P913" s="45">
        <f ca="1" t="shared" si="29"/>
        <v>63</v>
      </c>
      <c r="Q913" s="14" t="str">
        <f>VLOOKUP(B913,辅助信息!E:M,9,FALSE)</f>
        <v>ZTWM-CDGS-XS-2024-0181-五冶天府-国道542项目（二批次）</v>
      </c>
      <c r="R913" s="14"/>
    </row>
    <row r="914" hidden="1" spans="2:18">
      <c r="B914" s="27" t="s">
        <v>74</v>
      </c>
      <c r="C914" s="53">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1"/>
      <c r="M914" s="74">
        <v>45728</v>
      </c>
      <c r="O914" s="45">
        <f ca="1" t="shared" si="28"/>
        <v>0</v>
      </c>
      <c r="P914" s="45">
        <f ca="1" t="shared" si="29"/>
        <v>63</v>
      </c>
      <c r="Q914" s="14" t="str">
        <f>VLOOKUP(B914,辅助信息!E:M,9,FALSE)</f>
        <v>ZTWM-CDGS-XS-2024-0181-五冶天府-国道542项目（二批次）</v>
      </c>
      <c r="R914" s="14"/>
    </row>
    <row r="915" hidden="1" spans="2:18">
      <c r="B915" s="27" t="s">
        <v>74</v>
      </c>
      <c r="C915" s="53">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1"/>
      <c r="M915" s="74">
        <v>45728</v>
      </c>
      <c r="O915" s="45">
        <f ca="1" t="shared" si="28"/>
        <v>0</v>
      </c>
      <c r="P915" s="45">
        <f ca="1" t="shared" si="29"/>
        <v>63</v>
      </c>
      <c r="Q915" s="14" t="str">
        <f>VLOOKUP(B915,辅助信息!E:M,9,FALSE)</f>
        <v>ZTWM-CDGS-XS-2024-0181-五冶天府-国道542项目（二批次）</v>
      </c>
      <c r="R915" s="14"/>
    </row>
    <row r="916" hidden="1" spans="2:18">
      <c r="B916" s="27" t="s">
        <v>74</v>
      </c>
      <c r="C916" s="53">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59"/>
      <c r="M916" s="74">
        <v>45728</v>
      </c>
      <c r="O916" s="45">
        <f ca="1" t="shared" si="28"/>
        <v>0</v>
      </c>
      <c r="P916" s="45">
        <f ca="1" t="shared" si="29"/>
        <v>63</v>
      </c>
      <c r="Q916" s="14" t="str">
        <f>VLOOKUP(B916,辅助信息!E:M,9,FALSE)</f>
        <v>ZTWM-CDGS-XS-2024-0181-五冶天府-国道542项目（二批次）</v>
      </c>
      <c r="R916" s="14"/>
    </row>
    <row r="917" ht="45" hidden="1" customHeight="1" spans="2:18">
      <c r="B917" s="27" t="s">
        <v>63</v>
      </c>
      <c r="C917" s="53">
        <v>45727</v>
      </c>
      <c r="D917" s="27" t="str">
        <f>VLOOKUP(B917,辅助信息!E:K,7,FALSE)</f>
        <v>JWDDCD2024102400111</v>
      </c>
      <c r="E917" s="27" t="str">
        <f>VLOOKUP(F917,辅助信息!A:B,2,FALSE)</f>
        <v>螺纹钢</v>
      </c>
      <c r="F917" s="27" t="s">
        <v>18</v>
      </c>
      <c r="G917" s="23">
        <v>36</v>
      </c>
      <c r="H917" s="70">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0" t="str">
        <f>VLOOKUP(B917,辅助信息!E:J,6,FALSE)</f>
        <v>五冶建设送货单,送货车型9.6米,装货前联系收货人核实到场规格,没提前告知进场规格现场不给予接收</v>
      </c>
      <c r="M917" s="74">
        <v>45728</v>
      </c>
      <c r="O917" s="45">
        <f ca="1" t="shared" si="28"/>
        <v>0</v>
      </c>
      <c r="P917" s="45">
        <f ca="1" t="shared" si="29"/>
        <v>63</v>
      </c>
      <c r="Q917" s="14" t="str">
        <f>VLOOKUP(B917,辅助信息!E:M,9,FALSE)</f>
        <v>ZTWM-CDGS-XS-2024-0181-五冶天府-国道542项目（二批次）</v>
      </c>
      <c r="R917" s="14"/>
    </row>
    <row r="918" hidden="1" spans="2:18">
      <c r="B918" s="27" t="s">
        <v>64</v>
      </c>
      <c r="C918" s="53">
        <v>45727</v>
      </c>
      <c r="D918" s="27" t="str">
        <f>VLOOKUP(B918,辅助信息!E:K,7,FALSE)</f>
        <v>JWDDCD2024102400111</v>
      </c>
      <c r="E918" s="27" t="str">
        <f>VLOOKUP(F918,辅助信息!A:B,2,FALSE)</f>
        <v>螺纹钢</v>
      </c>
      <c r="F918" s="27" t="s">
        <v>32</v>
      </c>
      <c r="G918" s="23">
        <v>6</v>
      </c>
      <c r="H918" s="70">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0" t="str">
        <f>VLOOKUP(B918,辅助信息!E:J,6,FALSE)</f>
        <v>五冶建设送货单,送货车型9.6米,装货前联系收货人核实到场规格,没提前告知进场规格现场不给予接收</v>
      </c>
      <c r="M918" s="74">
        <v>45728</v>
      </c>
      <c r="O918" s="45">
        <f ca="1" t="shared" si="28"/>
        <v>0</v>
      </c>
      <c r="P918" s="45">
        <f ca="1" t="shared" si="29"/>
        <v>63</v>
      </c>
      <c r="Q918" s="14" t="str">
        <f>VLOOKUP(B918,辅助信息!E:M,9,FALSE)</f>
        <v>ZTWM-CDGS-XS-2024-0181-五冶天府-国道542项目（二批次）</v>
      </c>
      <c r="R918" s="14"/>
    </row>
    <row r="919" hidden="1" spans="2:18">
      <c r="B919" s="27" t="s">
        <v>64</v>
      </c>
      <c r="C919" s="53">
        <v>45727</v>
      </c>
      <c r="D919" s="27" t="str">
        <f>VLOOKUP(B919,辅助信息!E:K,7,FALSE)</f>
        <v>JWDDCD2024102400111</v>
      </c>
      <c r="E919" s="27" t="str">
        <f>VLOOKUP(F919,辅助信息!A:B,2,FALSE)</f>
        <v>螺纹钢</v>
      </c>
      <c r="F919" s="27" t="s">
        <v>33</v>
      </c>
      <c r="G919" s="23">
        <v>6</v>
      </c>
      <c r="H919" s="70">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1"/>
      <c r="M919" s="74">
        <v>45728</v>
      </c>
      <c r="O919" s="45">
        <f ca="1" t="shared" si="28"/>
        <v>0</v>
      </c>
      <c r="P919" s="45">
        <f ca="1" t="shared" si="29"/>
        <v>63</v>
      </c>
      <c r="Q919" s="14" t="str">
        <f>VLOOKUP(B919,辅助信息!E:M,9,FALSE)</f>
        <v>ZTWM-CDGS-XS-2024-0181-五冶天府-国道542项目（二批次）</v>
      </c>
      <c r="R919" s="14"/>
    </row>
    <row r="920" hidden="1" spans="2:18">
      <c r="B920" s="27" t="s">
        <v>64</v>
      </c>
      <c r="C920" s="53">
        <v>45727</v>
      </c>
      <c r="D920" s="27" t="str">
        <f>VLOOKUP(B920,辅助信息!E:K,7,FALSE)</f>
        <v>JWDDCD2024102400111</v>
      </c>
      <c r="E920" s="27" t="str">
        <f>VLOOKUP(F920,辅助信息!A:B,2,FALSE)</f>
        <v>螺纹钢</v>
      </c>
      <c r="F920" s="27" t="s">
        <v>28</v>
      </c>
      <c r="G920" s="23">
        <v>9</v>
      </c>
      <c r="H920" s="70">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1"/>
      <c r="M920" s="74">
        <v>45728</v>
      </c>
      <c r="O920" s="45">
        <f ca="1" t="shared" si="28"/>
        <v>0</v>
      </c>
      <c r="P920" s="45">
        <f ca="1" t="shared" si="29"/>
        <v>63</v>
      </c>
      <c r="Q920" s="14" t="str">
        <f>VLOOKUP(B920,辅助信息!E:M,9,FALSE)</f>
        <v>ZTWM-CDGS-XS-2024-0181-五冶天府-国道542项目（二批次）</v>
      </c>
      <c r="R920" s="14"/>
    </row>
    <row r="921" hidden="1" spans="2:18">
      <c r="B921" s="27" t="s">
        <v>64</v>
      </c>
      <c r="C921" s="53">
        <v>45727</v>
      </c>
      <c r="D921" s="27" t="str">
        <f>VLOOKUP(B921,辅助信息!E:K,7,FALSE)</f>
        <v>JWDDCD2024102400111</v>
      </c>
      <c r="E921" s="27" t="str">
        <f>VLOOKUP(F921,辅助信息!A:B,2,FALSE)</f>
        <v>螺纹钢</v>
      </c>
      <c r="F921" s="27" t="s">
        <v>65</v>
      </c>
      <c r="G921" s="23">
        <f>42+12</f>
        <v>54</v>
      </c>
      <c r="H921" s="70">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1"/>
      <c r="M921" s="74">
        <v>45728</v>
      </c>
      <c r="O921" s="45">
        <f ca="1" t="shared" si="28"/>
        <v>0</v>
      </c>
      <c r="P921" s="45">
        <f ca="1" t="shared" si="29"/>
        <v>63</v>
      </c>
      <c r="Q921" s="14" t="str">
        <f>VLOOKUP(B921,辅助信息!E:M,9,FALSE)</f>
        <v>ZTWM-CDGS-XS-2024-0181-五冶天府-国道542项目（二批次）</v>
      </c>
      <c r="R921" s="14"/>
    </row>
    <row r="922" hidden="1" spans="2:18">
      <c r="B922" s="27" t="s">
        <v>64</v>
      </c>
      <c r="C922" s="53">
        <v>45727</v>
      </c>
      <c r="D922" s="27" t="str">
        <f>VLOOKUP(B922,辅助信息!E:K,7,FALSE)</f>
        <v>JWDDCD2024102400111</v>
      </c>
      <c r="E922" s="27" t="str">
        <f>VLOOKUP(F922,辅助信息!A:B,2,FALSE)</f>
        <v>螺纹钢</v>
      </c>
      <c r="F922" s="27" t="s">
        <v>52</v>
      </c>
      <c r="G922" s="23">
        <f>21+9</f>
        <v>30</v>
      </c>
      <c r="H922" s="70">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59"/>
      <c r="M922" s="74">
        <v>45728</v>
      </c>
      <c r="O922" s="45">
        <f ca="1" t="shared" si="28"/>
        <v>0</v>
      </c>
      <c r="P922" s="45">
        <f ca="1" t="shared" si="29"/>
        <v>63</v>
      </c>
      <c r="Q922" s="14" t="str">
        <f>VLOOKUP(B922,辅助信息!E:M,9,FALSE)</f>
        <v>ZTWM-CDGS-XS-2024-0181-五冶天府-国道542项目（二批次）</v>
      </c>
      <c r="R922" s="14"/>
    </row>
    <row r="923" hidden="1" spans="2:18">
      <c r="B923" s="27" t="s">
        <v>60</v>
      </c>
      <c r="C923" s="53">
        <v>45727</v>
      </c>
      <c r="D923" s="27" t="str">
        <f>VLOOKUP(B923,辅助信息!E:K,7,FALSE)</f>
        <v>JWDDCD2025051000019</v>
      </c>
      <c r="E923" s="27" t="str">
        <f>VLOOKUP(F923,辅助信息!A:B,2,FALSE)</f>
        <v>高线</v>
      </c>
      <c r="F923" s="27" t="s">
        <v>51</v>
      </c>
      <c r="G923" s="23">
        <v>9</v>
      </c>
      <c r="H923" s="70">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0" t="str">
        <f>VLOOKUP(B923,辅助信息!E:J,6,FALSE)</f>
        <v>送货单：送货单位：南充思临新材料科技有限公司,收货单位：五冶集团川北(南充)建设有限公司,项目名称：南充医学科学产业园,送货车型13米,装货前联系收货人核实到场规格</v>
      </c>
      <c r="M923" s="74">
        <v>45728</v>
      </c>
      <c r="O923" s="45">
        <f ca="1" t="shared" si="28"/>
        <v>0</v>
      </c>
      <c r="P923" s="45">
        <f ca="1" t="shared" si="29"/>
        <v>63</v>
      </c>
      <c r="Q923" s="14" t="str">
        <f>VLOOKUP(B923,辅助信息!E:M,9,FALSE)</f>
        <v>ZTWM-CDGS-XS-2024-0248-五冶钢构-南充市医学院项目</v>
      </c>
      <c r="R923" s="14"/>
    </row>
    <row r="924" hidden="1" spans="2:18">
      <c r="B924" s="27" t="s">
        <v>60</v>
      </c>
      <c r="C924" s="53">
        <v>45727</v>
      </c>
      <c r="D924" s="27" t="str">
        <f>VLOOKUP(B924,辅助信息!E:K,7,FALSE)</f>
        <v>JWDDCD2025051000019</v>
      </c>
      <c r="E924" s="27" t="str">
        <f>VLOOKUP(F924,辅助信息!A:B,2,FALSE)</f>
        <v>螺纹钢</v>
      </c>
      <c r="F924" s="27" t="s">
        <v>27</v>
      </c>
      <c r="G924" s="23">
        <v>16</v>
      </c>
      <c r="H924" s="70">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1"/>
      <c r="M924" s="74">
        <v>45728</v>
      </c>
      <c r="O924" s="45">
        <f ca="1" t="shared" si="28"/>
        <v>0</v>
      </c>
      <c r="P924" s="45">
        <f ca="1" t="shared" si="29"/>
        <v>63</v>
      </c>
      <c r="Q924" s="14" t="str">
        <f>VLOOKUP(B924,辅助信息!E:M,9,FALSE)</f>
        <v>ZTWM-CDGS-XS-2024-0248-五冶钢构-南充市医学院项目</v>
      </c>
      <c r="R924" s="14"/>
    </row>
    <row r="925" hidden="1" spans="2:18">
      <c r="B925" s="27" t="s">
        <v>60</v>
      </c>
      <c r="C925" s="53">
        <v>45727</v>
      </c>
      <c r="D925" s="27" t="str">
        <f>VLOOKUP(B925,辅助信息!E:K,7,FALSE)</f>
        <v>JWDDCD2025051000019</v>
      </c>
      <c r="E925" s="27" t="str">
        <f>VLOOKUP(F925,辅助信息!A:B,2,FALSE)</f>
        <v>螺纹钢</v>
      </c>
      <c r="F925" s="27" t="s">
        <v>19</v>
      </c>
      <c r="G925" s="23">
        <v>15</v>
      </c>
      <c r="H925" s="70">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1"/>
      <c r="M925" s="74">
        <v>45728</v>
      </c>
      <c r="O925" s="45">
        <f ca="1" t="shared" si="28"/>
        <v>0</v>
      </c>
      <c r="P925" s="45">
        <f ca="1" t="shared" si="29"/>
        <v>63</v>
      </c>
      <c r="Q925" s="14" t="str">
        <f>VLOOKUP(B925,辅助信息!E:M,9,FALSE)</f>
        <v>ZTWM-CDGS-XS-2024-0248-五冶钢构-南充市医学院项目</v>
      </c>
      <c r="R925" s="14"/>
    </row>
    <row r="926" hidden="1" spans="2:18">
      <c r="B926" s="27" t="s">
        <v>60</v>
      </c>
      <c r="C926" s="53">
        <v>45727</v>
      </c>
      <c r="D926" s="27" t="str">
        <f>VLOOKUP(B926,辅助信息!E:K,7,FALSE)</f>
        <v>JWDDCD2025051000019</v>
      </c>
      <c r="E926" s="27" t="str">
        <f>VLOOKUP(F926,辅助信息!A:B,2,FALSE)</f>
        <v>螺纹钢</v>
      </c>
      <c r="F926" s="27" t="s">
        <v>32</v>
      </c>
      <c r="G926" s="23">
        <v>10</v>
      </c>
      <c r="H926" s="70">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1"/>
      <c r="M926" s="74">
        <v>45728</v>
      </c>
      <c r="O926" s="45">
        <f ca="1" t="shared" si="28"/>
        <v>0</v>
      </c>
      <c r="P926" s="45">
        <f ca="1" t="shared" si="29"/>
        <v>63</v>
      </c>
      <c r="Q926" s="14" t="str">
        <f>VLOOKUP(B926,辅助信息!E:M,9,FALSE)</f>
        <v>ZTWM-CDGS-XS-2024-0248-五冶钢构-南充市医学院项目</v>
      </c>
      <c r="R926" s="14"/>
    </row>
    <row r="927" hidden="1" spans="2:18">
      <c r="B927" s="27" t="s">
        <v>60</v>
      </c>
      <c r="C927" s="53">
        <v>45727</v>
      </c>
      <c r="D927" s="27" t="str">
        <f>VLOOKUP(B927,辅助信息!E:K,7,FALSE)</f>
        <v>JWDDCD2025051000019</v>
      </c>
      <c r="E927" s="27" t="str">
        <f>VLOOKUP(F927,辅助信息!A:B,2,FALSE)</f>
        <v>螺纹钢</v>
      </c>
      <c r="F927" s="27" t="s">
        <v>18</v>
      </c>
      <c r="G927" s="23">
        <v>20</v>
      </c>
      <c r="H927" s="70">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59"/>
      <c r="M927" s="74">
        <v>45728</v>
      </c>
      <c r="O927" s="45">
        <f ca="1" t="shared" si="28"/>
        <v>0</v>
      </c>
      <c r="P927" s="45">
        <f ca="1" t="shared" si="29"/>
        <v>63</v>
      </c>
      <c r="Q927" s="14" t="str">
        <f>VLOOKUP(B927,辅助信息!E:M,9,FALSE)</f>
        <v>ZTWM-CDGS-XS-2024-0248-五冶钢构-南充市医学院项目</v>
      </c>
      <c r="R927" s="14"/>
    </row>
    <row r="928" hidden="1" spans="2:18">
      <c r="B928" s="27" t="s">
        <v>68</v>
      </c>
      <c r="C928" s="53">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0" t="str">
        <f>VLOOKUP(B931,辅助信息!E:J,6,FALSE)</f>
        <v>控制炉批号尽量少,优先安排达钢,提前联系到场规格及数量</v>
      </c>
      <c r="M928" s="74">
        <v>45726</v>
      </c>
      <c r="O928" s="45">
        <f ca="1" t="shared" si="28"/>
        <v>0</v>
      </c>
      <c r="P928" s="45">
        <f ca="1" t="shared" si="29"/>
        <v>65</v>
      </c>
      <c r="Q928" s="14" t="str">
        <f>VLOOKUP(B928,辅助信息!E:M,9,FALSE)</f>
        <v>ZTWM-CDGS-XS-2024-0134-商投建工达州中医药科技成果示范园项目</v>
      </c>
      <c r="R928" s="14"/>
    </row>
    <row r="929" hidden="1" spans="2:18">
      <c r="B929" s="27" t="s">
        <v>68</v>
      </c>
      <c r="C929" s="53">
        <v>45727</v>
      </c>
      <c r="D929" s="27" t="s">
        <v>115</v>
      </c>
      <c r="E929" s="27" t="s">
        <v>116</v>
      </c>
      <c r="F929" s="27" t="s">
        <v>32</v>
      </c>
      <c r="G929" s="23">
        <v>132</v>
      </c>
      <c r="H929" s="70">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1"/>
      <c r="M929" s="74">
        <v>45726</v>
      </c>
      <c r="O929" s="45">
        <f ca="1" t="shared" si="28"/>
        <v>0</v>
      </c>
      <c r="P929" s="45">
        <f ca="1" t="shared" si="29"/>
        <v>65</v>
      </c>
      <c r="Q929" s="14" t="str">
        <f>VLOOKUP(B929,辅助信息!E:M,9,FALSE)</f>
        <v>ZTWM-CDGS-XS-2024-0134-商投建工达州中医药科技成果示范园项目</v>
      </c>
      <c r="R929" s="14"/>
    </row>
    <row r="930" hidden="1" spans="2:18">
      <c r="B930" s="27" t="s">
        <v>68</v>
      </c>
      <c r="C930" s="53">
        <v>45727</v>
      </c>
      <c r="D930" s="27" t="s">
        <v>115</v>
      </c>
      <c r="E930" s="27" t="s">
        <v>116</v>
      </c>
      <c r="F930" s="27" t="s">
        <v>33</v>
      </c>
      <c r="G930" s="23">
        <v>19</v>
      </c>
      <c r="H930" s="70">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1"/>
      <c r="M930" s="74">
        <v>45726</v>
      </c>
      <c r="O930" s="45">
        <f ca="1" t="shared" ref="O930:O993" si="30">IF(OR(M930="",N930&lt;&gt;""),"",MAX(M930-TODAY(),0))</f>
        <v>0</v>
      </c>
      <c r="P930" s="45">
        <f ca="1" t="shared" ref="P930:P993" si="31">IF(M930="","",IF(N930&lt;&gt;"",MAX(N930-M930,0),IF(TODAY()&gt;M930,TODAY()-M930,0)))</f>
        <v>65</v>
      </c>
      <c r="Q930" s="14" t="str">
        <f>VLOOKUP(B930,辅助信息!E:M,9,FALSE)</f>
        <v>ZTWM-CDGS-XS-2024-0134-商投建工达州中医药科技成果示范园项目</v>
      </c>
      <c r="R930" s="14"/>
    </row>
    <row r="931" hidden="1" spans="2:18">
      <c r="B931" s="27" t="s">
        <v>68</v>
      </c>
      <c r="C931" s="53">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59"/>
      <c r="M931" s="74">
        <v>45726</v>
      </c>
      <c r="O931" s="45">
        <f ca="1" t="shared" si="30"/>
        <v>0</v>
      </c>
      <c r="P931" s="45">
        <f ca="1" t="shared" si="31"/>
        <v>65</v>
      </c>
      <c r="Q931" s="14" t="str">
        <f>VLOOKUP(B931,辅助信息!E:M,9,FALSE)</f>
        <v>ZTWM-CDGS-XS-2024-0134-商投建工达州中医药科技成果示范园项目</v>
      </c>
      <c r="R931" s="14"/>
    </row>
    <row r="932" hidden="1" spans="2:18">
      <c r="B932" s="27" t="s">
        <v>64</v>
      </c>
      <c r="C932" s="53">
        <v>45727</v>
      </c>
      <c r="D932" s="27" t="str">
        <f>VLOOKUP(B932,辅助信息!E:K,7,FALSE)</f>
        <v>JWDDCD2024102400111</v>
      </c>
      <c r="E932" s="27" t="str">
        <f>VLOOKUP(F932,辅助信息!A:B,2,FALSE)</f>
        <v>螺纹钢</v>
      </c>
      <c r="F932" s="27" t="s">
        <v>65</v>
      </c>
      <c r="G932" s="23">
        <v>12</v>
      </c>
      <c r="H932" s="70">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0" t="str">
        <f>VLOOKUP(B932,辅助信息!E:J,6,FALSE)</f>
        <v>五冶建设送货单,送货车型9.6米,装货前联系收货人核实到场规格,没提前告知进场规格现场不给予接收</v>
      </c>
      <c r="M932" s="74">
        <v>45726</v>
      </c>
      <c r="O932" s="45">
        <f ca="1" t="shared" si="30"/>
        <v>0</v>
      </c>
      <c r="P932" s="45">
        <f ca="1" t="shared" si="31"/>
        <v>65</v>
      </c>
      <c r="Q932" s="14" t="str">
        <f>VLOOKUP(B932,辅助信息!E:M,9,FALSE)</f>
        <v>ZTWM-CDGS-XS-2024-0181-五冶天府-国道542项目（二批次）</v>
      </c>
      <c r="R932" s="14"/>
    </row>
    <row r="933" hidden="1" spans="2:18">
      <c r="B933" s="27" t="s">
        <v>64</v>
      </c>
      <c r="C933" s="53">
        <v>45727</v>
      </c>
      <c r="D933" s="27" t="str">
        <f>VLOOKUP(B933,辅助信息!E:K,7,FALSE)</f>
        <v>JWDDCD2024102400111</v>
      </c>
      <c r="E933" s="27" t="str">
        <f>VLOOKUP(F933,辅助信息!A:B,2,FALSE)</f>
        <v>螺纹钢</v>
      </c>
      <c r="F933" s="27" t="s">
        <v>52</v>
      </c>
      <c r="G933" s="23">
        <v>8</v>
      </c>
      <c r="H933" s="70">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59"/>
      <c r="M933" s="74">
        <v>45726</v>
      </c>
      <c r="O933" s="45">
        <f ca="1" t="shared" si="30"/>
        <v>0</v>
      </c>
      <c r="P933" s="45">
        <f ca="1" t="shared" si="31"/>
        <v>65</v>
      </c>
      <c r="Q933" s="14" t="str">
        <f>VLOOKUP(B933,辅助信息!E:M,9,FALSE)</f>
        <v>ZTWM-CDGS-XS-2024-0181-五冶天府-国道542项目（二批次）</v>
      </c>
      <c r="R933" s="14"/>
    </row>
    <row r="934" ht="56.25" hidden="1" customHeight="1" spans="2:18">
      <c r="B934" s="27" t="s">
        <v>29</v>
      </c>
      <c r="C934" s="53">
        <v>45727</v>
      </c>
      <c r="D934" s="27" t="str">
        <f>VLOOKUP(B934,辅助信息!E:K,7,FALSE)</f>
        <v>JWDDCD2024102400111</v>
      </c>
      <c r="E934" s="27" t="str">
        <f>VLOOKUP(F934,辅助信息!A:B,2,FALSE)</f>
        <v>螺纹钢</v>
      </c>
      <c r="F934" s="27" t="s">
        <v>28</v>
      </c>
      <c r="G934" s="23">
        <v>70</v>
      </c>
      <c r="H934" s="70">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0" t="str">
        <f>VLOOKUP(B934,辅助信息!E:J,6,FALSE)</f>
        <v>五冶建设送货单,4份材质书,送货车型9.6米,装货前联系收货人核实到场规格,没提前告知进场规格现场不给予接收</v>
      </c>
      <c r="M934" s="74">
        <v>45726</v>
      </c>
      <c r="O934" s="45">
        <f ca="1" t="shared" si="30"/>
        <v>0</v>
      </c>
      <c r="P934" s="45">
        <f ca="1" t="shared" si="31"/>
        <v>65</v>
      </c>
      <c r="Q934" s="14" t="str">
        <f>VLOOKUP(B934,辅助信息!E:M,9,FALSE)</f>
        <v>ZTWM-CDGS-XS-2024-0181-五冶天府-国道542项目（二批次）</v>
      </c>
      <c r="R934" s="14"/>
    </row>
    <row r="935" hidden="1" spans="2:18">
      <c r="B935" s="27" t="s">
        <v>54</v>
      </c>
      <c r="C935" s="53">
        <v>45727</v>
      </c>
      <c r="D935" s="27" t="str">
        <f>VLOOKUP(B935,辅助信息!E:K,7,FALSE)</f>
        <v>JWDDCD2024102400111</v>
      </c>
      <c r="E935" s="27" t="str">
        <f>VLOOKUP(F935,辅助信息!A:B,2,FALSE)</f>
        <v>螺纹钢</v>
      </c>
      <c r="F935" s="27" t="s">
        <v>32</v>
      </c>
      <c r="G935" s="23">
        <f>46-27</f>
        <v>19</v>
      </c>
      <c r="H935" s="70">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0" t="str">
        <f>VLOOKUP(B935,辅助信息!E:J,6,FALSE)</f>
        <v>五冶建设送货单,4份材质书,送货车型13米,装货前联系收货人核实到场规格,没提前告知进场规格现场不给予接收</v>
      </c>
      <c r="M935" s="74">
        <v>45728</v>
      </c>
      <c r="O935" s="45">
        <f ca="1" t="shared" si="30"/>
        <v>0</v>
      </c>
      <c r="P935" s="45">
        <f ca="1" t="shared" si="31"/>
        <v>63</v>
      </c>
      <c r="Q935" s="14" t="str">
        <f>VLOOKUP(B935,辅助信息!E:M,9,FALSE)</f>
        <v>ZTWM-CDGS-XS-2024-0181-五冶天府-国道542项目（二批次）</v>
      </c>
      <c r="R935" s="14"/>
    </row>
    <row r="936" hidden="1" spans="2:18">
      <c r="B936" s="27" t="s">
        <v>54</v>
      </c>
      <c r="C936" s="53">
        <v>45727</v>
      </c>
      <c r="D936" s="27" t="str">
        <f>VLOOKUP(B936,辅助信息!E:K,7,FALSE)</f>
        <v>JWDDCD2024102400111</v>
      </c>
      <c r="E936" s="27" t="str">
        <f>VLOOKUP(F936,辅助信息!A:B,2,FALSE)</f>
        <v>螺纹钢</v>
      </c>
      <c r="F936" s="27" t="s">
        <v>52</v>
      </c>
      <c r="G936" s="23">
        <v>2</v>
      </c>
      <c r="H936" s="70">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59"/>
      <c r="M936" s="74">
        <v>45728</v>
      </c>
      <c r="O936" s="45">
        <f ca="1" t="shared" si="30"/>
        <v>0</v>
      </c>
      <c r="P936" s="45">
        <f ca="1" t="shared" si="31"/>
        <v>63</v>
      </c>
      <c r="Q936" s="14" t="str">
        <f>VLOOKUP(B936,辅助信息!E:M,9,FALSE)</f>
        <v>ZTWM-CDGS-XS-2024-0181-五冶天府-国道542项目（二批次）</v>
      </c>
      <c r="R936" s="14"/>
    </row>
    <row r="937" hidden="1" spans="2:18">
      <c r="B937" s="27" t="s">
        <v>20</v>
      </c>
      <c r="C937" s="53">
        <v>45728</v>
      </c>
      <c r="D937" s="27" t="str">
        <f>VLOOKUP(B937,辅助信息!E:K,7,FALSE)</f>
        <v>JWDDCD2025051000019</v>
      </c>
      <c r="E937" s="27" t="str">
        <f>VLOOKUP(F937,辅助信息!A:B,2,FALSE)</f>
        <v>盘螺</v>
      </c>
      <c r="F937" s="27" t="s">
        <v>49</v>
      </c>
      <c r="G937" s="23">
        <v>8</v>
      </c>
      <c r="H937" s="70">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0" t="str">
        <f>VLOOKUP(B938,辅助信息!E:J,6,FALSE)</f>
        <v>送货单：送货单位：南充思临新材料科技有限公司,收货单位：五冶集团川北(南充)建设有限公司,项目名称：南充医学科学产业园,送货车型13米,装货前联系收货人核实到场规格</v>
      </c>
      <c r="M937" s="74">
        <v>45727</v>
      </c>
      <c r="O937" s="45">
        <f ca="1" t="shared" si="30"/>
        <v>0</v>
      </c>
      <c r="P937" s="45">
        <f ca="1" t="shared" si="31"/>
        <v>64</v>
      </c>
      <c r="Q937" s="14" t="str">
        <f>VLOOKUP(B937,辅助信息!E:M,9,FALSE)</f>
        <v>ZTWM-CDGS-XS-2024-0248-五冶钢构-南充市医学院项目</v>
      </c>
      <c r="R937" s="14"/>
    </row>
    <row r="938" hidden="1" spans="2:18">
      <c r="B938" s="27" t="s">
        <v>20</v>
      </c>
      <c r="C938" s="53">
        <v>45728</v>
      </c>
      <c r="D938" s="27" t="str">
        <f>VLOOKUP(B938,辅助信息!E:K,7,FALSE)</f>
        <v>JWDDCD2025051000019</v>
      </c>
      <c r="E938" s="27" t="str">
        <f>VLOOKUP(F938,辅助信息!A:B,2,FALSE)</f>
        <v>盘螺</v>
      </c>
      <c r="F938" s="27" t="s">
        <v>40</v>
      </c>
      <c r="G938" s="23">
        <v>4</v>
      </c>
      <c r="H938" s="70">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1"/>
      <c r="M938" s="74">
        <v>45727</v>
      </c>
      <c r="O938" s="45">
        <f ca="1" t="shared" si="30"/>
        <v>0</v>
      </c>
      <c r="P938" s="45">
        <f ca="1" t="shared" si="31"/>
        <v>64</v>
      </c>
      <c r="Q938" s="14" t="str">
        <f>VLOOKUP(B938,辅助信息!E:M,9,FALSE)</f>
        <v>ZTWM-CDGS-XS-2024-0248-五冶钢构-南充市医学院项目</v>
      </c>
      <c r="R938" s="14"/>
    </row>
    <row r="939" hidden="1" spans="2:18">
      <c r="B939" s="27" t="s">
        <v>20</v>
      </c>
      <c r="C939" s="53">
        <v>45728</v>
      </c>
      <c r="D939" s="27" t="str">
        <f>VLOOKUP(B939,辅助信息!E:K,7,FALSE)</f>
        <v>JWDDCD2025051000019</v>
      </c>
      <c r="E939" s="27" t="str">
        <f>VLOOKUP(F939,辅助信息!A:B,2,FALSE)</f>
        <v>盘螺</v>
      </c>
      <c r="F939" s="27" t="s">
        <v>41</v>
      </c>
      <c r="G939" s="23">
        <v>6</v>
      </c>
      <c r="H939" s="70">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1"/>
      <c r="M939" s="74">
        <v>45727</v>
      </c>
      <c r="O939" s="45">
        <f ca="1" t="shared" si="30"/>
        <v>0</v>
      </c>
      <c r="P939" s="45">
        <f ca="1" t="shared" si="31"/>
        <v>64</v>
      </c>
      <c r="Q939" s="14" t="str">
        <f>VLOOKUP(B939,辅助信息!E:M,9,FALSE)</f>
        <v>ZTWM-CDGS-XS-2024-0248-五冶钢构-南充市医学院项目</v>
      </c>
      <c r="R939" s="14"/>
    </row>
    <row r="940" hidden="1" spans="2:18">
      <c r="B940" s="27" t="s">
        <v>20</v>
      </c>
      <c r="C940" s="53">
        <v>45728</v>
      </c>
      <c r="D940" s="27" t="str">
        <f>VLOOKUP(B940,辅助信息!E:K,7,FALSE)</f>
        <v>JWDDCD2025051000019</v>
      </c>
      <c r="E940" s="27" t="str">
        <f>VLOOKUP(F940,辅助信息!A:B,2,FALSE)</f>
        <v>盘螺</v>
      </c>
      <c r="F940" s="27" t="s">
        <v>26</v>
      </c>
      <c r="G940" s="23">
        <v>9</v>
      </c>
      <c r="H940" s="70">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1"/>
      <c r="M940" s="74">
        <v>45727</v>
      </c>
      <c r="O940" s="45">
        <f ca="1" t="shared" si="30"/>
        <v>0</v>
      </c>
      <c r="P940" s="45">
        <f ca="1" t="shared" si="31"/>
        <v>64</v>
      </c>
      <c r="Q940" s="14" t="str">
        <f>VLOOKUP(B940,辅助信息!E:M,9,FALSE)</f>
        <v>ZTWM-CDGS-XS-2024-0248-五冶钢构-南充市医学院项目</v>
      </c>
      <c r="R940" s="14"/>
    </row>
    <row r="941" hidden="1" spans="2:18">
      <c r="B941" s="27" t="s">
        <v>20</v>
      </c>
      <c r="C941" s="53">
        <v>45728</v>
      </c>
      <c r="D941" s="27" t="str">
        <f>VLOOKUP(B941,辅助信息!E:K,7,FALSE)</f>
        <v>JWDDCD2025051000019</v>
      </c>
      <c r="E941" s="27" t="str">
        <f>VLOOKUP(F941,辅助信息!A:B,2,FALSE)</f>
        <v>螺纹钢</v>
      </c>
      <c r="F941" s="27" t="s">
        <v>46</v>
      </c>
      <c r="G941" s="23">
        <v>8</v>
      </c>
      <c r="H941" s="70">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59"/>
      <c r="M941" s="74">
        <v>45727</v>
      </c>
      <c r="O941" s="45">
        <f ca="1" t="shared" si="30"/>
        <v>0</v>
      </c>
      <c r="P941" s="45">
        <f ca="1" t="shared" si="31"/>
        <v>64</v>
      </c>
      <c r="Q941" s="14" t="str">
        <f>VLOOKUP(B941,辅助信息!E:M,9,FALSE)</f>
        <v>ZTWM-CDGS-XS-2024-0248-五冶钢构-南充市医学院项目</v>
      </c>
      <c r="R941" s="14"/>
    </row>
    <row r="942" hidden="1" spans="2:18">
      <c r="B942" s="27" t="s">
        <v>74</v>
      </c>
      <c r="C942" s="53">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0" t="str">
        <f>VLOOKUP(B943,辅助信息!E:J,6,FALSE)</f>
        <v>五冶建设送货单,送货车型13米,装货前联系收货人核实到场规格,没提前告知进场规格现场不给予接收</v>
      </c>
      <c r="M942" s="74">
        <v>45728</v>
      </c>
      <c r="O942" s="45">
        <f ca="1" t="shared" si="30"/>
        <v>0</v>
      </c>
      <c r="P942" s="45">
        <f ca="1" t="shared" si="31"/>
        <v>63</v>
      </c>
      <c r="Q942" s="14" t="str">
        <f>VLOOKUP(B942,辅助信息!E:M,9,FALSE)</f>
        <v>ZTWM-CDGS-XS-2024-0181-五冶天府-国道542项目（二批次）</v>
      </c>
      <c r="R942" s="14"/>
    </row>
    <row r="943" hidden="1" spans="2:18">
      <c r="B943" s="27" t="s">
        <v>74</v>
      </c>
      <c r="C943" s="53">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1"/>
      <c r="M943" s="74">
        <v>45728</v>
      </c>
      <c r="O943" s="45">
        <f ca="1" t="shared" si="30"/>
        <v>0</v>
      </c>
      <c r="P943" s="45">
        <f ca="1" t="shared" si="31"/>
        <v>63</v>
      </c>
      <c r="Q943" s="14" t="str">
        <f>VLOOKUP(B943,辅助信息!E:M,9,FALSE)</f>
        <v>ZTWM-CDGS-XS-2024-0181-五冶天府-国道542项目（二批次）</v>
      </c>
      <c r="R943" s="14"/>
    </row>
    <row r="944" hidden="1" spans="2:18">
      <c r="B944" s="27" t="s">
        <v>74</v>
      </c>
      <c r="C944" s="53">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1"/>
      <c r="M944" s="74">
        <v>45728</v>
      </c>
      <c r="O944" s="45">
        <f ca="1" t="shared" si="30"/>
        <v>0</v>
      </c>
      <c r="P944" s="45">
        <f ca="1" t="shared" si="31"/>
        <v>63</v>
      </c>
      <c r="Q944" s="14" t="str">
        <f>VLOOKUP(B944,辅助信息!E:M,9,FALSE)</f>
        <v>ZTWM-CDGS-XS-2024-0181-五冶天府-国道542项目（二批次）</v>
      </c>
      <c r="R944" s="14"/>
    </row>
    <row r="945" hidden="1" spans="2:18">
      <c r="B945" s="27" t="s">
        <v>74</v>
      </c>
      <c r="C945" s="53">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1"/>
      <c r="M945" s="74">
        <v>45728</v>
      </c>
      <c r="O945" s="45">
        <f ca="1" t="shared" si="30"/>
        <v>0</v>
      </c>
      <c r="P945" s="45">
        <f ca="1" t="shared" si="31"/>
        <v>63</v>
      </c>
      <c r="Q945" s="14" t="str">
        <f>VLOOKUP(B945,辅助信息!E:M,9,FALSE)</f>
        <v>ZTWM-CDGS-XS-2024-0181-五冶天府-国道542项目（二批次）</v>
      </c>
      <c r="R945" s="14"/>
    </row>
    <row r="946" hidden="1" spans="2:18">
      <c r="B946" s="27" t="s">
        <v>74</v>
      </c>
      <c r="C946" s="53">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1"/>
      <c r="M946" s="74">
        <v>45728</v>
      </c>
      <c r="O946" s="45">
        <f ca="1" t="shared" si="30"/>
        <v>0</v>
      </c>
      <c r="P946" s="45">
        <f ca="1" t="shared" si="31"/>
        <v>63</v>
      </c>
      <c r="Q946" s="14" t="str">
        <f>VLOOKUP(B946,辅助信息!E:M,9,FALSE)</f>
        <v>ZTWM-CDGS-XS-2024-0181-五冶天府-国道542项目（二批次）</v>
      </c>
      <c r="R946" s="14"/>
    </row>
    <row r="947" hidden="1" spans="2:18">
      <c r="B947" s="27" t="s">
        <v>74</v>
      </c>
      <c r="C947" s="53">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59"/>
      <c r="M947" s="74">
        <v>45728</v>
      </c>
      <c r="O947" s="45">
        <f ca="1" t="shared" si="30"/>
        <v>0</v>
      </c>
      <c r="P947" s="45">
        <f ca="1" t="shared" si="31"/>
        <v>63</v>
      </c>
      <c r="Q947" s="14" t="str">
        <f>VLOOKUP(B947,辅助信息!E:M,9,FALSE)</f>
        <v>ZTWM-CDGS-XS-2024-0181-五冶天府-国道542项目（二批次）</v>
      </c>
      <c r="R947" s="14"/>
    </row>
    <row r="948" hidden="1" spans="2:18">
      <c r="B948" s="27" t="s">
        <v>68</v>
      </c>
      <c r="C948" s="53">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0" t="str">
        <f>VLOOKUP(B948,辅助信息!E:J,6,FALSE)</f>
        <v>控制炉批号尽量少,优先安排达钢,提前联系到场规格及数量</v>
      </c>
      <c r="M948" s="74">
        <v>45726</v>
      </c>
      <c r="O948" s="45">
        <f ca="1" t="shared" si="30"/>
        <v>0</v>
      </c>
      <c r="P948" s="45">
        <f ca="1" t="shared" si="31"/>
        <v>65</v>
      </c>
      <c r="Q948" s="14" t="str">
        <f>VLOOKUP(B948,辅助信息!E:M,9,FALSE)</f>
        <v>ZTWM-CDGS-XS-2024-0134-商投建工达州中医药科技成果示范园项目</v>
      </c>
      <c r="R948" s="14"/>
    </row>
    <row r="949" hidden="1" spans="2:18">
      <c r="B949" s="27" t="s">
        <v>68</v>
      </c>
      <c r="C949" s="53">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1"/>
      <c r="M949" s="74">
        <v>45726</v>
      </c>
      <c r="O949" s="45">
        <f ca="1" t="shared" si="30"/>
        <v>0</v>
      </c>
      <c r="P949" s="45">
        <f ca="1" t="shared" si="31"/>
        <v>65</v>
      </c>
      <c r="Q949" s="14" t="str">
        <f>VLOOKUP(B949,辅助信息!E:M,9,FALSE)</f>
        <v>ZTWM-CDGS-XS-2024-0134-商投建工达州中医药科技成果示范园项目</v>
      </c>
      <c r="R949" s="14"/>
    </row>
    <row r="950" hidden="1" spans="2:18">
      <c r="B950" s="27" t="s">
        <v>68</v>
      </c>
      <c r="C950" s="53">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59"/>
      <c r="M950" s="74">
        <v>45726</v>
      </c>
      <c r="O950" s="45">
        <f ca="1" t="shared" si="30"/>
        <v>0</v>
      </c>
      <c r="P950" s="45">
        <f ca="1" t="shared" si="31"/>
        <v>65</v>
      </c>
      <c r="Q950" s="14" t="str">
        <f>VLOOKUP(B950,辅助信息!E:M,9,FALSE)</f>
        <v>ZTWM-CDGS-XS-2024-0134-商投建工达州中医药科技成果示范园项目</v>
      </c>
      <c r="R950" s="14"/>
    </row>
    <row r="951" hidden="1" spans="2:18">
      <c r="B951" s="27" t="s">
        <v>69</v>
      </c>
      <c r="C951" s="53">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0" t="str">
        <f>VLOOKUP(B951,辅助信息!E:J,6,FALSE)</f>
        <v>控制炉批号尽量少,优先安排达钢,提前联系到场规格及数量</v>
      </c>
      <c r="M951" s="74">
        <v>45731</v>
      </c>
      <c r="O951" s="45">
        <f ca="1" t="shared" si="30"/>
        <v>0</v>
      </c>
      <c r="P951" s="45">
        <f ca="1" t="shared" si="31"/>
        <v>60</v>
      </c>
      <c r="Q951" s="14" t="str">
        <f>VLOOKUP(B951,辅助信息!E:M,9,FALSE)</f>
        <v>ZTWM-CDGS-XS-2024-0134-商投建工达州中医药科技成果示范园项目</v>
      </c>
      <c r="R951" s="14"/>
    </row>
    <row r="952" hidden="1" spans="2:18">
      <c r="B952" s="27" t="s">
        <v>69</v>
      </c>
      <c r="C952" s="53">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1"/>
      <c r="M952" s="74">
        <v>45731</v>
      </c>
      <c r="O952" s="45">
        <f ca="1" t="shared" si="30"/>
        <v>0</v>
      </c>
      <c r="P952" s="45">
        <f ca="1" t="shared" si="31"/>
        <v>60</v>
      </c>
      <c r="Q952" s="14" t="str">
        <f>VLOOKUP(B952,辅助信息!E:M,9,FALSE)</f>
        <v>ZTWM-CDGS-XS-2024-0134-商投建工达州中医药科技成果示范园项目</v>
      </c>
      <c r="R952" s="14"/>
    </row>
    <row r="953" hidden="1" spans="2:18">
      <c r="B953" s="27" t="s">
        <v>69</v>
      </c>
      <c r="C953" s="53">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1"/>
      <c r="M953" s="74">
        <v>45731</v>
      </c>
      <c r="O953" s="45">
        <f ca="1" t="shared" si="30"/>
        <v>0</v>
      </c>
      <c r="P953" s="45">
        <f ca="1" t="shared" si="31"/>
        <v>60</v>
      </c>
      <c r="Q953" s="14" t="str">
        <f>VLOOKUP(B953,辅助信息!E:M,9,FALSE)</f>
        <v>ZTWM-CDGS-XS-2024-0134-商投建工达州中医药科技成果示范园项目</v>
      </c>
      <c r="R953" s="14"/>
    </row>
    <row r="954" hidden="1" spans="2:18">
      <c r="B954" s="27" t="s">
        <v>69</v>
      </c>
      <c r="C954" s="53">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59"/>
      <c r="M954" s="74">
        <v>45731</v>
      </c>
      <c r="O954" s="45">
        <f ca="1" t="shared" si="30"/>
        <v>0</v>
      </c>
      <c r="P954" s="45">
        <f ca="1" t="shared" si="31"/>
        <v>60</v>
      </c>
      <c r="Q954" s="14" t="str">
        <f>VLOOKUP(B954,辅助信息!E:M,9,FALSE)</f>
        <v>ZTWM-CDGS-XS-2024-0134-商投建工达州中医药科技成果示范园项目</v>
      </c>
      <c r="R954" s="14"/>
    </row>
    <row r="955" hidden="1" spans="2:18">
      <c r="B955" s="27" t="s">
        <v>74</v>
      </c>
      <c r="C955" s="53">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0" t="str">
        <f>VLOOKUP(B955,辅助信息!E:J,6,FALSE)</f>
        <v>五冶建设送货单,送货车型13米,装货前联系收货人核实到场规格,没提前告知进场规格现场不给予接收</v>
      </c>
      <c r="M955" s="74">
        <v>45728</v>
      </c>
      <c r="O955" s="45">
        <f ca="1" t="shared" si="30"/>
        <v>0</v>
      </c>
      <c r="P955" s="45">
        <f ca="1" t="shared" si="31"/>
        <v>63</v>
      </c>
      <c r="Q955" s="14" t="str">
        <f>VLOOKUP(B955,辅助信息!E:M,9,FALSE)</f>
        <v>ZTWM-CDGS-XS-2024-0181-五冶天府-国道542项目（二批次）</v>
      </c>
      <c r="R955" s="14"/>
    </row>
    <row r="956" hidden="1" spans="2:18">
      <c r="B956" s="27" t="s">
        <v>74</v>
      </c>
      <c r="C956" s="53">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1"/>
      <c r="M956" s="74">
        <v>45728</v>
      </c>
      <c r="O956" s="45">
        <f ca="1" t="shared" si="30"/>
        <v>0</v>
      </c>
      <c r="P956" s="45">
        <f ca="1" t="shared" si="31"/>
        <v>63</v>
      </c>
      <c r="Q956" s="14" t="str">
        <f>VLOOKUP(B956,辅助信息!E:M,9,FALSE)</f>
        <v>ZTWM-CDGS-XS-2024-0181-五冶天府-国道542项目（二批次）</v>
      </c>
      <c r="R956" s="14"/>
    </row>
    <row r="957" hidden="1" spans="2:18">
      <c r="B957" s="27" t="s">
        <v>74</v>
      </c>
      <c r="C957" s="53">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1"/>
      <c r="M957" s="74">
        <v>45728</v>
      </c>
      <c r="O957" s="45">
        <f ca="1" t="shared" si="30"/>
        <v>0</v>
      </c>
      <c r="P957" s="45">
        <f ca="1" t="shared" si="31"/>
        <v>63</v>
      </c>
      <c r="Q957" s="14" t="str">
        <f>VLOOKUP(B957,辅助信息!E:M,9,FALSE)</f>
        <v>ZTWM-CDGS-XS-2024-0181-五冶天府-国道542项目（二批次）</v>
      </c>
      <c r="R957" s="14"/>
    </row>
    <row r="958" hidden="1" spans="2:18">
      <c r="B958" s="27" t="s">
        <v>74</v>
      </c>
      <c r="C958" s="53">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1"/>
      <c r="M958" s="74">
        <v>45728</v>
      </c>
      <c r="O958" s="45">
        <f ca="1" t="shared" si="30"/>
        <v>0</v>
      </c>
      <c r="P958" s="45">
        <f ca="1" t="shared" si="31"/>
        <v>63</v>
      </c>
      <c r="Q958" s="14" t="str">
        <f>VLOOKUP(B958,辅助信息!E:M,9,FALSE)</f>
        <v>ZTWM-CDGS-XS-2024-0181-五冶天府-国道542项目（二批次）</v>
      </c>
      <c r="R958" s="14"/>
    </row>
    <row r="959" hidden="1" spans="2:18">
      <c r="B959" s="27" t="s">
        <v>74</v>
      </c>
      <c r="C959" s="53">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1"/>
      <c r="M959" s="74">
        <v>45728</v>
      </c>
      <c r="O959" s="45">
        <f ca="1" t="shared" si="30"/>
        <v>0</v>
      </c>
      <c r="P959" s="45">
        <f ca="1" t="shared" si="31"/>
        <v>63</v>
      </c>
      <c r="Q959" s="14" t="str">
        <f>VLOOKUP(B959,辅助信息!E:M,9,FALSE)</f>
        <v>ZTWM-CDGS-XS-2024-0181-五冶天府-国道542项目（二批次）</v>
      </c>
      <c r="R959" s="14"/>
    </row>
    <row r="960" hidden="1" spans="2:18">
      <c r="B960" s="27" t="s">
        <v>74</v>
      </c>
      <c r="C960" s="53">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59"/>
      <c r="M960" s="74">
        <v>45728</v>
      </c>
      <c r="O960" s="45">
        <f ca="1" t="shared" si="30"/>
        <v>0</v>
      </c>
      <c r="P960" s="45">
        <f ca="1" t="shared" si="31"/>
        <v>63</v>
      </c>
      <c r="Q960" s="14" t="str">
        <f>VLOOKUP(B960,辅助信息!E:M,9,FALSE)</f>
        <v>ZTWM-CDGS-XS-2024-0181-五冶天府-国道542项目（二批次）</v>
      </c>
      <c r="R960" s="14"/>
    </row>
    <row r="961" hidden="1" spans="2:18">
      <c r="B961" s="27" t="s">
        <v>68</v>
      </c>
      <c r="C961" s="53">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0" t="str">
        <f>VLOOKUP(B961,辅助信息!E:J,6,FALSE)</f>
        <v>控制炉批号尽量少,优先安排达钢,提前联系到场规格及数量</v>
      </c>
      <c r="M961" s="74">
        <v>45726</v>
      </c>
      <c r="O961" s="45">
        <f ca="1" t="shared" si="30"/>
        <v>0</v>
      </c>
      <c r="P961" s="45">
        <f ca="1" t="shared" si="31"/>
        <v>65</v>
      </c>
      <c r="Q961" s="14" t="str">
        <f>VLOOKUP(B961,辅助信息!E:M,9,FALSE)</f>
        <v>ZTWM-CDGS-XS-2024-0134-商投建工达州中医药科技成果示范园项目</v>
      </c>
      <c r="R961" s="14"/>
    </row>
    <row r="962" hidden="1" spans="2:18">
      <c r="B962" s="27" t="s">
        <v>68</v>
      </c>
      <c r="C962" s="53">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1"/>
      <c r="M962" s="74">
        <v>45726</v>
      </c>
      <c r="O962" s="45">
        <f ca="1" t="shared" si="30"/>
        <v>0</v>
      </c>
      <c r="P962" s="45">
        <f ca="1" t="shared" si="31"/>
        <v>65</v>
      </c>
      <c r="Q962" s="14" t="str">
        <f>VLOOKUP(B962,辅助信息!E:M,9,FALSE)</f>
        <v>ZTWM-CDGS-XS-2024-0134-商投建工达州中医药科技成果示范园项目</v>
      </c>
      <c r="R962" s="14"/>
    </row>
    <row r="963" hidden="1" spans="2:18">
      <c r="B963" s="27" t="s">
        <v>68</v>
      </c>
      <c r="C963" s="53">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59"/>
      <c r="M963" s="74">
        <v>45726</v>
      </c>
      <c r="O963" s="45">
        <f ca="1" t="shared" si="30"/>
        <v>0</v>
      </c>
      <c r="P963" s="45">
        <f ca="1" t="shared" si="31"/>
        <v>65</v>
      </c>
      <c r="Q963" s="14" t="str">
        <f>VLOOKUP(B963,辅助信息!E:M,9,FALSE)</f>
        <v>ZTWM-CDGS-XS-2024-0134-商投建工达州中医药科技成果示范园项目</v>
      </c>
      <c r="R963" s="14"/>
    </row>
    <row r="964" hidden="1" spans="2:18">
      <c r="B964" s="27" t="s">
        <v>69</v>
      </c>
      <c r="C964" s="53">
        <v>45732</v>
      </c>
      <c r="D964" s="27" t="str">
        <f>VLOOKUP(B964,辅助信息!E:K,7,FALSE)</f>
        <v>JWDDCD2025051300077</v>
      </c>
      <c r="E964" s="27" t="str">
        <f>VLOOKUP(F964,辅助信息!A:B,2,FALSE)</f>
        <v>螺纹钢</v>
      </c>
      <c r="F964" s="27" t="s">
        <v>58</v>
      </c>
      <c r="G964" s="23">
        <v>24</v>
      </c>
      <c r="H964" s="70">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0" t="str">
        <f>VLOOKUP(B967,辅助信息!E:J,6,FALSE)</f>
        <v>控制炉批号尽量少,优先安排达钢,提前联系到场规格及数量</v>
      </c>
      <c r="M964" s="74">
        <v>45731</v>
      </c>
      <c r="O964" s="45">
        <f ca="1" t="shared" si="30"/>
        <v>0</v>
      </c>
      <c r="P964" s="45">
        <f ca="1" t="shared" si="31"/>
        <v>60</v>
      </c>
      <c r="Q964" s="14" t="str">
        <f>VLOOKUP(B964,辅助信息!E:M,9,FALSE)</f>
        <v>ZTWM-CDGS-XS-2024-0134-商投建工达州中医药科技成果示范园项目</v>
      </c>
      <c r="R964" s="14"/>
    </row>
    <row r="965" hidden="1" spans="2:18">
      <c r="B965" s="27" t="s">
        <v>69</v>
      </c>
      <c r="C965" s="53">
        <v>45732</v>
      </c>
      <c r="D965" s="27" t="str">
        <f>VLOOKUP(B965,辅助信息!E:K,7,FALSE)</f>
        <v>JWDDCD2025051300077</v>
      </c>
      <c r="E965" s="27" t="str">
        <f>VLOOKUP(F965,辅助信息!A:B,2,FALSE)</f>
        <v>螺纹钢</v>
      </c>
      <c r="F965" s="27" t="s">
        <v>22</v>
      </c>
      <c r="G965" s="23">
        <v>12</v>
      </c>
      <c r="H965" s="70">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1"/>
      <c r="M965" s="74">
        <v>45731</v>
      </c>
      <c r="O965" s="45">
        <f ca="1" t="shared" si="30"/>
        <v>0</v>
      </c>
      <c r="P965" s="45">
        <f ca="1" t="shared" si="31"/>
        <v>60</v>
      </c>
      <c r="Q965" s="14" t="str">
        <f>VLOOKUP(B965,辅助信息!E:M,9,FALSE)</f>
        <v>ZTWM-CDGS-XS-2024-0134-商投建工达州中医药科技成果示范园项目</v>
      </c>
      <c r="R965" s="14"/>
    </row>
    <row r="966" hidden="1" spans="2:18">
      <c r="B966" s="27" t="s">
        <v>69</v>
      </c>
      <c r="C966" s="53">
        <v>45732</v>
      </c>
      <c r="D966" s="27" t="str">
        <f>VLOOKUP(B966,辅助信息!E:K,7,FALSE)</f>
        <v>JWDDCD2025051300077</v>
      </c>
      <c r="E966" s="27" t="str">
        <f>VLOOKUP(F966,辅助信息!A:B,2,FALSE)</f>
        <v>盘螺</v>
      </c>
      <c r="F966" s="27" t="s">
        <v>40</v>
      </c>
      <c r="G966" s="23">
        <v>60</v>
      </c>
      <c r="H966" s="70">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1"/>
      <c r="M966" s="74">
        <v>45731</v>
      </c>
      <c r="O966" s="45">
        <f ca="1" t="shared" si="30"/>
        <v>0</v>
      </c>
      <c r="P966" s="45">
        <f ca="1" t="shared" si="31"/>
        <v>60</v>
      </c>
      <c r="Q966" s="14" t="str">
        <f>VLOOKUP(B966,辅助信息!E:M,9,FALSE)</f>
        <v>ZTWM-CDGS-XS-2024-0134-商投建工达州中医药科技成果示范园项目</v>
      </c>
      <c r="R966" s="14"/>
    </row>
    <row r="967" hidden="1" spans="2:18">
      <c r="B967" s="27" t="s">
        <v>69</v>
      </c>
      <c r="C967" s="53">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59"/>
      <c r="M967" s="86">
        <v>45731</v>
      </c>
      <c r="N967" s="30"/>
      <c r="O967" s="30">
        <f ca="1" t="shared" si="30"/>
        <v>0</v>
      </c>
      <c r="P967" s="30">
        <f ca="1" t="shared" si="31"/>
        <v>60</v>
      </c>
      <c r="Q967" s="27" t="str">
        <f>VLOOKUP(B967,辅助信息!E:M,9,FALSE)</f>
        <v>ZTWM-CDGS-XS-2024-0134-商投建工达州中医药科技成果示范园项目</v>
      </c>
      <c r="R967" s="14"/>
    </row>
    <row r="968" hidden="1" spans="2:18">
      <c r="B968" s="27" t="s">
        <v>44</v>
      </c>
      <c r="C968" s="53">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69" t="str">
        <f>VLOOKUP(B968,辅助信息!E:J,6,FALSE)</f>
        <v>对方卸车</v>
      </c>
      <c r="M968" s="86">
        <v>45733</v>
      </c>
      <c r="N968" s="30"/>
      <c r="O968" s="30">
        <f ca="1" t="shared" si="30"/>
        <v>0</v>
      </c>
      <c r="P968" s="30">
        <f ca="1" t="shared" si="31"/>
        <v>58</v>
      </c>
      <c r="Q968" s="27" t="str">
        <f>VLOOKUP(B968,辅助信息!E:M,9,FALSE)</f>
        <v>ZTWM-CDGS-XS-2024-0189-华西集采-酒城南项目</v>
      </c>
      <c r="R968" s="14"/>
    </row>
    <row r="969" hidden="1" spans="2:18">
      <c r="B969" s="27" t="s">
        <v>64</v>
      </c>
      <c r="C969" s="53">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0" t="str">
        <f>VLOOKUP(B969,辅助信息!E:J,6,FALSE)</f>
        <v>五冶建设送货单,送货车型9.6米,装货前联系收货人核实到场规格,没提前告知进场规格现场不给予接收</v>
      </c>
      <c r="M969" s="86">
        <v>45733</v>
      </c>
      <c r="N969" s="30"/>
      <c r="O969" s="30">
        <f ca="1" t="shared" si="30"/>
        <v>0</v>
      </c>
      <c r="P969" s="30">
        <f ca="1" t="shared" si="31"/>
        <v>58</v>
      </c>
      <c r="Q969" s="27" t="str">
        <f>VLOOKUP(B969,辅助信息!E:M,9,FALSE)</f>
        <v>ZTWM-CDGS-XS-2024-0181-五冶天府-国道542项目（二批次）</v>
      </c>
      <c r="R969" s="14"/>
    </row>
    <row r="970" hidden="1" spans="2:18">
      <c r="B970" s="27" t="s">
        <v>64</v>
      </c>
      <c r="C970" s="53">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1"/>
      <c r="M970" s="86">
        <v>45733</v>
      </c>
      <c r="N970" s="30"/>
      <c r="O970" s="30">
        <f ca="1" t="shared" si="30"/>
        <v>0</v>
      </c>
      <c r="P970" s="30">
        <f ca="1" t="shared" si="31"/>
        <v>58</v>
      </c>
      <c r="Q970" s="27" t="str">
        <f>VLOOKUP(B970,辅助信息!E:M,9,FALSE)</f>
        <v>ZTWM-CDGS-XS-2024-0181-五冶天府-国道542项目（二批次）</v>
      </c>
      <c r="R970" s="14"/>
    </row>
    <row r="971" hidden="1" spans="2:18">
      <c r="B971" s="27" t="s">
        <v>64</v>
      </c>
      <c r="C971" s="53">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59"/>
      <c r="M971" s="86">
        <v>45733</v>
      </c>
      <c r="N971" s="30"/>
      <c r="O971" s="30">
        <f ca="1" t="shared" si="30"/>
        <v>0</v>
      </c>
      <c r="P971" s="30">
        <f ca="1" t="shared" si="31"/>
        <v>58</v>
      </c>
      <c r="Q971" s="27" t="str">
        <f>VLOOKUP(B971,辅助信息!E:M,9,FALSE)</f>
        <v>ZTWM-CDGS-XS-2024-0181-五冶天府-国道542项目（二批次）</v>
      </c>
      <c r="R971" s="14"/>
    </row>
    <row r="972" hidden="1" spans="2:18">
      <c r="B972" s="27" t="s">
        <v>74</v>
      </c>
      <c r="C972" s="53">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0" t="str">
        <f>VLOOKUP(B972,辅助信息!E:J,6,FALSE)</f>
        <v>五冶建设送货单,送货车型13米,装货前联系收货人核实到场规格,没提前告知进场规格现场不给予接收</v>
      </c>
      <c r="M972" s="86">
        <v>45738</v>
      </c>
      <c r="N972" s="30"/>
      <c r="O972" s="30">
        <f ca="1" t="shared" si="30"/>
        <v>0</v>
      </c>
      <c r="P972" s="30">
        <f ca="1" t="shared" si="31"/>
        <v>53</v>
      </c>
      <c r="Q972" s="27" t="str">
        <f>VLOOKUP(B972,辅助信息!E:M,9,FALSE)</f>
        <v>ZTWM-CDGS-XS-2024-0181-五冶天府-国道542项目（二批次）</v>
      </c>
      <c r="R972" s="14"/>
    </row>
    <row r="973" hidden="1" spans="2:18">
      <c r="B973" s="27" t="s">
        <v>74</v>
      </c>
      <c r="C973" s="53">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1"/>
      <c r="M973" s="86">
        <v>45738</v>
      </c>
      <c r="N973" s="30"/>
      <c r="O973" s="30">
        <f ca="1" t="shared" si="30"/>
        <v>0</v>
      </c>
      <c r="P973" s="30">
        <f ca="1" t="shared" si="31"/>
        <v>53</v>
      </c>
      <c r="Q973" s="27" t="str">
        <f>VLOOKUP(B973,辅助信息!E:M,9,FALSE)</f>
        <v>ZTWM-CDGS-XS-2024-0181-五冶天府-国道542项目（二批次）</v>
      </c>
      <c r="R973" s="14"/>
    </row>
    <row r="974" hidden="1" spans="2:18">
      <c r="B974" s="27" t="s">
        <v>74</v>
      </c>
      <c r="C974" s="53">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1"/>
      <c r="M974" s="86">
        <v>45738</v>
      </c>
      <c r="N974" s="30"/>
      <c r="O974" s="30">
        <f ca="1" t="shared" si="30"/>
        <v>0</v>
      </c>
      <c r="P974" s="30">
        <f ca="1" t="shared" si="31"/>
        <v>53</v>
      </c>
      <c r="Q974" s="27" t="str">
        <f>VLOOKUP(B974,辅助信息!E:M,9,FALSE)</f>
        <v>ZTWM-CDGS-XS-2024-0181-五冶天府-国道542项目（二批次）</v>
      </c>
      <c r="R974" s="14"/>
    </row>
    <row r="975" hidden="1" spans="2:18">
      <c r="B975" s="27" t="s">
        <v>74</v>
      </c>
      <c r="C975" s="53">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59"/>
      <c r="M975" s="86">
        <v>45738</v>
      </c>
      <c r="N975" s="30"/>
      <c r="O975" s="30">
        <f ca="1" t="shared" si="30"/>
        <v>0</v>
      </c>
      <c r="P975" s="30">
        <f ca="1" t="shared" si="31"/>
        <v>53</v>
      </c>
      <c r="Q975" s="27" t="str">
        <f>VLOOKUP(B975,辅助信息!E:M,9,FALSE)</f>
        <v>ZTWM-CDGS-XS-2024-0181-五冶天府-国道542项目（二批次）</v>
      </c>
      <c r="R975" s="14"/>
    </row>
    <row r="976" hidden="1" spans="2:18">
      <c r="B976" s="27" t="s">
        <v>75</v>
      </c>
      <c r="C976" s="53">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0" t="str">
        <f>VLOOKUP(B976,辅助信息!E:J,6,FALSE)</f>
        <v>五冶建设送货单,送货车型13米,装货前联系收货人核实到场规格,没提前告知进场规格现场不给予接收</v>
      </c>
      <c r="M976" s="86">
        <v>45733</v>
      </c>
      <c r="N976" s="30"/>
      <c r="O976" s="30">
        <f ca="1" t="shared" si="30"/>
        <v>0</v>
      </c>
      <c r="P976" s="30">
        <f ca="1" t="shared" si="31"/>
        <v>58</v>
      </c>
      <c r="Q976" s="27" t="str">
        <f>VLOOKUP(B976,辅助信息!E:M,9,FALSE)</f>
        <v>ZTWM-CDGS-XS-2024-0181-五冶天府-国道542项目（二批次）</v>
      </c>
      <c r="R976" s="14"/>
    </row>
    <row r="977" hidden="1" spans="2:18">
      <c r="B977" s="27" t="s">
        <v>75</v>
      </c>
      <c r="C977" s="53">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1"/>
      <c r="M977" s="86">
        <v>45733</v>
      </c>
      <c r="N977" s="30"/>
      <c r="O977" s="30">
        <f ca="1" t="shared" si="30"/>
        <v>0</v>
      </c>
      <c r="P977" s="30">
        <f ca="1" t="shared" si="31"/>
        <v>58</v>
      </c>
      <c r="Q977" s="27" t="str">
        <f>VLOOKUP(B977,辅助信息!E:M,9,FALSE)</f>
        <v>ZTWM-CDGS-XS-2024-0181-五冶天府-国道542项目（二批次）</v>
      </c>
      <c r="R977" s="14"/>
    </row>
    <row r="978" hidden="1" spans="2:18">
      <c r="B978" s="27" t="s">
        <v>75</v>
      </c>
      <c r="C978" s="53">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1"/>
      <c r="M978" s="86">
        <v>45733</v>
      </c>
      <c r="N978" s="30"/>
      <c r="O978" s="30">
        <f ca="1" t="shared" si="30"/>
        <v>0</v>
      </c>
      <c r="P978" s="30">
        <f ca="1" t="shared" si="31"/>
        <v>58</v>
      </c>
      <c r="Q978" s="27" t="str">
        <f>VLOOKUP(B978,辅助信息!E:M,9,FALSE)</f>
        <v>ZTWM-CDGS-XS-2024-0181-五冶天府-国道542项目（二批次）</v>
      </c>
      <c r="R978" s="14"/>
    </row>
    <row r="979" hidden="1" spans="2:18">
      <c r="B979" s="27" t="s">
        <v>75</v>
      </c>
      <c r="C979" s="53">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1"/>
      <c r="M979" s="86">
        <v>45733</v>
      </c>
      <c r="N979" s="30"/>
      <c r="O979" s="30">
        <f ca="1" t="shared" si="30"/>
        <v>0</v>
      </c>
      <c r="P979" s="30">
        <f ca="1" t="shared" si="31"/>
        <v>58</v>
      </c>
      <c r="Q979" s="27" t="str">
        <f>VLOOKUP(B979,辅助信息!E:M,9,FALSE)</f>
        <v>ZTWM-CDGS-XS-2024-0181-五冶天府-国道542项目（二批次）</v>
      </c>
      <c r="R979" s="14"/>
    </row>
    <row r="980" hidden="1" spans="2:18">
      <c r="B980" s="27" t="s">
        <v>75</v>
      </c>
      <c r="C980" s="53">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59"/>
      <c r="M980" s="86">
        <v>45733</v>
      </c>
      <c r="N980" s="30"/>
      <c r="O980" s="30">
        <f ca="1" t="shared" si="30"/>
        <v>0</v>
      </c>
      <c r="P980" s="30">
        <f ca="1" t="shared" si="31"/>
        <v>58</v>
      </c>
      <c r="Q980" s="27" t="str">
        <f>VLOOKUP(B980,辅助信息!E:M,9,FALSE)</f>
        <v>ZTWM-CDGS-XS-2024-0181-五冶天府-国道542项目（二批次）</v>
      </c>
      <c r="R980" s="14"/>
    </row>
    <row r="981" hidden="1" spans="2:18">
      <c r="B981" s="27" t="s">
        <v>87</v>
      </c>
      <c r="C981" s="53">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0" t="str">
        <f>VLOOKUP(B981,辅助信息!E:J,6,FALSE)</f>
        <v>五冶建设送货单,送货车型9.6米,装货前联系收货人核实到场规格,没提前告知进场规格现场不给予接收</v>
      </c>
      <c r="M981" s="86">
        <v>45733</v>
      </c>
      <c r="N981" s="30"/>
      <c r="O981" s="30">
        <f ca="1" t="shared" si="30"/>
        <v>0</v>
      </c>
      <c r="P981" s="30">
        <f ca="1" t="shared" si="31"/>
        <v>58</v>
      </c>
      <c r="Q981" s="27" t="str">
        <f>VLOOKUP(B981,辅助信息!E:M,9,FALSE)</f>
        <v>ZTWM-CDGS-XS-2024-0181-五冶天府-国道542项目（二批次）</v>
      </c>
      <c r="R981" s="14"/>
    </row>
    <row r="982" hidden="1" spans="2:18">
      <c r="B982" s="27" t="s">
        <v>87</v>
      </c>
      <c r="C982" s="53">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1"/>
      <c r="M982" s="86">
        <v>45733</v>
      </c>
      <c r="N982" s="30"/>
      <c r="O982" s="30">
        <f ca="1" t="shared" si="30"/>
        <v>0</v>
      </c>
      <c r="P982" s="30">
        <f ca="1" t="shared" si="31"/>
        <v>58</v>
      </c>
      <c r="Q982" s="27" t="str">
        <f>VLOOKUP(B982,辅助信息!E:M,9,FALSE)</f>
        <v>ZTWM-CDGS-XS-2024-0181-五冶天府-国道542项目（二批次）</v>
      </c>
      <c r="R982" s="14"/>
    </row>
    <row r="983" hidden="1" spans="2:18">
      <c r="B983" s="27" t="s">
        <v>87</v>
      </c>
      <c r="C983" s="53">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1"/>
      <c r="M983" s="86">
        <v>45733</v>
      </c>
      <c r="N983" s="30"/>
      <c r="O983" s="30">
        <f ca="1" t="shared" si="30"/>
        <v>0</v>
      </c>
      <c r="P983" s="30">
        <f ca="1" t="shared" si="31"/>
        <v>58</v>
      </c>
      <c r="Q983" s="27" t="str">
        <f>VLOOKUP(B983,辅助信息!E:M,9,FALSE)</f>
        <v>ZTWM-CDGS-XS-2024-0181-五冶天府-国道542项目（二批次）</v>
      </c>
      <c r="R983" s="14"/>
    </row>
    <row r="984" hidden="1" spans="2:18">
      <c r="B984" s="27" t="s">
        <v>87</v>
      </c>
      <c r="C984" s="53">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1"/>
      <c r="M984" s="86">
        <v>45733</v>
      </c>
      <c r="N984" s="30"/>
      <c r="O984" s="30">
        <f ca="1" t="shared" si="30"/>
        <v>0</v>
      </c>
      <c r="P984" s="30">
        <f ca="1" t="shared" si="31"/>
        <v>58</v>
      </c>
      <c r="Q984" s="27" t="str">
        <f>VLOOKUP(B984,辅助信息!E:M,9,FALSE)</f>
        <v>ZTWM-CDGS-XS-2024-0181-五冶天府-国道542项目（二批次）</v>
      </c>
      <c r="R984" s="14"/>
    </row>
    <row r="985" hidden="1" spans="2:18">
      <c r="B985" s="27" t="s">
        <v>87</v>
      </c>
      <c r="C985" s="53">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1"/>
      <c r="M985" s="86">
        <v>45733</v>
      </c>
      <c r="N985" s="30"/>
      <c r="O985" s="30">
        <f ca="1" t="shared" si="30"/>
        <v>0</v>
      </c>
      <c r="P985" s="30">
        <f ca="1" t="shared" si="31"/>
        <v>58</v>
      </c>
      <c r="Q985" s="27" t="str">
        <f>VLOOKUP(B985,辅助信息!E:M,9,FALSE)</f>
        <v>ZTWM-CDGS-XS-2024-0181-五冶天府-国道542项目（二批次）</v>
      </c>
      <c r="R985" s="14"/>
    </row>
    <row r="986" hidden="1" spans="2:18">
      <c r="B986" s="27" t="s">
        <v>87</v>
      </c>
      <c r="C986" s="53">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59"/>
      <c r="M986" s="86">
        <v>45733</v>
      </c>
      <c r="N986" s="30"/>
      <c r="O986" s="30">
        <f ca="1" t="shared" si="30"/>
        <v>0</v>
      </c>
      <c r="P986" s="30">
        <f ca="1" t="shared" si="31"/>
        <v>58</v>
      </c>
      <c r="Q986" s="27" t="str">
        <f>VLOOKUP(B986,辅助信息!E:M,9,FALSE)</f>
        <v>ZTWM-CDGS-XS-2024-0181-五冶天府-国道542项目（二批次）</v>
      </c>
      <c r="R986" s="14"/>
    </row>
    <row r="987" hidden="1" spans="2:18">
      <c r="B987" s="27" t="s">
        <v>108</v>
      </c>
      <c r="C987" s="53">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0" t="str">
        <f>VLOOKUP(B987,辅助信息!E:J,6,FALSE)</f>
        <v>五冶建设送货单,送货车型9.6米,装货前联系收货人核实到场规格,没提前告知进场规格现场不给予接收</v>
      </c>
      <c r="M987" s="86">
        <v>45733</v>
      </c>
      <c r="N987" s="30"/>
      <c r="O987" s="30">
        <f ca="1" t="shared" si="30"/>
        <v>0</v>
      </c>
      <c r="P987" s="30">
        <f ca="1" t="shared" si="31"/>
        <v>58</v>
      </c>
      <c r="Q987" s="27" t="str">
        <f>VLOOKUP(B987,辅助信息!E:M,9,FALSE)</f>
        <v>ZTWM-CDGS-XS-2024-0181-五冶天府-国道542项目（二批次）</v>
      </c>
      <c r="R987" s="14"/>
    </row>
    <row r="988" hidden="1" spans="2:18">
      <c r="B988" s="27" t="s">
        <v>108</v>
      </c>
      <c r="C988" s="53">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1"/>
      <c r="M988" s="86">
        <v>45733</v>
      </c>
      <c r="N988" s="30"/>
      <c r="O988" s="30">
        <f ca="1" t="shared" si="30"/>
        <v>0</v>
      </c>
      <c r="P988" s="30">
        <f ca="1" t="shared" si="31"/>
        <v>58</v>
      </c>
      <c r="Q988" s="27" t="str">
        <f>VLOOKUP(B988,辅助信息!E:M,9,FALSE)</f>
        <v>ZTWM-CDGS-XS-2024-0181-五冶天府-国道542项目（二批次）</v>
      </c>
      <c r="R988" s="14"/>
    </row>
    <row r="989" hidden="1" spans="2:18">
      <c r="B989" s="27" t="s">
        <v>108</v>
      </c>
      <c r="C989" s="53">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1"/>
      <c r="M989" s="86">
        <v>45733</v>
      </c>
      <c r="N989" s="30"/>
      <c r="O989" s="30">
        <f ca="1" t="shared" si="30"/>
        <v>0</v>
      </c>
      <c r="P989" s="30">
        <f ca="1" t="shared" si="31"/>
        <v>58</v>
      </c>
      <c r="Q989" s="27" t="str">
        <f>VLOOKUP(B989,辅助信息!E:M,9,FALSE)</f>
        <v>ZTWM-CDGS-XS-2024-0181-五冶天府-国道542项目（二批次）</v>
      </c>
      <c r="R989" s="14"/>
    </row>
    <row r="990" hidden="1" spans="2:18">
      <c r="B990" s="27" t="s">
        <v>108</v>
      </c>
      <c r="C990" s="53">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59"/>
      <c r="M990" s="86">
        <v>45733</v>
      </c>
      <c r="N990" s="30"/>
      <c r="O990" s="30">
        <f ca="1" t="shared" si="30"/>
        <v>0</v>
      </c>
      <c r="P990" s="30">
        <f ca="1" t="shared" si="31"/>
        <v>58</v>
      </c>
      <c r="Q990" s="27" t="str">
        <f>VLOOKUP(B990,辅助信息!E:M,9,FALSE)</f>
        <v>ZTWM-CDGS-XS-2024-0181-五冶天府-国道542项目（二批次）</v>
      </c>
      <c r="R990" s="14"/>
    </row>
    <row r="991" hidden="1" spans="2:18">
      <c r="B991" s="27" t="s">
        <v>106</v>
      </c>
      <c r="C991" s="53">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0" t="str">
        <f>VLOOKUP(B991,辅助信息!E:J,6,FALSE)</f>
        <v>提前联系到场规格</v>
      </c>
      <c r="M991" s="86">
        <v>45733</v>
      </c>
      <c r="N991" s="30"/>
      <c r="O991" s="30">
        <f ca="1" t="shared" si="30"/>
        <v>0</v>
      </c>
      <c r="P991" s="30">
        <f ca="1" t="shared" si="31"/>
        <v>58</v>
      </c>
      <c r="Q991" s="27" t="str">
        <f>VLOOKUP(B991,辅助信息!E:M,9,FALSE)</f>
        <v>ZTWM-CDGS-XS-2024-0169-中冶西部钢构-宜宾市南溪区幸福路东路,高县月江镇建设项目</v>
      </c>
      <c r="R991" s="14"/>
    </row>
    <row r="992" hidden="1" spans="2:18">
      <c r="B992" s="27" t="s">
        <v>106</v>
      </c>
      <c r="C992" s="53">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1"/>
      <c r="M992" s="86">
        <v>45733</v>
      </c>
      <c r="N992" s="30"/>
      <c r="O992" s="30">
        <f ca="1" t="shared" si="30"/>
        <v>0</v>
      </c>
      <c r="P992" s="30">
        <f ca="1" t="shared" si="31"/>
        <v>58</v>
      </c>
      <c r="Q992" s="27" t="str">
        <f>VLOOKUP(B992,辅助信息!E:M,9,FALSE)</f>
        <v>ZTWM-CDGS-XS-2024-0169-中冶西部钢构-宜宾市南溪区幸福路东路,高县月江镇建设项目</v>
      </c>
      <c r="R992" s="14"/>
    </row>
    <row r="993" hidden="1" spans="2:18">
      <c r="B993" s="27" t="s">
        <v>106</v>
      </c>
      <c r="C993" s="53">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1"/>
      <c r="M993" s="86">
        <v>45733</v>
      </c>
      <c r="N993" s="30"/>
      <c r="O993" s="30">
        <f ca="1" t="shared" si="30"/>
        <v>0</v>
      </c>
      <c r="P993" s="30">
        <f ca="1" t="shared" si="31"/>
        <v>58</v>
      </c>
      <c r="Q993" s="27" t="str">
        <f>VLOOKUP(B993,辅助信息!E:M,9,FALSE)</f>
        <v>ZTWM-CDGS-XS-2024-0169-中冶西部钢构-宜宾市南溪区幸福路东路,高县月江镇建设项目</v>
      </c>
      <c r="R993" s="14"/>
    </row>
    <row r="994" hidden="1" spans="2:18">
      <c r="B994" s="27" t="s">
        <v>106</v>
      </c>
      <c r="C994" s="53">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59"/>
      <c r="M994" s="86">
        <v>45733</v>
      </c>
      <c r="N994" s="30"/>
      <c r="O994" s="30">
        <f ca="1" t="shared" ref="O994:O1000" si="32">IF(OR(M994="",N994&lt;&gt;""),"",MAX(M994-TODAY(),0))</f>
        <v>0</v>
      </c>
      <c r="P994" s="30">
        <f ca="1" t="shared" ref="P994:P1000" si="33">IF(M994="","",IF(N994&lt;&gt;"",MAX(N994-M994,0),IF(TODAY()&gt;M994,TODAY()-M994,0)))</f>
        <v>58</v>
      </c>
      <c r="Q994" s="27" t="str">
        <f>VLOOKUP(B994,辅助信息!E:M,9,FALSE)</f>
        <v>ZTWM-CDGS-XS-2024-0169-中冶西部钢构-宜宾市南溪区幸福路东路,高县月江镇建设项目</v>
      </c>
      <c r="R994" s="14"/>
    </row>
    <row r="995" ht="56.25" hidden="1" customHeight="1" spans="2:18">
      <c r="B995" s="27" t="s">
        <v>54</v>
      </c>
      <c r="C995" s="53">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69" t="str">
        <f>VLOOKUP(B995,辅助信息!E:J,6,FALSE)</f>
        <v>五冶建设送货单,4份材质书,送货车型13米,装货前联系收货人核实到场规格,没提前告知进场规格现场不给予接收</v>
      </c>
      <c r="M995" s="86">
        <v>45734</v>
      </c>
      <c r="N995" s="30"/>
      <c r="O995" s="30">
        <f ca="1" t="shared" si="32"/>
        <v>0</v>
      </c>
      <c r="P995" s="30">
        <f ca="1" t="shared" si="33"/>
        <v>57</v>
      </c>
      <c r="Q995" s="27" t="str">
        <f>VLOOKUP(B995,辅助信息!E:M,9,FALSE)</f>
        <v>ZTWM-CDGS-XS-2024-0181-五冶天府-国道542项目（二批次）</v>
      </c>
      <c r="R995" s="14"/>
    </row>
    <row r="996" hidden="1" spans="2:18">
      <c r="B996" s="27" t="s">
        <v>69</v>
      </c>
      <c r="C996" s="53">
        <v>45740</v>
      </c>
      <c r="D996" s="27" t="str">
        <f>VLOOKUP(B996,辅助信息!E:K,7,FALSE)</f>
        <v>JWDDCD2025051300077</v>
      </c>
      <c r="E996" s="27" t="str">
        <f>VLOOKUP(F996,辅助信息!A:B,2,FALSE)</f>
        <v>盘螺</v>
      </c>
      <c r="F996" s="27" t="s">
        <v>40</v>
      </c>
      <c r="G996" s="23">
        <v>30</v>
      </c>
      <c r="H996" s="85">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2" t="str">
        <f>VLOOKUP(B996,辅助信息!E:J,6,FALSE)</f>
        <v>控制炉批号尽量少,优先安排达钢,提前联系到场规格及数量</v>
      </c>
      <c r="M996" s="86"/>
      <c r="N996" s="30"/>
      <c r="O996" s="30" t="str">
        <f ca="1" t="shared" si="32"/>
        <v/>
      </c>
      <c r="P996" s="30" t="str">
        <f ca="1" t="shared" si="33"/>
        <v/>
      </c>
      <c r="Q996" s="27" t="str">
        <f>VLOOKUP(B996,辅助信息!E:M,9,FALSE)</f>
        <v>ZTWM-CDGS-XS-2024-0134-商投建工达州中医药科技成果示范园项目</v>
      </c>
      <c r="R996" s="14"/>
    </row>
    <row r="997" hidden="1" spans="1:18">
      <c r="A997" s="60"/>
      <c r="B997" s="27" t="s">
        <v>69</v>
      </c>
      <c r="C997" s="53">
        <v>45740</v>
      </c>
      <c r="D997" s="27" t="str">
        <f>VLOOKUP(B997,辅助信息!E:K,7,FALSE)</f>
        <v>JWDDCD2025051300077</v>
      </c>
      <c r="E997" s="27" t="str">
        <f>VLOOKUP(F997,辅助信息!A:B,2,FALSE)</f>
        <v>螺纹钢</v>
      </c>
      <c r="F997" s="27" t="s">
        <v>33</v>
      </c>
      <c r="G997" s="23">
        <v>9</v>
      </c>
      <c r="H997" s="85">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1"/>
      <c r="M997" s="86">
        <v>45731</v>
      </c>
      <c r="N997" s="30"/>
      <c r="O997" s="30">
        <f ca="1" t="shared" si="32"/>
        <v>0</v>
      </c>
      <c r="P997" s="30">
        <f ca="1" t="shared" si="33"/>
        <v>60</v>
      </c>
      <c r="Q997" s="27" t="str">
        <f>VLOOKUP(B997,辅助信息!E:M,9,FALSE)</f>
        <v>ZTWM-CDGS-XS-2024-0134-商投建工达州中医药科技成果示范园项目</v>
      </c>
      <c r="R997" s="14"/>
    </row>
    <row r="998" hidden="1" spans="1:18">
      <c r="A998" s="60"/>
      <c r="B998" s="27" t="s">
        <v>75</v>
      </c>
      <c r="C998" s="53">
        <v>45740</v>
      </c>
      <c r="D998" s="27" t="str">
        <f>VLOOKUP(B998,辅助信息!E:K,7,FALSE)</f>
        <v>JWDDCD2024102400111</v>
      </c>
      <c r="E998" s="27" t="str">
        <f>VLOOKUP(F998,辅助信息!A:B,2,FALSE)</f>
        <v>盘螺</v>
      </c>
      <c r="F998" s="27" t="s">
        <v>41</v>
      </c>
      <c r="G998" s="23">
        <v>2.5</v>
      </c>
      <c r="H998" s="85"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2" t="str">
        <f>VLOOKUP(B998,辅助信息!E:J,6,FALSE)</f>
        <v>五冶建设送货单,送货车型13米,装货前联系收货人核实到场规格,没提前告知进场规格现场不给予接收</v>
      </c>
      <c r="M998" s="86">
        <v>45733</v>
      </c>
      <c r="N998" s="30"/>
      <c r="O998" s="30">
        <f ca="1" t="shared" si="32"/>
        <v>0</v>
      </c>
      <c r="P998" s="30">
        <f ca="1" t="shared" si="33"/>
        <v>58</v>
      </c>
      <c r="Q998" s="27" t="str">
        <f>VLOOKUP(B998,辅助信息!E:M,9,FALSE)</f>
        <v>ZTWM-CDGS-XS-2024-0181-五冶天府-国道542项目（二批次）</v>
      </c>
      <c r="R998" s="14"/>
    </row>
    <row r="999" hidden="1" spans="1:18">
      <c r="A999" s="60"/>
      <c r="B999" s="27" t="s">
        <v>75</v>
      </c>
      <c r="C999" s="53">
        <v>45740</v>
      </c>
      <c r="D999" s="27" t="str">
        <f>VLOOKUP(B999,辅助信息!E:K,7,FALSE)</f>
        <v>JWDDCD2024102400111</v>
      </c>
      <c r="E999" s="27" t="str">
        <f>VLOOKUP(F999,辅助信息!A:B,2,FALSE)</f>
        <v>螺纹钢</v>
      </c>
      <c r="F999" s="27" t="s">
        <v>28</v>
      </c>
      <c r="G999" s="23">
        <v>9</v>
      </c>
      <c r="H999" s="85"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1"/>
      <c r="M999" s="86">
        <v>45733</v>
      </c>
      <c r="N999" s="30"/>
      <c r="O999" s="30">
        <f ca="1" t="shared" si="32"/>
        <v>0</v>
      </c>
      <c r="P999" s="30">
        <f ca="1" t="shared" si="33"/>
        <v>58</v>
      </c>
      <c r="Q999" s="27" t="str">
        <f>VLOOKUP(B999,辅助信息!E:M,9,FALSE)</f>
        <v>ZTWM-CDGS-XS-2024-0181-五冶天府-国道542项目（二批次）</v>
      </c>
      <c r="R999" s="14"/>
    </row>
    <row r="1000" ht="33.75" hidden="1" customHeight="1" spans="2:18">
      <c r="B1000" s="27" t="s">
        <v>68</v>
      </c>
      <c r="C1000" s="53">
        <v>45740</v>
      </c>
      <c r="D1000" s="27" t="str">
        <f>VLOOKUP(B1000,辅助信息!E:K,7,FALSE)</f>
        <v>JWDDCD2025051300077</v>
      </c>
      <c r="E1000" s="27" t="str">
        <f>VLOOKUP(F1000,辅助信息!A:B,2,FALSE)</f>
        <v>高线</v>
      </c>
      <c r="F1000" s="27" t="s">
        <v>51</v>
      </c>
      <c r="G1000" s="23">
        <v>3</v>
      </c>
      <c r="H1000" s="85"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0" t="str">
        <f>VLOOKUP(B1000,辅助信息!E:J,6,FALSE)</f>
        <v>控制炉批号尽量少,优先安排达钢,提前联系到场规格及数量</v>
      </c>
      <c r="M1000" s="87">
        <v>45736</v>
      </c>
      <c r="O1000" s="30">
        <f ca="1" t="shared" si="32"/>
        <v>0</v>
      </c>
      <c r="P1000" s="30">
        <f ca="1" t="shared" si="33"/>
        <v>55</v>
      </c>
      <c r="Q1000" s="27" t="str">
        <f>VLOOKUP(B1000,辅助信息!E:M,9,FALSE)</f>
        <v>ZTWM-CDGS-XS-2024-0134-商投建工达州中医药科技成果示范园项目</v>
      </c>
      <c r="R1000" s="14"/>
    </row>
    <row r="1001" hidden="1" spans="2:18">
      <c r="B1001" s="27" t="s">
        <v>73</v>
      </c>
      <c r="C1001" s="53">
        <v>45740</v>
      </c>
      <c r="D1001" s="27" t="s">
        <v>118</v>
      </c>
      <c r="E1001" s="27" t="s">
        <v>119</v>
      </c>
      <c r="F1001" s="27" t="s">
        <v>49</v>
      </c>
      <c r="G1001" s="23">
        <v>10</v>
      </c>
      <c r="H1001" s="85">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0"/>
      <c r="M1001" s="87"/>
      <c r="O1001" s="30"/>
      <c r="P1001" s="30"/>
      <c r="Q1001" s="27"/>
      <c r="R1001" s="14"/>
    </row>
    <row r="1002" hidden="1" spans="2:18">
      <c r="B1002" s="27" t="s">
        <v>73</v>
      </c>
      <c r="C1002" s="53">
        <v>45740</v>
      </c>
      <c r="D1002" s="27" t="str">
        <f>VLOOKUP(B1002,辅助信息!E:K,7,FALSE)</f>
        <v>JWDDCD2025051000019</v>
      </c>
      <c r="E1002" s="27" t="str">
        <f>VLOOKUP(F1002,辅助信息!A:B,2,FALSE)</f>
        <v>盘螺</v>
      </c>
      <c r="F1002" s="27" t="s">
        <v>26</v>
      </c>
      <c r="G1002" s="23">
        <v>17</v>
      </c>
      <c r="H1002" s="85">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0" t="str">
        <f>VLOOKUP(B1002,辅助信息!E:J,6,FALSE)</f>
        <v>送货单：送货单位：南充思临新材料科技有限公司,收货单位：五冶集团川北(南充)建设有限公司,项目名称：南充医学科学产业园,送货车型13米,装货前联系收货人核实到场规格</v>
      </c>
      <c r="M1002" s="87">
        <v>45738</v>
      </c>
      <c r="O1002" s="30">
        <f ca="1" t="shared" ref="O1002:O1010" si="34">IF(OR(M1002="",N1002&lt;&gt;""),"",MAX(M1002-TODAY(),0))</f>
        <v>0</v>
      </c>
      <c r="P1002" s="30">
        <f ca="1" t="shared" ref="P1002:P1010" si="35">IF(M1002="","",IF(N1002&lt;&gt;"",MAX(N1002-M1002,0),IF(TODAY()&gt;M1002,TODAY()-M1002,0)))</f>
        <v>53</v>
      </c>
      <c r="Q1002" s="27" t="str">
        <f>VLOOKUP(B1002,辅助信息!E:M,9,FALSE)</f>
        <v>ZTWM-CDGS-XS-2024-0248-五冶钢构-南充市医学院项目</v>
      </c>
      <c r="R1002" s="14"/>
    </row>
    <row r="1003" hidden="1" spans="2:18">
      <c r="B1003" s="27" t="s">
        <v>73</v>
      </c>
      <c r="C1003" s="53">
        <v>45740</v>
      </c>
      <c r="D1003" s="27" t="str">
        <f>VLOOKUP(B1003,辅助信息!E:K,7,FALSE)</f>
        <v>JWDDCD2025051000019</v>
      </c>
      <c r="E1003" s="27" t="str">
        <f>VLOOKUP(F1003,辅助信息!A:B,2,FALSE)</f>
        <v>盘螺</v>
      </c>
      <c r="F1003" s="27" t="s">
        <v>40</v>
      </c>
      <c r="G1003" s="23">
        <v>8</v>
      </c>
      <c r="H1003" s="85">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59"/>
      <c r="M1003" s="87">
        <v>45738</v>
      </c>
      <c r="O1003" s="30">
        <f ca="1" t="shared" si="34"/>
        <v>0</v>
      </c>
      <c r="P1003" s="30">
        <f ca="1" t="shared" si="35"/>
        <v>53</v>
      </c>
      <c r="Q1003" s="27" t="str">
        <f>VLOOKUP(B1003,辅助信息!E:M,9,FALSE)</f>
        <v>ZTWM-CDGS-XS-2024-0248-五冶钢构-南充市医学院项目</v>
      </c>
      <c r="R1003" s="14"/>
    </row>
    <row r="1004" hidden="1" spans="2:18">
      <c r="B1004" s="27" t="s">
        <v>113</v>
      </c>
      <c r="C1004" s="53">
        <v>45740</v>
      </c>
      <c r="D1004" s="27" t="str">
        <f>VLOOKUP(B1004,辅助信息!E:K,7,FALSE)</f>
        <v>JWDDCD2025051000019</v>
      </c>
      <c r="E1004" s="27" t="str">
        <f>VLOOKUP(F1004,辅助信息!A:B,2,FALSE)</f>
        <v>螺纹钢</v>
      </c>
      <c r="F1004" s="27" t="s">
        <v>32</v>
      </c>
      <c r="G1004" s="23">
        <v>10</v>
      </c>
      <c r="H1004" s="85">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0" t="str">
        <f>VLOOKUP(B1004,辅助信息!E:J,6,FALSE)</f>
        <v>送货单：送货单位：南充思临新材料科技有限公司,收货单位：五冶集团川北(南充)建设有限公司,项目名称：南充医学科学产业园,送货车型13米,装货前联系收货人核实到场规格</v>
      </c>
      <c r="M1004" s="87">
        <v>45738</v>
      </c>
      <c r="O1004" s="30">
        <f ca="1" t="shared" si="34"/>
        <v>0</v>
      </c>
      <c r="P1004" s="30">
        <f ca="1" t="shared" si="35"/>
        <v>53</v>
      </c>
      <c r="Q1004" s="27" t="str">
        <f>VLOOKUP(B1004,辅助信息!E:M,9,FALSE)</f>
        <v>ZTWM-CDGS-XS-2024-0248-五冶钢构-南充市医学院项目</v>
      </c>
      <c r="R1004" s="14"/>
    </row>
    <row r="1005" hidden="1" spans="2:18">
      <c r="B1005" s="27" t="s">
        <v>113</v>
      </c>
      <c r="C1005" s="53">
        <v>45740</v>
      </c>
      <c r="D1005" s="27" t="str">
        <f>VLOOKUP(B1005,辅助信息!E:K,7,FALSE)</f>
        <v>JWDDCD2025051000019</v>
      </c>
      <c r="E1005" s="27" t="str">
        <f>VLOOKUP(F1005,辅助信息!A:B,2,FALSE)</f>
        <v>螺纹钢</v>
      </c>
      <c r="F1005" s="27" t="s">
        <v>18</v>
      </c>
      <c r="G1005" s="23">
        <v>25</v>
      </c>
      <c r="H1005" s="85">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59"/>
      <c r="M1005" s="87">
        <v>45738</v>
      </c>
      <c r="O1005" s="30">
        <f ca="1" t="shared" si="34"/>
        <v>0</v>
      </c>
      <c r="P1005" s="30">
        <f ca="1" t="shared" si="35"/>
        <v>53</v>
      </c>
      <c r="Q1005" s="27" t="str">
        <f>VLOOKUP(B1005,辅助信息!E:M,9,FALSE)</f>
        <v>ZTWM-CDGS-XS-2024-0248-五冶钢构-南充市医学院项目</v>
      </c>
      <c r="R1005" s="14"/>
    </row>
    <row r="1006" hidden="1" spans="2:18">
      <c r="B1006" s="27" t="s">
        <v>29</v>
      </c>
      <c r="C1006" s="53">
        <v>45740</v>
      </c>
      <c r="D1006" s="27" t="str">
        <f>VLOOKUP(B1006,辅助信息!E:K,7,FALSE)</f>
        <v>JWDDCD2024102400111</v>
      </c>
      <c r="E1006" s="27" t="str">
        <f>VLOOKUP(F1006,辅助信息!A:B,2,FALSE)</f>
        <v>螺纹钢</v>
      </c>
      <c r="F1006" s="27" t="s">
        <v>27</v>
      </c>
      <c r="G1006" s="23">
        <v>20</v>
      </c>
      <c r="H1006" s="85">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0" t="str">
        <f>VLOOKUP(B1006,辅助信息!E:J,6,FALSE)</f>
        <v>五冶建设送货单,4份材质书,送货车型9.6米,装货前联系收货人核实到场规格,没提前告知进场规格现场不给予接收</v>
      </c>
      <c r="M1006" s="87">
        <v>45738</v>
      </c>
      <c r="O1006" s="30">
        <f ca="1" t="shared" si="34"/>
        <v>0</v>
      </c>
      <c r="P1006" s="30">
        <f ca="1" t="shared" si="35"/>
        <v>53</v>
      </c>
      <c r="Q1006" s="27" t="str">
        <f>VLOOKUP(B1006,辅助信息!E:M,9,FALSE)</f>
        <v>ZTWM-CDGS-XS-2024-0181-五冶天府-国道542项目（二批次）</v>
      </c>
      <c r="R1006" s="14"/>
    </row>
    <row r="1007" hidden="1" spans="2:18">
      <c r="B1007" s="27" t="s">
        <v>29</v>
      </c>
      <c r="C1007" s="53">
        <v>45740</v>
      </c>
      <c r="D1007" s="27" t="str">
        <f>VLOOKUP(B1007,辅助信息!E:K,7,FALSE)</f>
        <v>JWDDCD2024102400111</v>
      </c>
      <c r="E1007" s="27" t="str">
        <f>VLOOKUP(F1007,辅助信息!A:B,2,FALSE)</f>
        <v>螺纹钢</v>
      </c>
      <c r="F1007" s="27" t="s">
        <v>28</v>
      </c>
      <c r="G1007" s="23">
        <v>15</v>
      </c>
      <c r="H1007" s="85">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59"/>
      <c r="M1007" s="87">
        <v>45738</v>
      </c>
      <c r="O1007" s="30">
        <f ca="1" t="shared" si="34"/>
        <v>0</v>
      </c>
      <c r="P1007" s="30">
        <f ca="1" t="shared" si="35"/>
        <v>53</v>
      </c>
      <c r="Q1007" s="27" t="str">
        <f>VLOOKUP(B1007,辅助信息!E:M,9,FALSE)</f>
        <v>ZTWM-CDGS-XS-2024-0181-五冶天府-国道542项目（二批次）</v>
      </c>
      <c r="R1007" s="14"/>
    </row>
    <row r="1008" hidden="1" spans="2:18">
      <c r="B1008" s="27" t="s">
        <v>87</v>
      </c>
      <c r="C1008" s="53">
        <v>45740</v>
      </c>
      <c r="D1008" s="27" t="str">
        <f>VLOOKUP(B1008,辅助信息!E:K,7,FALSE)</f>
        <v>JWDDCD2024102400111</v>
      </c>
      <c r="E1008" s="27" t="str">
        <f>VLOOKUP(F1008,辅助信息!A:B,2,FALSE)</f>
        <v>螺纹钢</v>
      </c>
      <c r="F1008" s="27" t="s">
        <v>27</v>
      </c>
      <c r="G1008" s="23">
        <v>5</v>
      </c>
      <c r="H1008" s="85">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0" t="str">
        <f>VLOOKUP(B1008,辅助信息!E:J,6,FALSE)</f>
        <v>五冶建设送货单,送货车型9.6米,装货前联系收货人核实到场规格,没提前告知进场规格现场不给予接收</v>
      </c>
      <c r="M1008" s="87">
        <v>45738</v>
      </c>
      <c r="O1008" s="30">
        <f ca="1" t="shared" si="34"/>
        <v>0</v>
      </c>
      <c r="P1008" s="30">
        <f ca="1" t="shared" si="35"/>
        <v>53</v>
      </c>
      <c r="Q1008" s="27" t="str">
        <f>VLOOKUP(B1008,辅助信息!E:M,9,FALSE)</f>
        <v>ZTWM-CDGS-XS-2024-0181-五冶天府-国道542项目（二批次）</v>
      </c>
      <c r="R1008" s="14"/>
    </row>
    <row r="1009" hidden="1" spans="2:18">
      <c r="B1009" s="27" t="s">
        <v>87</v>
      </c>
      <c r="C1009" s="53">
        <v>45740</v>
      </c>
      <c r="D1009" s="27" t="str">
        <f>VLOOKUP(B1009,辅助信息!E:K,7,FALSE)</f>
        <v>JWDDCD2024102400111</v>
      </c>
      <c r="E1009" s="27" t="str">
        <f>VLOOKUP(F1009,辅助信息!A:B,2,FALSE)</f>
        <v>螺纹钢</v>
      </c>
      <c r="F1009" s="27" t="s">
        <v>19</v>
      </c>
      <c r="G1009" s="23">
        <v>8</v>
      </c>
      <c r="H1009" s="85">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1"/>
      <c r="M1009" s="87">
        <v>45738</v>
      </c>
      <c r="O1009" s="30">
        <f ca="1" t="shared" si="34"/>
        <v>0</v>
      </c>
      <c r="P1009" s="30">
        <f ca="1" t="shared" si="35"/>
        <v>53</v>
      </c>
      <c r="Q1009" s="27" t="str">
        <f>VLOOKUP(B1009,辅助信息!E:M,9,FALSE)</f>
        <v>ZTWM-CDGS-XS-2024-0181-五冶天府-国道542项目（二批次）</v>
      </c>
      <c r="R1009" s="14"/>
    </row>
    <row r="1010" hidden="1" spans="2:18">
      <c r="B1010" s="27" t="s">
        <v>87</v>
      </c>
      <c r="C1010" s="53">
        <v>45740</v>
      </c>
      <c r="D1010" s="27" t="str">
        <f>VLOOKUP(B1010,辅助信息!E:K,7,FALSE)</f>
        <v>JWDDCD2024102400111</v>
      </c>
      <c r="E1010" s="27" t="str">
        <f>VLOOKUP(F1010,辅助信息!A:B,2,FALSE)</f>
        <v>螺纹钢</v>
      </c>
      <c r="F1010" s="27" t="s">
        <v>52</v>
      </c>
      <c r="G1010" s="23">
        <v>22</v>
      </c>
      <c r="H1010" s="85">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59"/>
      <c r="M1010" s="87">
        <v>45738</v>
      </c>
      <c r="O1010" s="30">
        <f ca="1" t="shared" si="34"/>
        <v>0</v>
      </c>
      <c r="P1010" s="30">
        <f ca="1" t="shared" si="35"/>
        <v>53</v>
      </c>
      <c r="Q1010" s="27" t="str">
        <f>VLOOKUP(B1010,辅助信息!E:M,9,FALSE)</f>
        <v>ZTWM-CDGS-XS-2024-0181-五冶天府-国道542项目（二批次）</v>
      </c>
      <c r="R1010" s="14"/>
    </row>
    <row r="1011" hidden="1" spans="2:18">
      <c r="B1011" s="27" t="s">
        <v>87</v>
      </c>
      <c r="C1011" s="53">
        <v>45740</v>
      </c>
      <c r="D1011" s="27" t="str">
        <f>VLOOKUP(B1011,辅助信息!E:K,7,FALSE)</f>
        <v>JWDDCD2024102400111</v>
      </c>
      <c r="E1011" s="27" t="str">
        <f>VLOOKUP(F1011,辅助信息!A:B,2,FALSE)</f>
        <v>螺纹钢</v>
      </c>
      <c r="F1011" s="27" t="s">
        <v>65</v>
      </c>
      <c r="G1011" s="23">
        <v>10</v>
      </c>
      <c r="H1011" s="85">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0"/>
      <c r="M1011" s="87"/>
      <c r="O1011" s="30"/>
      <c r="P1011" s="30"/>
      <c r="Q1011" s="27"/>
      <c r="R1011" s="14"/>
    </row>
    <row r="1012" hidden="1" spans="2:18">
      <c r="B1012" s="27" t="s">
        <v>120</v>
      </c>
      <c r="C1012" s="53">
        <v>45740</v>
      </c>
      <c r="D1012" s="27" t="str">
        <f>VLOOKUP(B1012,辅助信息!E:K,7,FALSE)</f>
        <v>JWDDCD2024102400111</v>
      </c>
      <c r="E1012" s="27" t="str">
        <f>VLOOKUP(F1012,辅助信息!A:B,2,FALSE)</f>
        <v>高线</v>
      </c>
      <c r="F1012" s="27" t="s">
        <v>53</v>
      </c>
      <c r="G1012" s="23">
        <v>3</v>
      </c>
      <c r="H1012" s="85"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0" t="str">
        <f>VLOOKUP(B1012,辅助信息!E:J,6,FALSE)</f>
        <v>五冶建设送货单,送货车型9.6米,装货前联系收货人核实到场规格,没提前告知进场规格现场不给予接收</v>
      </c>
      <c r="M1012" s="87">
        <v>45738</v>
      </c>
      <c r="O1012" s="30">
        <f ca="1" t="shared" ref="O1012:O1019" si="36">IF(OR(M1012="",N1012&lt;&gt;""),"",MAX(M1012-TODAY(),0))</f>
        <v>0</v>
      </c>
      <c r="P1012" s="30">
        <f ca="1" t="shared" ref="P1012:P1075" si="37">IF(M1012="","",IF(N1012&lt;&gt;"",MAX(N1012-M1012,0),IF(TODAY()&gt;M1012,TODAY()-M1012,0)))</f>
        <v>53</v>
      </c>
      <c r="Q1012" s="27" t="str">
        <f>VLOOKUP(B1012,辅助信息!E:M,9,FALSE)</f>
        <v>ZTWM-CDGS-XS-2024-0181-五冶天府-国道542项目（二批次）</v>
      </c>
      <c r="R1012" s="14"/>
    </row>
    <row r="1013" hidden="1" spans="2:18">
      <c r="B1013" s="27" t="s">
        <v>120</v>
      </c>
      <c r="C1013" s="53">
        <v>45740</v>
      </c>
      <c r="D1013" s="27" t="str">
        <f>VLOOKUP(B1013,辅助信息!E:K,7,FALSE)</f>
        <v>JWDDCD2024102400111</v>
      </c>
      <c r="E1013" s="27" t="str">
        <f>VLOOKUP(F1013,辅助信息!A:B,2,FALSE)</f>
        <v>盘螺</v>
      </c>
      <c r="F1013" s="27" t="s">
        <v>41</v>
      </c>
      <c r="G1013" s="23">
        <v>6</v>
      </c>
      <c r="H1013" s="85"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1"/>
      <c r="M1013" s="87">
        <v>45738</v>
      </c>
      <c r="O1013" s="30">
        <f ca="1" t="shared" si="36"/>
        <v>0</v>
      </c>
      <c r="P1013" s="30">
        <f ca="1" t="shared" si="37"/>
        <v>53</v>
      </c>
      <c r="Q1013" s="27" t="str">
        <f>VLOOKUP(B1013,辅助信息!E:M,9,FALSE)</f>
        <v>ZTWM-CDGS-XS-2024-0181-五冶天府-国道542项目（二批次）</v>
      </c>
      <c r="R1013" s="14"/>
    </row>
    <row r="1014" hidden="1" spans="2:18">
      <c r="B1014" s="27" t="s">
        <v>120</v>
      </c>
      <c r="C1014" s="53">
        <v>45740</v>
      </c>
      <c r="D1014" s="27" t="str">
        <f>VLOOKUP(B1014,辅助信息!E:K,7,FALSE)</f>
        <v>JWDDCD2024102400111</v>
      </c>
      <c r="E1014" s="27" t="str">
        <f>VLOOKUP(F1014,辅助信息!A:B,2,FALSE)</f>
        <v>螺纹钢</v>
      </c>
      <c r="F1014" s="27" t="s">
        <v>27</v>
      </c>
      <c r="G1014" s="23">
        <v>6</v>
      </c>
      <c r="H1014" s="85"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1"/>
      <c r="M1014" s="87">
        <v>45738</v>
      </c>
      <c r="O1014" s="30">
        <f ca="1" t="shared" si="36"/>
        <v>0</v>
      </c>
      <c r="P1014" s="30">
        <f ca="1" t="shared" si="37"/>
        <v>53</v>
      </c>
      <c r="Q1014" s="27" t="str">
        <f>VLOOKUP(B1014,辅助信息!E:M,9,FALSE)</f>
        <v>ZTWM-CDGS-XS-2024-0181-五冶天府-国道542项目（二批次）</v>
      </c>
      <c r="R1014" s="14"/>
    </row>
    <row r="1015" hidden="1" spans="2:18">
      <c r="B1015" s="27" t="s">
        <v>120</v>
      </c>
      <c r="C1015" s="53">
        <v>45740</v>
      </c>
      <c r="D1015" s="27" t="str">
        <f>VLOOKUP(B1015,辅助信息!E:K,7,FALSE)</f>
        <v>JWDDCD2024102400111</v>
      </c>
      <c r="E1015" s="27" t="str">
        <f>VLOOKUP(F1015,辅助信息!A:B,2,FALSE)</f>
        <v>螺纹钢</v>
      </c>
      <c r="F1015" s="27" t="s">
        <v>32</v>
      </c>
      <c r="G1015" s="23">
        <v>3</v>
      </c>
      <c r="H1015" s="85"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1"/>
      <c r="M1015" s="87">
        <v>45738</v>
      </c>
      <c r="O1015" s="30">
        <f ca="1" t="shared" si="36"/>
        <v>0</v>
      </c>
      <c r="P1015" s="30">
        <f ca="1" t="shared" si="37"/>
        <v>53</v>
      </c>
      <c r="Q1015" s="27" t="str">
        <f>VLOOKUP(B1015,辅助信息!E:M,9,FALSE)</f>
        <v>ZTWM-CDGS-XS-2024-0181-五冶天府-国道542项目（二批次）</v>
      </c>
      <c r="R1015" s="14"/>
    </row>
    <row r="1016" hidden="1" spans="2:18">
      <c r="B1016" s="27" t="s">
        <v>120</v>
      </c>
      <c r="C1016" s="53">
        <v>45740</v>
      </c>
      <c r="D1016" s="27" t="str">
        <f>VLOOKUP(B1016,辅助信息!E:K,7,FALSE)</f>
        <v>JWDDCD2024102400111</v>
      </c>
      <c r="E1016" s="27" t="str">
        <f>VLOOKUP(F1016,辅助信息!A:B,2,FALSE)</f>
        <v>螺纹钢</v>
      </c>
      <c r="F1016" s="27" t="s">
        <v>52</v>
      </c>
      <c r="G1016" s="23">
        <v>15</v>
      </c>
      <c r="H1016" s="85"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59"/>
      <c r="M1016" s="87">
        <v>45738</v>
      </c>
      <c r="O1016" s="30">
        <f ca="1" t="shared" si="36"/>
        <v>0</v>
      </c>
      <c r="P1016" s="30">
        <f ca="1" t="shared" si="37"/>
        <v>53</v>
      </c>
      <c r="Q1016" s="27" t="str">
        <f>VLOOKUP(B1016,辅助信息!E:M,9,FALSE)</f>
        <v>ZTWM-CDGS-XS-2024-0181-五冶天府-国道542项目（二批次）</v>
      </c>
      <c r="R1016" s="14"/>
    </row>
    <row r="1017" hidden="1" spans="2:18">
      <c r="B1017" s="27" t="s">
        <v>64</v>
      </c>
      <c r="C1017" s="53">
        <v>45740</v>
      </c>
      <c r="D1017" s="27" t="str">
        <f>VLOOKUP(B1017,辅助信息!E:K,7,FALSE)</f>
        <v>JWDDCD2024102400111</v>
      </c>
      <c r="E1017" s="27" t="str">
        <f>VLOOKUP(F1017,辅助信息!A:B,2,FALSE)</f>
        <v>螺纹钢</v>
      </c>
      <c r="F1017" s="27" t="s">
        <v>19</v>
      </c>
      <c r="G1017" s="23">
        <v>10</v>
      </c>
      <c r="H1017" s="85">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0" t="str">
        <f>VLOOKUP(B1017,辅助信息!E:J,6,FALSE)</f>
        <v>五冶建设送货单,送货车型9.6米,装货前联系收货人核实到场规格,没提前告知进场规格现场不给予接收</v>
      </c>
      <c r="M1017" s="87">
        <v>45738</v>
      </c>
      <c r="O1017" s="30">
        <f ca="1" t="shared" si="36"/>
        <v>0</v>
      </c>
      <c r="P1017" s="30">
        <f ca="1" t="shared" si="37"/>
        <v>53</v>
      </c>
      <c r="Q1017" s="27" t="str">
        <f>VLOOKUP(B1017,辅助信息!E:M,9,FALSE)</f>
        <v>ZTWM-CDGS-XS-2024-0181-五冶天府-国道542项目（二批次）</v>
      </c>
      <c r="R1017" s="14"/>
    </row>
    <row r="1018" hidden="1" spans="2:18">
      <c r="B1018" s="27" t="s">
        <v>64</v>
      </c>
      <c r="C1018" s="53">
        <v>45740</v>
      </c>
      <c r="D1018" s="27" t="str">
        <f>VLOOKUP(B1018,辅助信息!E:K,7,FALSE)</f>
        <v>JWDDCD2024102400111</v>
      </c>
      <c r="E1018" s="27" t="str">
        <f>VLOOKUP(F1018,辅助信息!A:B,2,FALSE)</f>
        <v>螺纹钢</v>
      </c>
      <c r="F1018" s="27" t="s">
        <v>32</v>
      </c>
      <c r="G1018" s="23">
        <v>11</v>
      </c>
      <c r="H1018" s="85"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1"/>
      <c r="M1018" s="87">
        <v>45738</v>
      </c>
      <c r="O1018" s="30">
        <f ca="1" t="shared" si="36"/>
        <v>0</v>
      </c>
      <c r="P1018" s="30">
        <f ca="1" t="shared" si="37"/>
        <v>53</v>
      </c>
      <c r="Q1018" s="27" t="str">
        <f>VLOOKUP(B1018,辅助信息!E:M,9,FALSE)</f>
        <v>ZTWM-CDGS-XS-2024-0181-五冶天府-国道542项目（二批次）</v>
      </c>
      <c r="R1018" s="14"/>
    </row>
    <row r="1019" hidden="1" spans="2:18">
      <c r="B1019" s="27" t="s">
        <v>64</v>
      </c>
      <c r="C1019" s="53">
        <v>45740</v>
      </c>
      <c r="D1019" s="27" t="str">
        <f>VLOOKUP(B1019,辅助信息!E:K,7,FALSE)</f>
        <v>JWDDCD2024102400111</v>
      </c>
      <c r="E1019" s="27" t="str">
        <f>VLOOKUP(F1019,辅助信息!A:B,2,FALSE)</f>
        <v>螺纹钢</v>
      </c>
      <c r="F1019" s="27" t="s">
        <v>52</v>
      </c>
      <c r="G1019" s="23">
        <v>21</v>
      </c>
      <c r="H1019" s="85">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59"/>
      <c r="M1019" s="87">
        <v>45738</v>
      </c>
      <c r="O1019" s="30">
        <f ca="1" t="shared" si="36"/>
        <v>0</v>
      </c>
      <c r="P1019" s="30">
        <f ca="1" t="shared" si="37"/>
        <v>53</v>
      </c>
      <c r="Q1019" s="27" t="str">
        <f>VLOOKUP(B1019,辅助信息!E:M,9,FALSE)</f>
        <v>ZTWM-CDGS-XS-2024-0181-五冶天府-国道542项目（二批次）</v>
      </c>
      <c r="R1019" s="14"/>
    </row>
    <row r="1020" ht="13.5" hidden="1" customHeight="1" spans="2:17">
      <c r="B1020" s="27" t="s">
        <v>106</v>
      </c>
      <c r="C1020" s="53">
        <v>45740</v>
      </c>
      <c r="D1020" s="27" t="s">
        <v>121</v>
      </c>
      <c r="E1020" s="27" t="str">
        <f>VLOOKUP(F1020,辅助信息!A:B,2,FALSE)</f>
        <v>盘螺</v>
      </c>
      <c r="F1020" s="27" t="s">
        <v>40</v>
      </c>
      <c r="G1020" s="23">
        <v>10</v>
      </c>
      <c r="H1020" s="85" t="str">
        <f>_xlfn.XLOOKUP(C1020&amp;F1020&amp;I1020&amp;J1020,'[1]2025年已发货'!$F:$F&amp;'[1]2025年已发货'!$C:$C&amp;'[1]2025年已发货'!$G:$G&amp;'[1]2025年已发货'!$H:$H,'[1]2025年已发货'!$E:$E,"未发货")</f>
        <v>未发货</v>
      </c>
      <c r="I1020" s="27" t="s">
        <v>122</v>
      </c>
      <c r="J1020" s="27" t="s">
        <v>123</v>
      </c>
      <c r="K1020" s="27">
        <v>15228205853</v>
      </c>
      <c r="L1020" s="60" t="s">
        <v>124</v>
      </c>
      <c r="M1020" s="87">
        <v>45741</v>
      </c>
      <c r="O1020" s="30">
        <v>1</v>
      </c>
      <c r="P1020" s="30">
        <f ca="1" t="shared" si="37"/>
        <v>50</v>
      </c>
      <c r="Q1020" s="27" t="s">
        <v>125</v>
      </c>
    </row>
    <row r="1021" ht="13.5" hidden="1" customHeight="1" spans="2:17">
      <c r="B1021" s="27" t="s">
        <v>106</v>
      </c>
      <c r="C1021" s="53">
        <v>45740</v>
      </c>
      <c r="D1021" s="27" t="s">
        <v>121</v>
      </c>
      <c r="E1021" s="27" t="str">
        <f>VLOOKUP(F1021,辅助信息!A:B,2,FALSE)</f>
        <v>盘螺</v>
      </c>
      <c r="F1021" s="27" t="s">
        <v>41</v>
      </c>
      <c r="G1021" s="23">
        <v>15</v>
      </c>
      <c r="H1021" s="85" t="str">
        <f>_xlfn.XLOOKUP(C1021&amp;F1021&amp;I1021&amp;J1021,'[1]2025年已发货'!$F:$F&amp;'[1]2025年已发货'!$C:$C&amp;'[1]2025年已发货'!$G:$G&amp;'[1]2025年已发货'!$H:$H,'[1]2025年已发货'!$E:$E,"未发货")</f>
        <v>未发货</v>
      </c>
      <c r="I1021" s="27" t="s">
        <v>122</v>
      </c>
      <c r="J1021" s="27" t="s">
        <v>123</v>
      </c>
      <c r="K1021" s="27">
        <v>15228205853</v>
      </c>
      <c r="L1021" s="61"/>
      <c r="M1021" s="87">
        <v>45741</v>
      </c>
      <c r="O1021" s="30">
        <v>1</v>
      </c>
      <c r="P1021" s="30">
        <f ca="1" t="shared" si="37"/>
        <v>50</v>
      </c>
      <c r="Q1021" s="27" t="s">
        <v>125</v>
      </c>
    </row>
    <row r="1022" ht="13.5" hidden="1" customHeight="1" spans="2:17">
      <c r="B1022" s="27" t="s">
        <v>106</v>
      </c>
      <c r="C1022" s="53">
        <v>45740</v>
      </c>
      <c r="D1022" s="27" t="s">
        <v>121</v>
      </c>
      <c r="E1022" s="27" t="str">
        <f>VLOOKUP(F1022,辅助信息!A:B,2,FALSE)</f>
        <v>螺纹钢</v>
      </c>
      <c r="F1022" s="27" t="s">
        <v>18</v>
      </c>
      <c r="G1022" s="23">
        <v>9</v>
      </c>
      <c r="H1022" s="85" t="str">
        <f>_xlfn.XLOOKUP(C1022&amp;F1022&amp;I1022&amp;J1022,'[1]2025年已发货'!$F:$F&amp;'[1]2025年已发货'!$C:$C&amp;'[1]2025年已发货'!$G:$G&amp;'[1]2025年已发货'!$H:$H,'[1]2025年已发货'!$E:$E,"未发货")</f>
        <v>未发货</v>
      </c>
      <c r="I1022" s="27" t="s">
        <v>122</v>
      </c>
      <c r="J1022" s="27" t="s">
        <v>123</v>
      </c>
      <c r="K1022" s="27">
        <v>15228205853</v>
      </c>
      <c r="L1022" s="59"/>
      <c r="M1022" s="88">
        <v>45741</v>
      </c>
      <c r="O1022" s="80">
        <v>1</v>
      </c>
      <c r="P1022" s="80">
        <f ca="1" t="shared" si="37"/>
        <v>50</v>
      </c>
      <c r="Q1022" s="27" t="s">
        <v>125</v>
      </c>
    </row>
    <row r="1023" hidden="1" spans="1:18">
      <c r="A1023" s="81" t="s">
        <v>126</v>
      </c>
      <c r="B1023" s="27" t="s">
        <v>120</v>
      </c>
      <c r="C1023" s="53">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4">
        <v>45738</v>
      </c>
      <c r="O1023" s="45">
        <f ca="1" t="shared" ref="O1023:O1086" si="38">IF(OR(M1023="",N1023&lt;&gt;""),"",MAX(M1023-TODAY(),0))</f>
        <v>0</v>
      </c>
      <c r="P1023" s="45">
        <f ca="1" t="shared" si="37"/>
        <v>53</v>
      </c>
      <c r="Q1023" s="14" t="str">
        <f>VLOOKUP(B1023,辅助信息!E:M,9,FALSE)</f>
        <v>ZTWM-CDGS-XS-2024-0181-五冶天府-国道542项目（二批次）</v>
      </c>
      <c r="R1023" s="14"/>
    </row>
    <row r="1024" hidden="1" spans="1:18">
      <c r="A1024" s="61"/>
      <c r="B1024" s="27" t="s">
        <v>120</v>
      </c>
      <c r="C1024" s="53">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1"/>
      <c r="M1024" s="74">
        <v>45738</v>
      </c>
      <c r="O1024" s="45">
        <f ca="1" t="shared" si="38"/>
        <v>0</v>
      </c>
      <c r="P1024" s="45">
        <f ca="1" t="shared" si="37"/>
        <v>53</v>
      </c>
      <c r="Q1024" s="14" t="str">
        <f>VLOOKUP(B1024,辅助信息!E:M,9,FALSE)</f>
        <v>ZTWM-CDGS-XS-2024-0181-五冶天府-国道542项目（二批次）</v>
      </c>
      <c r="R1024" s="14"/>
    </row>
    <row r="1025" hidden="1" spans="1:18">
      <c r="A1025" s="61"/>
      <c r="B1025" s="27" t="s">
        <v>120</v>
      </c>
      <c r="C1025" s="53">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1"/>
      <c r="M1025" s="74">
        <v>45738</v>
      </c>
      <c r="O1025" s="45">
        <f ca="1" t="shared" si="38"/>
        <v>0</v>
      </c>
      <c r="P1025" s="45">
        <f ca="1" t="shared" si="37"/>
        <v>53</v>
      </c>
      <c r="Q1025" s="14" t="str">
        <f>VLOOKUP(B1025,辅助信息!E:M,9,FALSE)</f>
        <v>ZTWM-CDGS-XS-2024-0181-五冶天府-国道542项目（二批次）</v>
      </c>
      <c r="R1025" s="14"/>
    </row>
    <row r="1026" hidden="1" spans="1:18">
      <c r="A1026" s="61"/>
      <c r="B1026" s="27" t="s">
        <v>120</v>
      </c>
      <c r="C1026" s="53">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1"/>
      <c r="M1026" s="74">
        <v>45738</v>
      </c>
      <c r="O1026" s="45">
        <f ca="1" t="shared" si="38"/>
        <v>0</v>
      </c>
      <c r="P1026" s="45">
        <f ca="1" t="shared" si="37"/>
        <v>53</v>
      </c>
      <c r="Q1026" s="14" t="str">
        <f>VLOOKUP(B1026,辅助信息!E:M,9,FALSE)</f>
        <v>ZTWM-CDGS-XS-2024-0181-五冶天府-国道542项目（二批次）</v>
      </c>
      <c r="R1026" s="14"/>
    </row>
    <row r="1027" hidden="1" spans="1:18">
      <c r="A1027" s="59"/>
      <c r="B1027" s="27" t="s">
        <v>120</v>
      </c>
      <c r="C1027" s="53">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59"/>
      <c r="M1027" s="74">
        <v>45738</v>
      </c>
      <c r="O1027" s="45">
        <f ca="1" t="shared" si="38"/>
        <v>0</v>
      </c>
      <c r="P1027" s="45">
        <f ca="1" t="shared" si="37"/>
        <v>53</v>
      </c>
      <c r="Q1027" s="14" t="str">
        <f>VLOOKUP(B1027,辅助信息!E:M,9,FALSE)</f>
        <v>ZTWM-CDGS-XS-2024-0181-五冶天府-国道542项目（二批次）</v>
      </c>
      <c r="R1027" s="14"/>
    </row>
    <row r="1028" hidden="1" spans="2:18">
      <c r="B1028" s="27" t="s">
        <v>74</v>
      </c>
      <c r="C1028" s="53">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4">
        <v>45752</v>
      </c>
      <c r="O1028" s="45">
        <f ca="1" t="shared" si="38"/>
        <v>0</v>
      </c>
      <c r="P1028" s="45">
        <f ca="1" t="shared" si="37"/>
        <v>39</v>
      </c>
      <c r="Q1028" s="14" t="str">
        <f>VLOOKUP(B1028,辅助信息!E:M,9,FALSE)</f>
        <v>ZTWM-CDGS-XS-2024-0181-五冶天府-国道542项目（二批次）</v>
      </c>
      <c r="R1028" s="14"/>
    </row>
    <row r="1029" hidden="1" spans="2:18">
      <c r="B1029" s="27" t="s">
        <v>74</v>
      </c>
      <c r="C1029" s="53">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1"/>
      <c r="M1029" s="74">
        <v>45752</v>
      </c>
      <c r="O1029" s="45">
        <f ca="1" t="shared" si="38"/>
        <v>0</v>
      </c>
      <c r="P1029" s="45">
        <f ca="1" t="shared" si="37"/>
        <v>39</v>
      </c>
      <c r="Q1029" s="14" t="str">
        <f>VLOOKUP(B1029,辅助信息!E:M,9,FALSE)</f>
        <v>ZTWM-CDGS-XS-2024-0181-五冶天府-国道542项目（二批次）</v>
      </c>
      <c r="R1029" s="14"/>
    </row>
    <row r="1030" hidden="1" spans="2:18">
      <c r="B1030" s="27" t="s">
        <v>74</v>
      </c>
      <c r="C1030" s="53">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1"/>
      <c r="M1030" s="74">
        <v>45752</v>
      </c>
      <c r="O1030" s="45">
        <f ca="1" t="shared" si="38"/>
        <v>0</v>
      </c>
      <c r="P1030" s="45">
        <f ca="1" t="shared" si="37"/>
        <v>39</v>
      </c>
      <c r="Q1030" s="14" t="str">
        <f>VLOOKUP(B1030,辅助信息!E:M,9,FALSE)</f>
        <v>ZTWM-CDGS-XS-2024-0181-五冶天府-国道542项目（二批次）</v>
      </c>
      <c r="R1030" s="14"/>
    </row>
    <row r="1031" hidden="1" spans="2:18">
      <c r="B1031" s="27" t="s">
        <v>74</v>
      </c>
      <c r="C1031" s="53">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59"/>
      <c r="M1031" s="74">
        <v>45752</v>
      </c>
      <c r="O1031" s="45">
        <f ca="1" t="shared" si="38"/>
        <v>0</v>
      </c>
      <c r="P1031" s="45">
        <f ca="1" t="shared" si="37"/>
        <v>39</v>
      </c>
      <c r="Q1031" s="14" t="str">
        <f>VLOOKUP(B1031,辅助信息!E:M,9,FALSE)</f>
        <v>ZTWM-CDGS-XS-2024-0181-五冶天府-国道542项目（二批次）</v>
      </c>
      <c r="R1031" s="14"/>
    </row>
    <row r="1032" hidden="1" spans="2:18">
      <c r="B1032" s="27" t="s">
        <v>64</v>
      </c>
      <c r="C1032" s="53">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4">
        <v>45746</v>
      </c>
      <c r="O1032" s="45">
        <f ca="1" t="shared" si="38"/>
        <v>0</v>
      </c>
      <c r="P1032" s="45">
        <f ca="1" t="shared" si="37"/>
        <v>45</v>
      </c>
      <c r="Q1032" s="14" t="str">
        <f>VLOOKUP(B1032,辅助信息!E:M,9,FALSE)</f>
        <v>ZTWM-CDGS-XS-2024-0181-五冶天府-国道542项目（二批次）</v>
      </c>
      <c r="R1032" s="14"/>
    </row>
    <row r="1033" hidden="1" spans="2:18">
      <c r="B1033" s="27" t="s">
        <v>64</v>
      </c>
      <c r="C1033" s="53">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59"/>
      <c r="M1033" s="74">
        <v>45746</v>
      </c>
      <c r="O1033" s="45">
        <f ca="1" t="shared" si="38"/>
        <v>0</v>
      </c>
      <c r="P1033" s="45">
        <f ca="1" t="shared" si="37"/>
        <v>45</v>
      </c>
      <c r="Q1033" s="14" t="str">
        <f>VLOOKUP(B1033,辅助信息!E:M,9,FALSE)</f>
        <v>ZTWM-CDGS-XS-2024-0181-五冶天府-国道542项目（二批次）</v>
      </c>
      <c r="R1033" s="14"/>
    </row>
    <row r="1034" hidden="1" spans="2:18">
      <c r="B1034" s="27" t="s">
        <v>87</v>
      </c>
      <c r="C1034" s="53">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4">
        <v>45747</v>
      </c>
      <c r="O1034" s="45">
        <f ca="1" t="shared" si="38"/>
        <v>0</v>
      </c>
      <c r="P1034" s="45">
        <f ca="1" t="shared" si="37"/>
        <v>44</v>
      </c>
      <c r="Q1034" s="14" t="str">
        <f>VLOOKUP(B1034,辅助信息!E:M,9,FALSE)</f>
        <v>ZTWM-CDGS-XS-2024-0181-五冶天府-国道542项目（二批次）</v>
      </c>
      <c r="R1034" s="14"/>
    </row>
    <row r="1035" hidden="1" spans="2:18">
      <c r="B1035" s="27" t="s">
        <v>87</v>
      </c>
      <c r="C1035" s="53">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1"/>
      <c r="M1035" s="74">
        <v>45747</v>
      </c>
      <c r="O1035" s="45">
        <f ca="1" t="shared" si="38"/>
        <v>0</v>
      </c>
      <c r="P1035" s="45">
        <f ca="1" t="shared" si="37"/>
        <v>44</v>
      </c>
      <c r="Q1035" s="14" t="str">
        <f>VLOOKUP(B1035,辅助信息!E:M,9,FALSE)</f>
        <v>ZTWM-CDGS-XS-2024-0181-五冶天府-国道542项目（二批次）</v>
      </c>
      <c r="R1035" s="14"/>
    </row>
    <row r="1036" hidden="1" spans="2:18">
      <c r="B1036" s="27" t="s">
        <v>87</v>
      </c>
      <c r="C1036" s="53">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1"/>
      <c r="M1036" s="74">
        <v>45747</v>
      </c>
      <c r="O1036" s="45">
        <f ca="1" t="shared" si="38"/>
        <v>0</v>
      </c>
      <c r="P1036" s="45">
        <f ca="1" t="shared" si="37"/>
        <v>44</v>
      </c>
      <c r="Q1036" s="14" t="str">
        <f>VLOOKUP(B1036,辅助信息!E:M,9,FALSE)</f>
        <v>ZTWM-CDGS-XS-2024-0181-五冶天府-国道542项目（二批次）</v>
      </c>
      <c r="R1036" s="14"/>
    </row>
    <row r="1037" hidden="1" spans="2:18">
      <c r="B1037" s="27" t="s">
        <v>87</v>
      </c>
      <c r="C1037" s="53">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1"/>
      <c r="M1037" s="74">
        <v>45747</v>
      </c>
      <c r="O1037" s="45">
        <f ca="1" t="shared" si="38"/>
        <v>0</v>
      </c>
      <c r="P1037" s="45">
        <f ca="1" t="shared" si="37"/>
        <v>44</v>
      </c>
      <c r="Q1037" s="14" t="str">
        <f>VLOOKUP(B1037,辅助信息!E:M,9,FALSE)</f>
        <v>ZTWM-CDGS-XS-2024-0181-五冶天府-国道542项目（二批次）</v>
      </c>
      <c r="R1037" s="14"/>
    </row>
    <row r="1038" hidden="1" spans="2:18">
      <c r="B1038" s="27" t="s">
        <v>87</v>
      </c>
      <c r="C1038" s="53">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1"/>
      <c r="M1038" s="74">
        <v>45747</v>
      </c>
      <c r="O1038" s="45">
        <f ca="1" t="shared" si="38"/>
        <v>0</v>
      </c>
      <c r="P1038" s="45">
        <f ca="1" t="shared" si="37"/>
        <v>44</v>
      </c>
      <c r="Q1038" s="14" t="str">
        <f>VLOOKUP(B1038,辅助信息!E:M,9,FALSE)</f>
        <v>ZTWM-CDGS-XS-2024-0181-五冶天府-国道542项目（二批次）</v>
      </c>
      <c r="R1038" s="14"/>
    </row>
    <row r="1039" hidden="1" spans="2:18">
      <c r="B1039" s="27" t="s">
        <v>87</v>
      </c>
      <c r="C1039" s="53">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1"/>
      <c r="M1039" s="74">
        <v>45747</v>
      </c>
      <c r="O1039" s="45">
        <f ca="1" t="shared" si="38"/>
        <v>0</v>
      </c>
      <c r="P1039" s="45">
        <f ca="1" t="shared" si="37"/>
        <v>44</v>
      </c>
      <c r="Q1039" s="14" t="str">
        <f>VLOOKUP(B1039,辅助信息!E:M,9,FALSE)</f>
        <v>ZTWM-CDGS-XS-2024-0181-五冶天府-国道542项目（二批次）</v>
      </c>
      <c r="R1039" s="14"/>
    </row>
    <row r="1040" hidden="1" spans="2:18">
      <c r="B1040" s="27" t="s">
        <v>87</v>
      </c>
      <c r="C1040" s="53">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59"/>
      <c r="M1040" s="74">
        <v>45747</v>
      </c>
      <c r="O1040" s="45">
        <f ca="1" t="shared" si="38"/>
        <v>0</v>
      </c>
      <c r="P1040" s="45">
        <f ca="1" t="shared" si="37"/>
        <v>44</v>
      </c>
      <c r="Q1040" s="14" t="str">
        <f>VLOOKUP(B1040,辅助信息!E:M,9,FALSE)</f>
        <v>ZTWM-CDGS-XS-2024-0181-五冶天府-国道542项目（二批次）</v>
      </c>
      <c r="R1040" s="14"/>
    </row>
    <row r="1041" hidden="1" spans="2:18">
      <c r="B1041" s="27" t="s">
        <v>75</v>
      </c>
      <c r="C1041" s="53">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4">
        <v>45750</v>
      </c>
      <c r="O1041" s="45">
        <f ca="1" t="shared" si="38"/>
        <v>0</v>
      </c>
      <c r="P1041" s="45">
        <f ca="1" t="shared" si="37"/>
        <v>41</v>
      </c>
      <c r="Q1041" s="14" t="str">
        <f>VLOOKUP(B1041,辅助信息!E:M,9,FALSE)</f>
        <v>ZTWM-CDGS-XS-2024-0181-五冶天府-国道542项目（二批次）</v>
      </c>
      <c r="R1041" s="14"/>
    </row>
    <row r="1042" hidden="1" spans="2:18">
      <c r="B1042" s="27" t="s">
        <v>75</v>
      </c>
      <c r="C1042" s="53">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1"/>
      <c r="M1042" s="74">
        <v>45750</v>
      </c>
      <c r="O1042" s="45">
        <f ca="1" t="shared" si="38"/>
        <v>0</v>
      </c>
      <c r="P1042" s="45">
        <f ca="1" t="shared" si="37"/>
        <v>41</v>
      </c>
      <c r="Q1042" s="14" t="str">
        <f>VLOOKUP(B1042,辅助信息!E:M,9,FALSE)</f>
        <v>ZTWM-CDGS-XS-2024-0181-五冶天府-国道542项目（二批次）</v>
      </c>
      <c r="R1042" s="14"/>
    </row>
    <row r="1043" hidden="1" spans="2:18">
      <c r="B1043" s="27" t="s">
        <v>75</v>
      </c>
      <c r="C1043" s="53">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1"/>
      <c r="M1043" s="74">
        <v>45750</v>
      </c>
      <c r="O1043" s="45">
        <f ca="1" t="shared" si="38"/>
        <v>0</v>
      </c>
      <c r="P1043" s="45">
        <f ca="1" t="shared" si="37"/>
        <v>41</v>
      </c>
      <c r="Q1043" s="14" t="str">
        <f>VLOOKUP(B1043,辅助信息!E:M,9,FALSE)</f>
        <v>ZTWM-CDGS-XS-2024-0181-五冶天府-国道542项目（二批次）</v>
      </c>
      <c r="R1043" s="14"/>
    </row>
    <row r="1044" hidden="1" spans="2:18">
      <c r="B1044" s="27" t="s">
        <v>75</v>
      </c>
      <c r="C1044" s="53">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59"/>
      <c r="M1044" s="74">
        <v>45750</v>
      </c>
      <c r="O1044" s="45">
        <f ca="1" t="shared" si="38"/>
        <v>0</v>
      </c>
      <c r="P1044" s="45">
        <f ca="1" t="shared" si="37"/>
        <v>41</v>
      </c>
      <c r="Q1044" s="14" t="str">
        <f>VLOOKUP(B1044,辅助信息!E:M,9,FALSE)</f>
        <v>ZTWM-CDGS-XS-2024-0181-五冶天府-国道542项目（二批次）</v>
      </c>
      <c r="R1044" s="14"/>
    </row>
    <row r="1045" hidden="1" spans="2:18">
      <c r="B1045" s="27" t="s">
        <v>120</v>
      </c>
      <c r="C1045" s="53">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4">
        <v>45750</v>
      </c>
      <c r="O1045" s="45">
        <f ca="1" t="shared" si="38"/>
        <v>0</v>
      </c>
      <c r="P1045" s="45">
        <f ca="1" t="shared" si="37"/>
        <v>41</v>
      </c>
      <c r="Q1045" s="14" t="str">
        <f>VLOOKUP(B1045,辅助信息!E:M,9,FALSE)</f>
        <v>ZTWM-CDGS-XS-2024-0181-五冶天府-国道542项目（二批次）</v>
      </c>
      <c r="R1045" s="14"/>
    </row>
    <row r="1046" hidden="1" spans="2:18">
      <c r="B1046" s="27" t="s">
        <v>120</v>
      </c>
      <c r="C1046" s="53">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1"/>
      <c r="M1046" s="74">
        <v>45750</v>
      </c>
      <c r="O1046" s="45">
        <f ca="1" t="shared" si="38"/>
        <v>0</v>
      </c>
      <c r="P1046" s="45">
        <f ca="1" t="shared" si="37"/>
        <v>41</v>
      </c>
      <c r="Q1046" s="14" t="str">
        <f>VLOOKUP(B1046,辅助信息!E:M,9,FALSE)</f>
        <v>ZTWM-CDGS-XS-2024-0181-五冶天府-国道542项目（二批次）</v>
      </c>
      <c r="R1046" s="14"/>
    </row>
    <row r="1047" hidden="1" spans="2:18">
      <c r="B1047" s="27" t="s">
        <v>120</v>
      </c>
      <c r="C1047" s="53">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1"/>
      <c r="M1047" s="74">
        <v>45750</v>
      </c>
      <c r="O1047" s="45">
        <f ca="1" t="shared" si="38"/>
        <v>0</v>
      </c>
      <c r="P1047" s="45">
        <f ca="1" t="shared" si="37"/>
        <v>41</v>
      </c>
      <c r="Q1047" s="14" t="str">
        <f>VLOOKUP(B1047,辅助信息!E:M,9,FALSE)</f>
        <v>ZTWM-CDGS-XS-2024-0181-五冶天府-国道542项目（二批次）</v>
      </c>
      <c r="R1047" s="14"/>
    </row>
    <row r="1048" hidden="1" spans="2:18">
      <c r="B1048" s="27" t="s">
        <v>120</v>
      </c>
      <c r="C1048" s="53">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1"/>
      <c r="M1048" s="74">
        <v>45750</v>
      </c>
      <c r="O1048" s="45">
        <f ca="1" t="shared" si="38"/>
        <v>0</v>
      </c>
      <c r="P1048" s="45">
        <f ca="1" t="shared" si="37"/>
        <v>41</v>
      </c>
      <c r="Q1048" s="14" t="str">
        <f>VLOOKUP(B1048,辅助信息!E:M,9,FALSE)</f>
        <v>ZTWM-CDGS-XS-2024-0181-五冶天府-国道542项目（二批次）</v>
      </c>
      <c r="R1048" s="14"/>
    </row>
    <row r="1049" hidden="1" spans="2:18">
      <c r="B1049" s="27" t="s">
        <v>120</v>
      </c>
      <c r="C1049" s="53">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59"/>
      <c r="M1049" s="74">
        <v>45750</v>
      </c>
      <c r="O1049" s="45">
        <f ca="1" t="shared" si="38"/>
        <v>0</v>
      </c>
      <c r="P1049" s="45">
        <f ca="1" t="shared" si="37"/>
        <v>41</v>
      </c>
      <c r="Q1049" s="14" t="str">
        <f>VLOOKUP(B1049,辅助信息!E:M,9,FALSE)</f>
        <v>ZTWM-CDGS-XS-2024-0181-五冶天府-国道542项目（二批次）</v>
      </c>
      <c r="R1049" s="14"/>
    </row>
    <row r="1050" hidden="1" spans="2:18">
      <c r="B1050" s="27" t="s">
        <v>25</v>
      </c>
      <c r="C1050" s="53">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4">
        <v>45749</v>
      </c>
      <c r="O1050" s="45">
        <f ca="1" t="shared" si="38"/>
        <v>0</v>
      </c>
      <c r="P1050" s="45">
        <f ca="1" t="shared" si="37"/>
        <v>42</v>
      </c>
      <c r="Q1050" s="14" t="str">
        <f>VLOOKUP(B1050,辅助信息!E:M,9,FALSE)</f>
        <v>ZTWM-CDGS-XS-2024-0181-五冶天府-国道542项目（二批次）</v>
      </c>
      <c r="R1050" s="14"/>
    </row>
    <row r="1051" hidden="1" spans="2:18">
      <c r="B1051" s="27" t="s">
        <v>25</v>
      </c>
      <c r="C1051" s="53">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1"/>
      <c r="M1051" s="74">
        <v>45749</v>
      </c>
      <c r="O1051" s="45">
        <f ca="1" t="shared" si="38"/>
        <v>0</v>
      </c>
      <c r="P1051" s="45">
        <f ca="1" t="shared" si="37"/>
        <v>42</v>
      </c>
      <c r="Q1051" s="14" t="str">
        <f>VLOOKUP(B1051,辅助信息!E:M,9,FALSE)</f>
        <v>ZTWM-CDGS-XS-2024-0181-五冶天府-国道542项目（二批次）</v>
      </c>
      <c r="R1051" s="14"/>
    </row>
    <row r="1052" hidden="1" spans="2:18">
      <c r="B1052" s="27" t="s">
        <v>25</v>
      </c>
      <c r="C1052" s="53">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1"/>
      <c r="M1052" s="74">
        <v>45749</v>
      </c>
      <c r="O1052" s="45">
        <f ca="1" t="shared" si="38"/>
        <v>0</v>
      </c>
      <c r="P1052" s="45">
        <f ca="1" t="shared" si="37"/>
        <v>42</v>
      </c>
      <c r="Q1052" s="14" t="str">
        <f>VLOOKUP(B1052,辅助信息!E:M,9,FALSE)</f>
        <v>ZTWM-CDGS-XS-2024-0181-五冶天府-国道542项目（二批次）</v>
      </c>
      <c r="R1052" s="14"/>
    </row>
    <row r="1053" hidden="1" spans="2:18">
      <c r="B1053" s="27" t="s">
        <v>25</v>
      </c>
      <c r="C1053" s="53">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59"/>
      <c r="M1053" s="74">
        <v>45749</v>
      </c>
      <c r="O1053" s="45">
        <f ca="1" t="shared" si="38"/>
        <v>0</v>
      </c>
      <c r="P1053" s="45">
        <f ca="1" t="shared" si="37"/>
        <v>42</v>
      </c>
      <c r="Q1053" s="14" t="str">
        <f>VLOOKUP(B1053,辅助信息!E:M,9,FALSE)</f>
        <v>ZTWM-CDGS-XS-2024-0181-五冶天府-国道542项目（二批次）</v>
      </c>
      <c r="R1053" s="14"/>
    </row>
    <row r="1054" hidden="1" spans="2:18">
      <c r="B1054" s="27" t="s">
        <v>29</v>
      </c>
      <c r="C1054" s="53">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4">
        <v>45750</v>
      </c>
      <c r="O1054" s="45">
        <f ca="1" t="shared" si="38"/>
        <v>0</v>
      </c>
      <c r="P1054" s="45">
        <f ca="1" t="shared" si="37"/>
        <v>41</v>
      </c>
      <c r="Q1054" s="14" t="str">
        <f>VLOOKUP(B1054,辅助信息!E:M,9,FALSE)</f>
        <v>ZTWM-CDGS-XS-2024-0181-五冶天府-国道542项目（二批次）</v>
      </c>
      <c r="R1054" s="14"/>
    </row>
    <row r="1055" hidden="1" spans="2:18">
      <c r="B1055" s="27" t="s">
        <v>29</v>
      </c>
      <c r="C1055" s="53">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59"/>
      <c r="M1055" s="74">
        <v>45750</v>
      </c>
      <c r="O1055" s="45">
        <f ca="1" t="shared" si="38"/>
        <v>0</v>
      </c>
      <c r="P1055" s="45">
        <f ca="1" t="shared" si="37"/>
        <v>41</v>
      </c>
      <c r="Q1055" s="14" t="str">
        <f>VLOOKUP(B1055,辅助信息!E:M,9,FALSE)</f>
        <v>ZTWM-CDGS-XS-2024-0181-五冶天府-国道542项目（二批次）</v>
      </c>
      <c r="R1055" s="14"/>
    </row>
    <row r="1056" hidden="1" spans="2:18">
      <c r="B1056" s="27" t="s">
        <v>78</v>
      </c>
      <c r="C1056" s="53">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4">
        <v>45747</v>
      </c>
      <c r="O1056" s="45">
        <f ca="1" t="shared" si="38"/>
        <v>0</v>
      </c>
      <c r="P1056" s="45">
        <f ca="1" t="shared" si="37"/>
        <v>44</v>
      </c>
      <c r="Q1056" s="14" t="str">
        <f>VLOOKUP(B1056,辅助信息!E:M,9,FALSE)</f>
        <v>ZTWM-CDGS-XS-2024-0181-五冶天府-国道542项目（二批次）</v>
      </c>
      <c r="R1056" s="14"/>
    </row>
    <row r="1057" hidden="1" spans="2:18">
      <c r="B1057" s="27" t="s">
        <v>78</v>
      </c>
      <c r="C1057" s="53">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1"/>
      <c r="M1057" s="74">
        <v>45747</v>
      </c>
      <c r="O1057" s="45">
        <f ca="1" t="shared" si="38"/>
        <v>0</v>
      </c>
      <c r="P1057" s="45">
        <f ca="1" t="shared" si="37"/>
        <v>44</v>
      </c>
      <c r="Q1057" s="14" t="str">
        <f>VLOOKUP(B1057,辅助信息!E:M,9,FALSE)</f>
        <v>ZTWM-CDGS-XS-2024-0181-五冶天府-国道542项目（二批次）</v>
      </c>
      <c r="R1057" s="14"/>
    </row>
    <row r="1058" hidden="1" spans="2:18">
      <c r="B1058" s="27" t="s">
        <v>78</v>
      </c>
      <c r="C1058" s="53">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59"/>
      <c r="M1058" s="74">
        <v>45747</v>
      </c>
      <c r="O1058" s="45">
        <f ca="1" t="shared" si="38"/>
        <v>0</v>
      </c>
      <c r="P1058" s="45">
        <f ca="1" t="shared" si="37"/>
        <v>44</v>
      </c>
      <c r="Q1058" s="14" t="str">
        <f>VLOOKUP(B1058,辅助信息!E:M,9,FALSE)</f>
        <v>ZTWM-CDGS-XS-2024-0181-五冶天府-国道542项目（二批次）</v>
      </c>
      <c r="R1058" s="14"/>
    </row>
    <row r="1059" hidden="1" spans="2:18">
      <c r="B1059" s="27" t="s">
        <v>54</v>
      </c>
      <c r="C1059" s="53">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4">
        <v>45747</v>
      </c>
      <c r="O1059" s="45">
        <f ca="1" t="shared" si="38"/>
        <v>0</v>
      </c>
      <c r="P1059" s="45">
        <f ca="1" t="shared" si="37"/>
        <v>44</v>
      </c>
      <c r="Q1059" s="14" t="str">
        <f>VLOOKUP(B1059,辅助信息!E:M,9,FALSE)</f>
        <v>ZTWM-CDGS-XS-2024-0181-五冶天府-国道542项目（二批次）</v>
      </c>
      <c r="R1059" s="14"/>
    </row>
    <row r="1060" hidden="1" spans="2:18">
      <c r="B1060" s="27" t="s">
        <v>54</v>
      </c>
      <c r="C1060" s="53">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1"/>
      <c r="M1060" s="74">
        <v>45747</v>
      </c>
      <c r="O1060" s="45">
        <f ca="1" t="shared" si="38"/>
        <v>0</v>
      </c>
      <c r="P1060" s="45">
        <f ca="1" t="shared" si="37"/>
        <v>44</v>
      </c>
      <c r="Q1060" s="14" t="str">
        <f>VLOOKUP(B1060,辅助信息!E:M,9,FALSE)</f>
        <v>ZTWM-CDGS-XS-2024-0181-五冶天府-国道542项目（二批次）</v>
      </c>
      <c r="R1060" s="14"/>
    </row>
    <row r="1061" hidden="1" spans="2:18">
      <c r="B1061" s="27" t="s">
        <v>54</v>
      </c>
      <c r="C1061" s="53">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59"/>
      <c r="M1061" s="74">
        <v>45747</v>
      </c>
      <c r="O1061" s="45">
        <f ca="1" t="shared" si="38"/>
        <v>0</v>
      </c>
      <c r="P1061" s="45">
        <f ca="1" t="shared" si="37"/>
        <v>44</v>
      </c>
      <c r="Q1061" s="14" t="str">
        <f>VLOOKUP(B1061,辅助信息!E:M,9,FALSE)</f>
        <v>ZTWM-CDGS-XS-2024-0181-五冶天府-国道542项目（二批次）</v>
      </c>
      <c r="R1061" s="14"/>
    </row>
    <row r="1062" hidden="1" spans="2:18">
      <c r="B1062" s="27" t="s">
        <v>89</v>
      </c>
      <c r="C1062" s="53">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4">
        <v>45747</v>
      </c>
      <c r="O1062" s="45">
        <f ca="1" t="shared" si="38"/>
        <v>0</v>
      </c>
      <c r="P1062" s="45">
        <f ca="1" t="shared" si="37"/>
        <v>44</v>
      </c>
      <c r="Q1062" s="14" t="str">
        <f>VLOOKUP(B1062,辅助信息!E:M,9,FALSE)</f>
        <v>ZTWM-CDGS-XS-2024-0248-五冶钢构-南充市医学院项目</v>
      </c>
      <c r="R1062" s="14"/>
    </row>
    <row r="1063" hidden="1" spans="2:18">
      <c r="B1063" s="27" t="s">
        <v>89</v>
      </c>
      <c r="C1063" s="53">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1"/>
      <c r="M1063" s="74">
        <v>45747</v>
      </c>
      <c r="O1063" s="45">
        <f ca="1" t="shared" si="38"/>
        <v>0</v>
      </c>
      <c r="P1063" s="45">
        <f ca="1" t="shared" si="37"/>
        <v>44</v>
      </c>
      <c r="Q1063" s="14" t="str">
        <f>VLOOKUP(B1063,辅助信息!E:M,9,FALSE)</f>
        <v>ZTWM-CDGS-XS-2024-0248-五冶钢构-南充市医学院项目</v>
      </c>
      <c r="R1063" s="14"/>
    </row>
    <row r="1064" hidden="1" spans="2:18">
      <c r="B1064" s="27" t="s">
        <v>89</v>
      </c>
      <c r="C1064" s="53">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1"/>
      <c r="M1064" s="74">
        <v>45747</v>
      </c>
      <c r="O1064" s="45">
        <f ca="1" t="shared" si="38"/>
        <v>0</v>
      </c>
      <c r="P1064" s="45">
        <f ca="1" t="shared" si="37"/>
        <v>44</v>
      </c>
      <c r="Q1064" s="14" t="str">
        <f>VLOOKUP(B1064,辅助信息!E:M,9,FALSE)</f>
        <v>ZTWM-CDGS-XS-2024-0248-五冶钢构-南充市医学院项目</v>
      </c>
      <c r="R1064" s="14"/>
    </row>
    <row r="1065" hidden="1" spans="2:18">
      <c r="B1065" s="27" t="s">
        <v>89</v>
      </c>
      <c r="C1065" s="53">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59"/>
      <c r="M1065" s="74">
        <v>45747</v>
      </c>
      <c r="O1065" s="45">
        <f ca="1" t="shared" si="38"/>
        <v>0</v>
      </c>
      <c r="P1065" s="45">
        <f ca="1" t="shared" si="37"/>
        <v>44</v>
      </c>
      <c r="Q1065" s="14" t="str">
        <f>VLOOKUP(B1065,辅助信息!E:M,9,FALSE)</f>
        <v>ZTWM-CDGS-XS-2024-0248-五冶钢构-南充市医学院项目</v>
      </c>
      <c r="R1065" s="14"/>
    </row>
    <row r="1066" hidden="1" spans="2:18">
      <c r="B1066" s="27" t="s">
        <v>127</v>
      </c>
      <c r="C1066" s="53">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4">
        <v>45747</v>
      </c>
      <c r="O1066" s="45">
        <f ca="1" t="shared" si="38"/>
        <v>0</v>
      </c>
      <c r="P1066" s="45">
        <f ca="1" t="shared" si="37"/>
        <v>44</v>
      </c>
      <c r="Q1066" s="14" t="str">
        <f>VLOOKUP(B1066,辅助信息!E:M,9,FALSE)</f>
        <v>ZTWM-CDGS-XS-2024-0248-五冶钢构-南充市医学院项目</v>
      </c>
      <c r="R1066" s="14"/>
    </row>
    <row r="1067" hidden="1" spans="2:18">
      <c r="B1067" s="27" t="s">
        <v>127</v>
      </c>
      <c r="C1067" s="53">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1"/>
      <c r="M1067" s="74">
        <v>45747</v>
      </c>
      <c r="O1067" s="45">
        <f ca="1" t="shared" si="38"/>
        <v>0</v>
      </c>
      <c r="P1067" s="45">
        <f ca="1" t="shared" si="37"/>
        <v>44</v>
      </c>
      <c r="Q1067" s="14" t="str">
        <f>VLOOKUP(B1067,辅助信息!E:M,9,FALSE)</f>
        <v>ZTWM-CDGS-XS-2024-0248-五冶钢构-南充市医学院项目</v>
      </c>
      <c r="R1067" s="14"/>
    </row>
    <row r="1068" hidden="1" spans="2:18">
      <c r="B1068" s="27" t="s">
        <v>127</v>
      </c>
      <c r="C1068" s="53">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59"/>
      <c r="M1068" s="74">
        <v>45747</v>
      </c>
      <c r="O1068" s="45">
        <f ca="1" t="shared" si="38"/>
        <v>0</v>
      </c>
      <c r="P1068" s="45">
        <f ca="1" t="shared" si="37"/>
        <v>44</v>
      </c>
      <c r="Q1068" s="14" t="str">
        <f>VLOOKUP(B1068,辅助信息!E:M,9,FALSE)</f>
        <v>ZTWM-CDGS-XS-2024-0248-五冶钢构-南充市医学院项目</v>
      </c>
      <c r="R1068" s="14"/>
    </row>
    <row r="1069" hidden="1" spans="2:18">
      <c r="B1069" s="27" t="s">
        <v>69</v>
      </c>
      <c r="C1069" s="53">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89" t="str">
        <f>VLOOKUP(B1069,辅助信息!E:J,6,FALSE)</f>
        <v>控制炉批号尽量少,优先安排达钢,提前联系到场规格及数量</v>
      </c>
      <c r="M1069" s="74">
        <v>45768</v>
      </c>
      <c r="O1069" s="45">
        <f ca="1" t="shared" si="38"/>
        <v>0</v>
      </c>
      <c r="P1069" s="45">
        <f ca="1" t="shared" si="37"/>
        <v>23</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3">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89" t="str">
        <f>VLOOKUP(B1070,辅助信息!E:J,6,FALSE)</f>
        <v>控制炉批号尽量少,优先安排达钢,提前联系到场规格及数量</v>
      </c>
      <c r="M1070" s="74">
        <v>45768</v>
      </c>
      <c r="O1070" s="45">
        <f ca="1" t="shared" si="38"/>
        <v>0</v>
      </c>
      <c r="P1070" s="45">
        <f ca="1" t="shared" si="37"/>
        <v>23</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3">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89" t="str">
        <f>VLOOKUP(B1071,辅助信息!E:J,6,FALSE)</f>
        <v>控制炉批号尽量少,优先安排达钢,提前联系到场规格及数量</v>
      </c>
      <c r="M1071" s="74">
        <v>45768</v>
      </c>
      <c r="O1071" s="45">
        <f ca="1" t="shared" si="38"/>
        <v>0</v>
      </c>
      <c r="P1071" s="45">
        <f ca="1" t="shared" si="37"/>
        <v>23</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3">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89" t="str">
        <f>VLOOKUP(B1072,辅助信息!E:J,6,FALSE)</f>
        <v>控制炉批号尽量少,优先安排达钢,提前联系到场规格及数量</v>
      </c>
      <c r="M1072" s="74">
        <v>45768</v>
      </c>
      <c r="O1072" s="45">
        <f ca="1" t="shared" si="38"/>
        <v>0</v>
      </c>
      <c r="P1072" s="45">
        <f ca="1" t="shared" si="37"/>
        <v>23</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5">
        <f>G1073-H1073</f>
        <v>0</v>
      </c>
      <c r="B1073" s="27" t="s">
        <v>128</v>
      </c>
      <c r="C1073" s="53">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89" t="e">
        <f>VLOOKUP(B1073,辅助信息!E:J,6,FALSE)</f>
        <v>#N/A</v>
      </c>
      <c r="M1073" s="74">
        <v>45768</v>
      </c>
      <c r="O1073" s="45">
        <f ca="1" t="shared" si="38"/>
        <v>0</v>
      </c>
      <c r="P1073" s="45">
        <f ca="1" t="shared" si="37"/>
        <v>23</v>
      </c>
      <c r="Q1073" s="14" t="e">
        <f>VLOOKUP(B1073,辅助信息!E:M,9,FALSE)</f>
        <v>#N/A</v>
      </c>
      <c r="R1073" s="14" vm="1" t="e">
        <f>_xlfn._xlws.FILTER(辅助信息!D:D,辅助信息!E:E=B1073)</f>
        <v>#VALUE!</v>
      </c>
    </row>
    <row r="1074" hidden="1" spans="1:18">
      <c r="A1074" s="45">
        <f>G1074-H1074</f>
        <v>0</v>
      </c>
      <c r="B1074" s="27" t="s">
        <v>128</v>
      </c>
      <c r="C1074" s="53">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89" t="e">
        <f>VLOOKUP(B1074,辅助信息!E:J,6,FALSE)</f>
        <v>#N/A</v>
      </c>
      <c r="M1074" s="74">
        <v>45768</v>
      </c>
      <c r="O1074" s="45">
        <f ca="1" t="shared" si="38"/>
        <v>0</v>
      </c>
      <c r="P1074" s="45">
        <f ca="1" t="shared" si="37"/>
        <v>23</v>
      </c>
      <c r="Q1074" s="14" t="e">
        <f>VLOOKUP(B1074,辅助信息!E:M,9,FALSE)</f>
        <v>#N/A</v>
      </c>
      <c r="R1074" s="14" vm="1" t="e">
        <f>_xlfn._xlws.FILTER(辅助信息!D:D,辅助信息!E:E=B1074)</f>
        <v>#VALUE!</v>
      </c>
    </row>
    <row r="1075" hidden="1" spans="2:18">
      <c r="B1075" s="27" t="s">
        <v>64</v>
      </c>
      <c r="C1075" s="53">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89" t="str">
        <f>VLOOKUP(B1075,辅助信息!E:J,6,FALSE)</f>
        <v>五冶建设送货单,送货车型9.6米,装货前联系收货人核实到场规格,没提前告知进场规格现场不给予接收</v>
      </c>
      <c r="M1075" s="74">
        <v>45768</v>
      </c>
      <c r="O1075" s="45">
        <f ca="1" t="shared" si="38"/>
        <v>0</v>
      </c>
      <c r="P1075" s="45">
        <f ca="1" t="shared" si="37"/>
        <v>23</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3">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89" t="str">
        <f>VLOOKUP(B1076,辅助信息!E:J,6,FALSE)</f>
        <v>五冶建设送货单,送货车型9.6米,装货前联系收货人核实到场规格,没提前告知进场规格现场不给予接收</v>
      </c>
      <c r="M1076" s="74">
        <v>45768</v>
      </c>
      <c r="O1076" s="45">
        <f ca="1" t="shared" si="38"/>
        <v>0</v>
      </c>
      <c r="P1076" s="45">
        <f ca="1" t="shared" ref="P1076:P1139" si="39">IF(M1076="","",IF(N1076&lt;&gt;"",MAX(N1076-M1076,0),IF(TODAY()&gt;M1076,TODAY()-M1076,0)))</f>
        <v>23</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3">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89" t="str">
        <f>VLOOKUP(B1077,辅助信息!E:J,6,FALSE)</f>
        <v>五冶建设送货单,送货车型9.6米,装货前联系收货人核实到场规格,没提前告知进场规格现场不给予接收</v>
      </c>
      <c r="M1077" s="74">
        <v>45768</v>
      </c>
      <c r="O1077" s="45">
        <f ca="1" t="shared" si="38"/>
        <v>0</v>
      </c>
      <c r="P1077" s="45">
        <f ca="1" t="shared" si="39"/>
        <v>23</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3">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89" t="str">
        <f>VLOOKUP(B1078,辅助信息!E:J,6,FALSE)</f>
        <v>五冶建设送货单,送货车型9.6米,装货前联系收货人核实到场规格,没提前告知进场规格现场不给予接收</v>
      </c>
      <c r="M1078" s="74">
        <v>45768</v>
      </c>
      <c r="O1078" s="45">
        <f ca="1" t="shared" si="38"/>
        <v>0</v>
      </c>
      <c r="P1078" s="45">
        <f ca="1" t="shared" si="39"/>
        <v>23</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3">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89" t="str">
        <f>VLOOKUP(B1079,辅助信息!E:J,6,FALSE)</f>
        <v>五冶建设送货单,送货车型9.6米,装货前联系收货人核实到场规格,没提前告知进场规格现场不给予接收</v>
      </c>
      <c r="M1079" s="74">
        <v>45768</v>
      </c>
      <c r="O1079" s="45">
        <f ca="1" t="shared" si="38"/>
        <v>0</v>
      </c>
      <c r="P1079" s="45">
        <f ca="1" t="shared" si="39"/>
        <v>23</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3">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89" t="str">
        <f>VLOOKUP(B1080,辅助信息!E:J,6,FALSE)</f>
        <v>控制炉批号尽量少,优先安排达钢,提前联系到场规格及数量</v>
      </c>
      <c r="M1080" s="74">
        <v>45769</v>
      </c>
      <c r="O1080" s="45">
        <f ca="1" t="shared" si="38"/>
        <v>0</v>
      </c>
      <c r="P1080" s="45">
        <f ca="1" t="shared" si="39"/>
        <v>22</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3">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89" t="str">
        <f>VLOOKUP(B1081,辅助信息!E:J,6,FALSE)</f>
        <v>控制炉批号尽量少,优先安排达钢,提前联系到场规格及数量</v>
      </c>
      <c r="M1081" s="74">
        <v>45769</v>
      </c>
      <c r="O1081" s="45">
        <f ca="1" t="shared" si="38"/>
        <v>0</v>
      </c>
      <c r="P1081" s="45">
        <f ca="1" t="shared" si="39"/>
        <v>22</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3">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89" t="str">
        <f>VLOOKUP(B1082,辅助信息!E:J,6,FALSE)</f>
        <v>控制炉批号尽量少,优先安排达钢,提前联系到场规格及数量</v>
      </c>
      <c r="M1082" s="74">
        <v>45769</v>
      </c>
      <c r="O1082" s="45">
        <f ca="1" t="shared" si="38"/>
        <v>0</v>
      </c>
      <c r="P1082" s="45">
        <f ca="1" t="shared" si="39"/>
        <v>22</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3">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89" t="str">
        <f>VLOOKUP(B1083,辅助信息!E:J,6,FALSE)</f>
        <v>控制炉批号尽量少,优先安排达钢,提前联系到场规格及数量</v>
      </c>
      <c r="M1083" s="74">
        <v>45769</v>
      </c>
      <c r="O1083" s="45">
        <f ca="1" t="shared" si="38"/>
        <v>0</v>
      </c>
      <c r="P1083" s="45">
        <f ca="1" t="shared" si="39"/>
        <v>22</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3">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89" t="str">
        <f>VLOOKUP(B1084,辅助信息!E:J,6,FALSE)</f>
        <v>控制炉批号尽量少,优先安排达钢,提前联系到场规格及数量</v>
      </c>
      <c r="M1084" s="74">
        <v>45769</v>
      </c>
      <c r="O1084" s="45">
        <f ca="1" t="shared" si="38"/>
        <v>0</v>
      </c>
      <c r="P1084" s="45">
        <f ca="1" t="shared" si="39"/>
        <v>22</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3">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89" t="str">
        <f>VLOOKUP(B1085,辅助信息!E:J,6,FALSE)</f>
        <v>控制炉批号尽量少,优先安排达钢,提前联系到场规格及数量</v>
      </c>
      <c r="M1085" s="74">
        <v>45769</v>
      </c>
      <c r="O1085" s="45">
        <f ca="1" t="shared" si="38"/>
        <v>0</v>
      </c>
      <c r="P1085" s="45">
        <f ca="1" t="shared" si="39"/>
        <v>22</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3">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89" t="str">
        <f>VLOOKUP(B1086,辅助信息!E:J,6,FALSE)</f>
        <v>控制炉批号尽量少,优先安排达钢,提前联系到场规格及数量</v>
      </c>
      <c r="M1086" s="74">
        <v>45769</v>
      </c>
      <c r="O1086" s="45">
        <f ca="1" t="shared" si="38"/>
        <v>0</v>
      </c>
      <c r="P1086" s="45">
        <f ca="1" t="shared" si="39"/>
        <v>22</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3">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89" t="str">
        <f>VLOOKUP(B1087,辅助信息!E:J,6,FALSE)</f>
        <v>控制炉批号尽量少,优先安排达钢,提前联系到场规格及数量</v>
      </c>
      <c r="M1087" s="74">
        <v>45769</v>
      </c>
      <c r="O1087" s="45">
        <f ca="1" t="shared" ref="O1087:O1150" si="40">IF(OR(M1087="",N1087&lt;&gt;""),"",MAX(M1087-TODAY(),0))</f>
        <v>0</v>
      </c>
      <c r="P1087" s="45">
        <f ca="1" t="shared" si="39"/>
        <v>22</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3">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89" t="str">
        <f>VLOOKUP(B1088,辅助信息!E:J,6,FALSE)</f>
        <v>控制炉批号尽量少,优先安排达钢,提前联系到场规格及数量</v>
      </c>
      <c r="M1088" s="74">
        <v>45769</v>
      </c>
      <c r="O1088" s="45">
        <f ca="1" t="shared" si="40"/>
        <v>0</v>
      </c>
      <c r="P1088" s="45">
        <f ca="1" t="shared" si="39"/>
        <v>22</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3">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89" t="str">
        <f>VLOOKUP(B1089,辅助信息!E:J,6,FALSE)</f>
        <v>控制炉批号尽量少,优先安排达钢,提前联系到场规格及数量</v>
      </c>
      <c r="M1089" s="74">
        <v>45769</v>
      </c>
      <c r="O1089" s="45">
        <f ca="1" t="shared" si="40"/>
        <v>0</v>
      </c>
      <c r="P1089" s="45">
        <f ca="1" t="shared" si="39"/>
        <v>22</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3">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1" t="str">
        <f>VLOOKUP(B1090,辅助信息!E:J,6,FALSE)</f>
        <v>优先威钢发货,我方卸车,新老国标钢厂不加价可直发</v>
      </c>
      <c r="M1090" s="74">
        <v>45769</v>
      </c>
      <c r="O1090" s="45">
        <f ca="1" t="shared" si="40"/>
        <v>0</v>
      </c>
      <c r="P1090" s="45">
        <f ca="1" t="shared" si="39"/>
        <v>22</v>
      </c>
      <c r="Q1090" s="46" t="str">
        <f>VLOOKUP(B1090,辅助信息!E:M,9,FALSE)</f>
        <v>ZTWM-CDGS-XS-2024-0030-华西集采-简州大道</v>
      </c>
      <c r="R1090" s="46" t="str">
        <f>_xlfn._xlws.FILTER(辅助信息!D:D,辅助信息!E:E=B1090)</f>
        <v>华西简阳西城嘉苑</v>
      </c>
    </row>
    <row r="1091" hidden="1" spans="2:18">
      <c r="B1091" s="27" t="s">
        <v>81</v>
      </c>
      <c r="C1091" s="53">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1" t="str">
        <f>VLOOKUP(B1091,辅助信息!E:J,6,FALSE)</f>
        <v>优先威钢发货,我方卸车,新老国标钢厂不加价可直发</v>
      </c>
      <c r="M1091" s="74">
        <v>45769</v>
      </c>
      <c r="O1091" s="45">
        <f ca="1" t="shared" si="40"/>
        <v>0</v>
      </c>
      <c r="P1091" s="45">
        <f ca="1" t="shared" si="39"/>
        <v>22</v>
      </c>
      <c r="Q1091" s="46" t="str">
        <f>VLOOKUP(B1091,辅助信息!E:M,9,FALSE)</f>
        <v>ZTWM-CDGS-XS-2024-0030-华西集采-简州大道</v>
      </c>
      <c r="R1091" s="46" t="str">
        <f>_xlfn._xlws.FILTER(辅助信息!D:D,辅助信息!E:E=B1091)</f>
        <v>华西简阳西城嘉苑</v>
      </c>
    </row>
    <row r="1092" hidden="1" spans="2:18">
      <c r="B1092" s="27" t="s">
        <v>81</v>
      </c>
      <c r="C1092" s="53">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1" t="str">
        <f>VLOOKUP(B1092,辅助信息!E:J,6,FALSE)</f>
        <v>优先威钢发货,我方卸车,新老国标钢厂不加价可直发</v>
      </c>
      <c r="M1092" s="74">
        <v>45769</v>
      </c>
      <c r="O1092" s="45">
        <f ca="1" t="shared" si="40"/>
        <v>0</v>
      </c>
      <c r="P1092" s="45">
        <f ca="1" t="shared" si="39"/>
        <v>22</v>
      </c>
      <c r="Q1092" s="46" t="str">
        <f>VLOOKUP(B1092,辅助信息!E:M,9,FALSE)</f>
        <v>ZTWM-CDGS-XS-2024-0030-华西集采-简州大道</v>
      </c>
      <c r="R1092" s="46" t="str">
        <f>_xlfn._xlws.FILTER(辅助信息!D:D,辅助信息!E:E=B1092)</f>
        <v>华西简阳西城嘉苑</v>
      </c>
    </row>
    <row r="1093" hidden="1" spans="2:18">
      <c r="B1093" s="27" t="s">
        <v>81</v>
      </c>
      <c r="C1093" s="53">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1" t="str">
        <f>VLOOKUP(B1093,辅助信息!E:J,6,FALSE)</f>
        <v>优先威钢发货,我方卸车,新老国标钢厂不加价可直发</v>
      </c>
      <c r="M1093" s="74">
        <v>45769</v>
      </c>
      <c r="O1093" s="45">
        <f ca="1" t="shared" si="40"/>
        <v>0</v>
      </c>
      <c r="P1093" s="45">
        <f ca="1" t="shared" si="39"/>
        <v>22</v>
      </c>
      <c r="Q1093" s="46" t="str">
        <f>VLOOKUP(B1093,辅助信息!E:M,9,FALSE)</f>
        <v>ZTWM-CDGS-XS-2024-0030-华西集采-简州大道</v>
      </c>
      <c r="R1093" s="46" t="str">
        <f>_xlfn._xlws.FILTER(辅助信息!D:D,辅助信息!E:E=B1093)</f>
        <v>华西简阳西城嘉苑</v>
      </c>
    </row>
    <row r="1094" hidden="1" spans="2:18">
      <c r="B1094" s="27" t="s">
        <v>81</v>
      </c>
      <c r="C1094" s="53">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1" t="str">
        <f>VLOOKUP(B1094,辅助信息!E:J,6,FALSE)</f>
        <v>优先威钢发货,我方卸车,新老国标钢厂不加价可直发</v>
      </c>
      <c r="M1094" s="74">
        <v>45769</v>
      </c>
      <c r="O1094" s="45">
        <f ca="1" t="shared" si="40"/>
        <v>0</v>
      </c>
      <c r="P1094" s="45">
        <f ca="1" t="shared" si="39"/>
        <v>22</v>
      </c>
      <c r="Q1094" s="46" t="str">
        <f>VLOOKUP(B1094,辅助信息!E:M,9,FALSE)</f>
        <v>ZTWM-CDGS-XS-2024-0030-华西集采-简州大道</v>
      </c>
      <c r="R1094" s="46" t="str">
        <f>_xlfn._xlws.FILTER(辅助信息!D:D,辅助信息!E:E=B1094)</f>
        <v>华西简阳西城嘉苑</v>
      </c>
    </row>
    <row r="1095" hidden="1" spans="2:18">
      <c r="B1095" s="27" t="s">
        <v>81</v>
      </c>
      <c r="C1095" s="53">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1" t="str">
        <f>VLOOKUP(B1095,辅助信息!E:J,6,FALSE)</f>
        <v>优先威钢发货,我方卸车,新老国标钢厂不加价可直发</v>
      </c>
      <c r="M1095" s="74">
        <v>45769</v>
      </c>
      <c r="O1095" s="45">
        <f ca="1" t="shared" si="40"/>
        <v>0</v>
      </c>
      <c r="P1095" s="45">
        <f ca="1" t="shared" si="39"/>
        <v>22</v>
      </c>
      <c r="Q1095" s="46" t="str">
        <f>VLOOKUP(B1095,辅助信息!E:M,9,FALSE)</f>
        <v>ZTWM-CDGS-XS-2024-0030-华西集采-简州大道</v>
      </c>
      <c r="R1095" s="46" t="str">
        <f>_xlfn._xlws.FILTER(辅助信息!D:D,辅助信息!E:E=B1095)</f>
        <v>华西简阳西城嘉苑</v>
      </c>
    </row>
    <row r="1096" hidden="1" spans="2:18">
      <c r="B1096" s="27" t="s">
        <v>64</v>
      </c>
      <c r="C1096" s="53">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1" t="str">
        <f>VLOOKUP(B1096,辅助信息!E:J,6,FALSE)</f>
        <v>五冶建设送货单,送货车型9.6米,装货前联系收货人核实到场规格,没提前告知进场规格现场不给予接收</v>
      </c>
      <c r="M1096" s="74">
        <v>45768</v>
      </c>
      <c r="O1096" s="45">
        <f ca="1" t="shared" si="40"/>
        <v>0</v>
      </c>
      <c r="P1096" s="45">
        <f ca="1" t="shared" si="39"/>
        <v>23</v>
      </c>
      <c r="Q1096" s="46" t="str">
        <f>VLOOKUP(B1096,辅助信息!E:M,9,FALSE)</f>
        <v>ZTWM-CDGS-XS-2024-0181-五冶天府-国道542项目（二批次）</v>
      </c>
      <c r="R1096" s="46" t="str">
        <f>_xlfn._xlws.FILTER(辅助信息!D:D,辅助信息!E:E=B1096)</f>
        <v>五冶达州国道542项目</v>
      </c>
    </row>
    <row r="1097" hidden="1" spans="2:18">
      <c r="B1097" s="27" t="s">
        <v>47</v>
      </c>
      <c r="C1097" s="53">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1" t="str">
        <f>VLOOKUP(B1097,辅助信息!E:J,6,FALSE)</f>
        <v>控制炉批号尽量少,优先安排达钢,提前联系到场规格及数量</v>
      </c>
      <c r="M1097" s="74">
        <v>45769</v>
      </c>
      <c r="O1097" s="45">
        <f ca="1" t="shared" si="40"/>
        <v>0</v>
      </c>
      <c r="P1097" s="45">
        <f ca="1" t="shared" si="39"/>
        <v>22</v>
      </c>
      <c r="Q1097" s="46" t="str">
        <f>VLOOKUP(B1097,辅助信息!E:M,9,FALSE)</f>
        <v>ZTWM-CDGS-XS-2024-0134-商投建工达州中医药科技成果示范园项目</v>
      </c>
      <c r="R1097" s="46" t="str">
        <f>_xlfn._xlws.FILTER(辅助信息!D:D,辅助信息!E:E=B1097)</f>
        <v>商投建工达州中医药科技园</v>
      </c>
    </row>
    <row r="1098" hidden="1" spans="2:18">
      <c r="B1098" s="27" t="s">
        <v>47</v>
      </c>
      <c r="C1098" s="53">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1" t="str">
        <f>VLOOKUP(B1098,辅助信息!E:J,6,FALSE)</f>
        <v>控制炉批号尽量少,优先安排达钢,提前联系到场规格及数量</v>
      </c>
      <c r="M1098" s="74">
        <v>45769</v>
      </c>
      <c r="O1098" s="45">
        <f ca="1" t="shared" si="40"/>
        <v>0</v>
      </c>
      <c r="P1098" s="45">
        <f ca="1" t="shared" si="39"/>
        <v>22</v>
      </c>
      <c r="Q1098" s="46" t="str">
        <f>VLOOKUP(B1098,辅助信息!E:M,9,FALSE)</f>
        <v>ZTWM-CDGS-XS-2024-0134-商投建工达州中医药科技成果示范园项目</v>
      </c>
      <c r="R1098" s="46" t="str">
        <f>_xlfn._xlws.FILTER(辅助信息!D:D,辅助信息!E:E=B1098)</f>
        <v>商投建工达州中医药科技园</v>
      </c>
    </row>
    <row r="1099" hidden="1" spans="2:18">
      <c r="B1099" s="27" t="s">
        <v>47</v>
      </c>
      <c r="C1099" s="53">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1" t="str">
        <f>VLOOKUP(B1099,辅助信息!E:J,6,FALSE)</f>
        <v>控制炉批号尽量少,优先安排达钢,提前联系到场规格及数量</v>
      </c>
      <c r="M1099" s="74">
        <v>45769</v>
      </c>
      <c r="O1099" s="45">
        <f ca="1" t="shared" si="40"/>
        <v>0</v>
      </c>
      <c r="P1099" s="45">
        <f ca="1" t="shared" si="39"/>
        <v>22</v>
      </c>
      <c r="Q1099" s="46" t="str">
        <f>VLOOKUP(B1099,辅助信息!E:M,9,FALSE)</f>
        <v>ZTWM-CDGS-XS-2024-0134-商投建工达州中医药科技成果示范园项目</v>
      </c>
      <c r="R1099" s="46" t="str">
        <f>_xlfn._xlws.FILTER(辅助信息!D:D,辅助信息!E:E=B1099)</f>
        <v>商投建工达州中医药科技园</v>
      </c>
    </row>
    <row r="1100" hidden="1" spans="2:18">
      <c r="B1100" s="27" t="s">
        <v>47</v>
      </c>
      <c r="C1100" s="53">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1" t="str">
        <f>VLOOKUP(B1100,辅助信息!E:J,6,FALSE)</f>
        <v>控制炉批号尽量少,优先安排达钢,提前联系到场规格及数量</v>
      </c>
      <c r="M1100" s="74">
        <v>45769</v>
      </c>
      <c r="O1100" s="45">
        <f ca="1" t="shared" si="40"/>
        <v>0</v>
      </c>
      <c r="P1100" s="45">
        <f ca="1" t="shared" si="39"/>
        <v>22</v>
      </c>
      <c r="Q1100" s="46" t="str">
        <f>VLOOKUP(B1100,辅助信息!E:M,9,FALSE)</f>
        <v>ZTWM-CDGS-XS-2024-0134-商投建工达州中医药科技成果示范园项目</v>
      </c>
      <c r="R1100" s="46" t="str">
        <f>_xlfn._xlws.FILTER(辅助信息!D:D,辅助信息!E:E=B1100)</f>
        <v>商投建工达州中医药科技园</v>
      </c>
    </row>
    <row r="1101" hidden="1" spans="2:18">
      <c r="B1101" s="27" t="s">
        <v>47</v>
      </c>
      <c r="C1101" s="53">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1" t="str">
        <f>VLOOKUP(B1101,辅助信息!E:J,6,FALSE)</f>
        <v>控制炉批号尽量少,优先安排达钢,提前联系到场规格及数量</v>
      </c>
      <c r="M1101" s="74">
        <v>45769</v>
      </c>
      <c r="O1101" s="45">
        <f ca="1" t="shared" si="40"/>
        <v>0</v>
      </c>
      <c r="P1101" s="45">
        <f ca="1" t="shared" si="39"/>
        <v>22</v>
      </c>
      <c r="Q1101" s="46" t="str">
        <f>VLOOKUP(B1101,辅助信息!E:M,9,FALSE)</f>
        <v>ZTWM-CDGS-XS-2024-0134-商投建工达州中医药科技成果示范园项目</v>
      </c>
      <c r="R1101" s="46" t="str">
        <f>_xlfn._xlws.FILTER(辅助信息!D:D,辅助信息!E:E=B1101)</f>
        <v>商投建工达州中医药科技园</v>
      </c>
    </row>
    <row r="1102" hidden="1" spans="2:18">
      <c r="B1102" s="27" t="s">
        <v>47</v>
      </c>
      <c r="C1102" s="53">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1" t="str">
        <f>VLOOKUP(B1102,辅助信息!E:J,6,FALSE)</f>
        <v>控制炉批号尽量少,优先安排达钢,提前联系到场规格及数量</v>
      </c>
      <c r="M1102" s="74">
        <v>45769</v>
      </c>
      <c r="O1102" s="45">
        <f ca="1" t="shared" si="40"/>
        <v>0</v>
      </c>
      <c r="P1102" s="45">
        <f ca="1" t="shared" si="39"/>
        <v>22</v>
      </c>
      <c r="Q1102" s="46" t="str">
        <f>VLOOKUP(B1102,辅助信息!E:M,9,FALSE)</f>
        <v>ZTWM-CDGS-XS-2024-0134-商投建工达州中医药科技成果示范园项目</v>
      </c>
      <c r="R1102" s="46" t="str">
        <f>_xlfn._xlws.FILTER(辅助信息!D:D,辅助信息!E:E=B1102)</f>
        <v>商投建工达州中医药科技园</v>
      </c>
    </row>
    <row r="1103" hidden="1" spans="2:18">
      <c r="B1103" s="27" t="s">
        <v>75</v>
      </c>
      <c r="C1103" s="53">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1" t="str">
        <f>VLOOKUP(B1103,辅助信息!E:J,6,FALSE)</f>
        <v>五冶建设送货单,送货车型13米,装货前联系收货人核实到场规格,没提前告知进场规格现场不给予接收</v>
      </c>
      <c r="M1103" s="74">
        <v>45772</v>
      </c>
      <c r="O1103" s="45">
        <f ca="1" t="shared" si="40"/>
        <v>0</v>
      </c>
      <c r="P1103" s="45">
        <f ca="1" t="shared" si="39"/>
        <v>19</v>
      </c>
      <c r="Q1103" s="46" t="str">
        <f>VLOOKUP(B1103,辅助信息!E:M,9,FALSE)</f>
        <v>ZTWM-CDGS-XS-2024-0181-五冶天府-国道542项目（二批次）</v>
      </c>
      <c r="R1103" s="46" t="str">
        <f>_xlfn._xlws.FILTER(辅助信息!D:D,辅助信息!E:E=B1103)</f>
        <v>五冶达州国道542项目</v>
      </c>
    </row>
    <row r="1104" hidden="1" spans="2:18">
      <c r="B1104" s="27" t="s">
        <v>75</v>
      </c>
      <c r="C1104" s="53">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1" t="str">
        <f>VLOOKUP(B1104,辅助信息!E:J,6,FALSE)</f>
        <v>五冶建设送货单,送货车型13米,装货前联系收货人核实到场规格,没提前告知进场规格现场不给予接收</v>
      </c>
      <c r="M1104" s="74">
        <v>45772</v>
      </c>
      <c r="O1104" s="45">
        <f ca="1" t="shared" si="40"/>
        <v>0</v>
      </c>
      <c r="P1104" s="45">
        <f ca="1" t="shared" si="39"/>
        <v>19</v>
      </c>
      <c r="Q1104" s="46" t="str">
        <f>VLOOKUP(B1104,辅助信息!E:M,9,FALSE)</f>
        <v>ZTWM-CDGS-XS-2024-0181-五冶天府-国道542项目（二批次）</v>
      </c>
      <c r="R1104" s="46" t="str">
        <f>_xlfn._xlws.FILTER(辅助信息!D:D,辅助信息!E:E=B1104)</f>
        <v>五冶达州国道542项目</v>
      </c>
    </row>
    <row r="1105" hidden="1" spans="2:18">
      <c r="B1105" s="27" t="s">
        <v>75</v>
      </c>
      <c r="C1105" s="53">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1" t="str">
        <f>VLOOKUP(B1105,辅助信息!E:J,6,FALSE)</f>
        <v>五冶建设送货单,送货车型13米,装货前联系收货人核实到场规格,没提前告知进场规格现场不给予接收</v>
      </c>
      <c r="M1105" s="74">
        <v>45772</v>
      </c>
      <c r="O1105" s="45">
        <f ca="1" t="shared" si="40"/>
        <v>0</v>
      </c>
      <c r="P1105" s="45">
        <f ca="1" t="shared" si="39"/>
        <v>19</v>
      </c>
      <c r="Q1105" s="46" t="str">
        <f>VLOOKUP(B1105,辅助信息!E:M,9,FALSE)</f>
        <v>ZTWM-CDGS-XS-2024-0181-五冶天府-国道542项目（二批次）</v>
      </c>
      <c r="R1105" s="46" t="str">
        <f>_xlfn._xlws.FILTER(辅助信息!D:D,辅助信息!E:E=B1105)</f>
        <v>五冶达州国道542项目</v>
      </c>
    </row>
    <row r="1106" hidden="1" spans="2:18">
      <c r="B1106" s="27" t="s">
        <v>75</v>
      </c>
      <c r="C1106" s="53">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1" t="str">
        <f>VLOOKUP(B1106,辅助信息!E:J,6,FALSE)</f>
        <v>五冶建设送货单,送货车型13米,装货前联系收货人核实到场规格,没提前告知进场规格现场不给予接收</v>
      </c>
      <c r="M1106" s="74">
        <v>45772</v>
      </c>
      <c r="O1106" s="45">
        <f ca="1" t="shared" si="40"/>
        <v>0</v>
      </c>
      <c r="P1106" s="45">
        <f ca="1" t="shared" si="39"/>
        <v>19</v>
      </c>
      <c r="Q1106" s="46" t="str">
        <f>VLOOKUP(B1106,辅助信息!E:M,9,FALSE)</f>
        <v>ZTWM-CDGS-XS-2024-0181-五冶天府-国道542项目（二批次）</v>
      </c>
      <c r="R1106" s="46" t="str">
        <f>_xlfn._xlws.FILTER(辅助信息!D:D,辅助信息!E:E=B1106)</f>
        <v>五冶达州国道542项目</v>
      </c>
    </row>
    <row r="1107" hidden="1" spans="2:18">
      <c r="B1107" s="27" t="s">
        <v>75</v>
      </c>
      <c r="C1107" s="53">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1" t="str">
        <f>VLOOKUP(B1107,辅助信息!E:J,6,FALSE)</f>
        <v>五冶建设送货单,送货车型13米,装货前联系收货人核实到场规格,没提前告知进场规格现场不给予接收</v>
      </c>
      <c r="M1107" s="74">
        <v>45772</v>
      </c>
      <c r="O1107" s="45">
        <f ca="1" t="shared" si="40"/>
        <v>0</v>
      </c>
      <c r="P1107" s="45">
        <f ca="1" t="shared" si="39"/>
        <v>19</v>
      </c>
      <c r="Q1107" s="46" t="str">
        <f>VLOOKUP(B1107,辅助信息!E:M,9,FALSE)</f>
        <v>ZTWM-CDGS-XS-2024-0181-五冶天府-国道542项目（二批次）</v>
      </c>
      <c r="R1107" s="46" t="str">
        <f>_xlfn._xlws.FILTER(辅助信息!D:D,辅助信息!E:E=B1107)</f>
        <v>五冶达州国道542项目</v>
      </c>
    </row>
    <row r="1108" hidden="1" spans="2:18">
      <c r="B1108" s="27" t="s">
        <v>127</v>
      </c>
      <c r="C1108" s="53">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1" t="str">
        <f>VLOOKUP(B1108,辅助信息!E:J,6,FALSE)</f>
        <v>送货单：送货单位：南充思临新材料科技有限公司,收货单位：五冶集团川北(南充)建设有限公司,项目名称：南充医学科学产业园,送货车型13米,装货前联系收货人核实到场规格</v>
      </c>
      <c r="M1108" s="74">
        <v>45769</v>
      </c>
      <c r="O1108" s="45">
        <f ca="1" t="shared" si="40"/>
        <v>0</v>
      </c>
      <c r="P1108" s="45">
        <f ca="1" t="shared" si="39"/>
        <v>22</v>
      </c>
      <c r="Q1108" s="46" t="str">
        <f>VLOOKUP(B1108,辅助信息!E:M,9,FALSE)</f>
        <v>ZTWM-CDGS-XS-2024-0248-五冶钢构-南充市医学院项目</v>
      </c>
      <c r="R1108" s="46" t="str">
        <f>_xlfn._xlws.FILTER(辅助信息!D:D,辅助信息!E:E=B1108)</f>
        <v>五冶钢构南充医学科学产业园建设项目</v>
      </c>
    </row>
    <row r="1109" hidden="1" spans="2:18">
      <c r="B1109" s="27" t="s">
        <v>127</v>
      </c>
      <c r="C1109" s="53">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1" t="str">
        <f>VLOOKUP(B1109,辅助信息!E:J,6,FALSE)</f>
        <v>送货单：送货单位：南充思临新材料科技有限公司,收货单位：五冶集团川北(南充)建设有限公司,项目名称：南充医学科学产业园,送货车型13米,装货前联系收货人核实到场规格</v>
      </c>
      <c r="M1109" s="74">
        <v>45769</v>
      </c>
      <c r="O1109" s="45">
        <f ca="1" t="shared" si="40"/>
        <v>0</v>
      </c>
      <c r="P1109" s="45">
        <f ca="1" t="shared" si="39"/>
        <v>22</v>
      </c>
      <c r="Q1109" s="46" t="str">
        <f>VLOOKUP(B1109,辅助信息!E:M,9,FALSE)</f>
        <v>ZTWM-CDGS-XS-2024-0248-五冶钢构-南充市医学院项目</v>
      </c>
      <c r="R1109" s="46" t="str">
        <f>_xlfn._xlws.FILTER(辅助信息!D:D,辅助信息!E:E=B1109)</f>
        <v>五冶钢构南充医学科学产业园建设项目</v>
      </c>
    </row>
    <row r="1110" hidden="1" spans="2:18">
      <c r="B1110" s="27" t="s">
        <v>127</v>
      </c>
      <c r="C1110" s="53">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1" t="str">
        <f>VLOOKUP(B1110,辅助信息!E:J,6,FALSE)</f>
        <v>送货单：送货单位：南充思临新材料科技有限公司,收货单位：五冶集团川北(南充)建设有限公司,项目名称：南充医学科学产业园,送货车型13米,装货前联系收货人核实到场规格</v>
      </c>
      <c r="M1110" s="74">
        <v>45769</v>
      </c>
      <c r="O1110" s="45">
        <f ca="1" t="shared" si="40"/>
        <v>0</v>
      </c>
      <c r="P1110" s="45">
        <f ca="1" t="shared" si="39"/>
        <v>22</v>
      </c>
      <c r="Q1110" s="46" t="str">
        <f>VLOOKUP(B1110,辅助信息!E:M,9,FALSE)</f>
        <v>ZTWM-CDGS-XS-2024-0248-五冶钢构-南充市医学院项目</v>
      </c>
      <c r="R1110" s="46" t="str">
        <f>_xlfn._xlws.FILTER(辅助信息!D:D,辅助信息!E:E=B1110)</f>
        <v>五冶钢构南充医学科学产业园建设项目</v>
      </c>
    </row>
    <row r="1111" hidden="1" spans="2:18">
      <c r="B1111" s="27" t="s">
        <v>127</v>
      </c>
      <c r="C1111" s="53">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1" t="str">
        <f>VLOOKUP(B1111,辅助信息!E:J,6,FALSE)</f>
        <v>送货单：送货单位：南充思临新材料科技有限公司,收货单位：五冶集团川北(南充)建设有限公司,项目名称：南充医学科学产业园,送货车型13米,装货前联系收货人核实到场规格</v>
      </c>
      <c r="M1111" s="74">
        <v>45769</v>
      </c>
      <c r="O1111" s="45">
        <f ca="1" t="shared" si="40"/>
        <v>0</v>
      </c>
      <c r="P1111" s="45">
        <f ca="1" t="shared" si="39"/>
        <v>22</v>
      </c>
      <c r="Q1111" s="46" t="str">
        <f>VLOOKUP(B1111,辅助信息!E:M,9,FALSE)</f>
        <v>ZTWM-CDGS-XS-2024-0248-五冶钢构-南充市医学院项目</v>
      </c>
      <c r="R1111" s="46" t="str">
        <f>_xlfn._xlws.FILTER(辅助信息!D:D,辅助信息!E:E=B1111)</f>
        <v>五冶钢构南充医学科学产业园建设项目</v>
      </c>
    </row>
    <row r="1112" hidden="1" spans="2:18">
      <c r="B1112" s="27" t="s">
        <v>104</v>
      </c>
      <c r="C1112" s="53">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1" t="str">
        <f>VLOOKUP(B1112,辅助信息!E:J,6,FALSE)</f>
        <v>提前联系到场规格,一天到场车辆不低于2车</v>
      </c>
      <c r="M1112" s="74">
        <v>45769</v>
      </c>
      <c r="O1112" s="45">
        <f ca="1" t="shared" si="40"/>
        <v>0</v>
      </c>
      <c r="P1112" s="45">
        <f ca="1" t="shared" si="39"/>
        <v>22</v>
      </c>
      <c r="Q1112" s="46" t="str">
        <f>VLOOKUP(B1112,辅助信息!E:M,9,FALSE)</f>
        <v>ZTWM-CDGS-XS-2024-0205-五冶钢构-达州市通川区西外复兴镇及临近片区建设项目</v>
      </c>
      <c r="R1112" s="46" t="str">
        <f>_xlfn._xlws.FILTER(辅助信息!D:D,辅助信息!E:E=B1112)</f>
        <v>五冶钢构达州市公共卫生临床医疗中心项目</v>
      </c>
    </row>
    <row r="1113" hidden="1" spans="2:18">
      <c r="B1113" s="27" t="s">
        <v>104</v>
      </c>
      <c r="C1113" s="53">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1" t="str">
        <f>VLOOKUP(B1113,辅助信息!E:J,6,FALSE)</f>
        <v>提前联系到场规格,一天到场车辆不低于2车</v>
      </c>
      <c r="M1113" s="74">
        <v>45769</v>
      </c>
      <c r="O1113" s="45">
        <f ca="1" t="shared" si="40"/>
        <v>0</v>
      </c>
      <c r="P1113" s="45">
        <f ca="1" t="shared" si="39"/>
        <v>22</v>
      </c>
      <c r="Q1113" s="46" t="str">
        <f>VLOOKUP(B1113,辅助信息!E:M,9,FALSE)</f>
        <v>ZTWM-CDGS-XS-2024-0205-五冶钢构-达州市通川区西外复兴镇及临近片区建设项目</v>
      </c>
      <c r="R1113" s="46" t="str">
        <f>_xlfn._xlws.FILTER(辅助信息!D:D,辅助信息!E:E=B1113)</f>
        <v>五冶钢构达州市公共卫生临床医疗中心项目</v>
      </c>
    </row>
    <row r="1114" hidden="1" spans="2:18">
      <c r="B1114" s="27" t="s">
        <v>104</v>
      </c>
      <c r="C1114" s="53">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1" t="str">
        <f>VLOOKUP(B1114,辅助信息!E:J,6,FALSE)</f>
        <v>提前联系到场规格,一天到场车辆不低于2车</v>
      </c>
      <c r="M1114" s="74">
        <v>45769</v>
      </c>
      <c r="O1114" s="45">
        <f ca="1" t="shared" si="40"/>
        <v>0</v>
      </c>
      <c r="P1114" s="45">
        <f ca="1" t="shared" si="39"/>
        <v>22</v>
      </c>
      <c r="Q1114" s="46" t="str">
        <f>VLOOKUP(B1114,辅助信息!E:M,9,FALSE)</f>
        <v>ZTWM-CDGS-XS-2024-0205-五冶钢构-达州市通川区西外复兴镇及临近片区建设项目</v>
      </c>
      <c r="R1114" s="46" t="str">
        <f>_xlfn._xlws.FILTER(辅助信息!D:D,辅助信息!E:E=B1114)</f>
        <v>五冶钢构达州市公共卫生临床医疗中心项目</v>
      </c>
    </row>
    <row r="1115" hidden="1" spans="2:18">
      <c r="B1115" s="27" t="s">
        <v>104</v>
      </c>
      <c r="C1115" s="53">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1" t="str">
        <f>VLOOKUP(B1115,辅助信息!E:J,6,FALSE)</f>
        <v>提前联系到场规格,一天到场车辆不低于2车</v>
      </c>
      <c r="M1115" s="74">
        <v>45769</v>
      </c>
      <c r="O1115" s="45">
        <f ca="1" t="shared" si="40"/>
        <v>0</v>
      </c>
      <c r="P1115" s="45">
        <f ca="1" t="shared" si="39"/>
        <v>22</v>
      </c>
      <c r="Q1115" s="46" t="str">
        <f>VLOOKUP(B1115,辅助信息!E:M,9,FALSE)</f>
        <v>ZTWM-CDGS-XS-2024-0205-五冶钢构-达州市通川区西外复兴镇及临近片区建设项目</v>
      </c>
      <c r="R1115" s="46" t="str">
        <f>_xlfn._xlws.FILTER(辅助信息!D:D,辅助信息!E:E=B1115)</f>
        <v>五冶钢构达州市公共卫生临床医疗中心项目</v>
      </c>
    </row>
    <row r="1116" hidden="1" spans="1:18">
      <c r="A1116" s="45">
        <f t="shared" ref="A1116:A1122" si="41">G1116-H1116</f>
        <v>0</v>
      </c>
      <c r="B1116" s="27" t="s">
        <v>129</v>
      </c>
      <c r="C1116" s="53">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1" t="e">
        <f>VLOOKUP(B1116,辅助信息!E:J,6,FALSE)</f>
        <v>#N/A</v>
      </c>
      <c r="M1116" s="74">
        <v>45769</v>
      </c>
      <c r="O1116" s="45">
        <f ca="1" t="shared" si="40"/>
        <v>0</v>
      </c>
      <c r="P1116" s="45">
        <f ca="1" t="shared" si="39"/>
        <v>22</v>
      </c>
      <c r="Q1116" s="46" t="e">
        <f>VLOOKUP(B1116,辅助信息!E:M,9,FALSE)</f>
        <v>#N/A</v>
      </c>
      <c r="R1116" s="46" vm="1" t="e">
        <f>_xlfn._xlws.FILTER(辅助信息!D:D,辅助信息!E:E=B1116)</f>
        <v>#VALUE!</v>
      </c>
    </row>
    <row r="1117" hidden="1" spans="1:18">
      <c r="A1117" s="45">
        <f t="shared" si="41"/>
        <v>0</v>
      </c>
      <c r="B1117" s="27" t="s">
        <v>129</v>
      </c>
      <c r="C1117" s="53">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1" t="e">
        <f>VLOOKUP(B1117,辅助信息!E:J,6,FALSE)</f>
        <v>#N/A</v>
      </c>
      <c r="M1117" s="74">
        <v>45769</v>
      </c>
      <c r="O1117" s="45">
        <f ca="1" t="shared" si="40"/>
        <v>0</v>
      </c>
      <c r="P1117" s="45">
        <f ca="1" t="shared" si="39"/>
        <v>22</v>
      </c>
      <c r="Q1117" s="46" t="e">
        <f>VLOOKUP(B1117,辅助信息!E:M,9,FALSE)</f>
        <v>#N/A</v>
      </c>
      <c r="R1117" s="46" vm="1" t="e">
        <f>_xlfn._xlws.FILTER(辅助信息!D:D,辅助信息!E:E=B1117)</f>
        <v>#VALUE!</v>
      </c>
    </row>
    <row r="1118" hidden="1" spans="1:18">
      <c r="A1118" s="45">
        <f t="shared" si="41"/>
        <v>0</v>
      </c>
      <c r="B1118" s="27" t="s">
        <v>129</v>
      </c>
      <c r="C1118" s="53">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1" t="e">
        <f>VLOOKUP(B1118,辅助信息!E:J,6,FALSE)</f>
        <v>#N/A</v>
      </c>
      <c r="M1118" s="74">
        <v>45769</v>
      </c>
      <c r="O1118" s="45">
        <f ca="1" t="shared" si="40"/>
        <v>0</v>
      </c>
      <c r="P1118" s="45">
        <f ca="1" t="shared" si="39"/>
        <v>22</v>
      </c>
      <c r="Q1118" s="46" t="e">
        <f>VLOOKUP(B1118,辅助信息!E:M,9,FALSE)</f>
        <v>#N/A</v>
      </c>
      <c r="R1118" s="46" vm="1" t="e">
        <f>_xlfn._xlws.FILTER(辅助信息!D:D,辅助信息!E:E=B1118)</f>
        <v>#VALUE!</v>
      </c>
    </row>
    <row r="1119" hidden="1" spans="1:18">
      <c r="A1119" s="45">
        <f t="shared" si="41"/>
        <v>0</v>
      </c>
      <c r="B1119" s="27" t="s">
        <v>131</v>
      </c>
      <c r="C1119" s="53">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1" t="str">
        <f>VLOOKUP(B1119,辅助信息!E:J,6,FALSE)</f>
        <v>装货前联系收货人核实到场规格，货物最下面用方木垫下方便卸货</v>
      </c>
      <c r="M1119" s="74">
        <v>45769</v>
      </c>
      <c r="O1119" s="45">
        <f ca="1" t="shared" si="40"/>
        <v>0</v>
      </c>
      <c r="P1119" s="45">
        <f ca="1" t="shared" si="39"/>
        <v>22</v>
      </c>
      <c r="Q1119" s="46" t="str">
        <f>VLOOKUP(B1119,辅助信息!E:M,9,FALSE)</f>
        <v>ZTWM-CDGS-XS-2025-0059-宜宾兴港建材-宜宾冷链项目</v>
      </c>
      <c r="R1119" s="46" t="str">
        <f>_xlfn._xlws.FILTER(辅助信息!D:D,辅助信息!E:E=B1119)</f>
        <v>宜宾兴港三江新区长江工业园建设项目</v>
      </c>
    </row>
    <row r="1120" hidden="1" spans="1:18">
      <c r="A1120" s="45">
        <f t="shared" si="41"/>
        <v>0</v>
      </c>
      <c r="B1120" s="27" t="s">
        <v>132</v>
      </c>
      <c r="C1120" s="53">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1" t="str">
        <f>VLOOKUP(B1120,辅助信息!E:J,6,FALSE)</f>
        <v>装货前联系收货人核实到场规格，货物最下面用方木垫下方便卸货</v>
      </c>
      <c r="M1120" s="74">
        <v>45769</v>
      </c>
      <c r="O1120" s="45">
        <f ca="1" t="shared" si="40"/>
        <v>0</v>
      </c>
      <c r="P1120" s="45">
        <f ca="1" t="shared" si="39"/>
        <v>22</v>
      </c>
      <c r="Q1120" s="46" t="str">
        <f>VLOOKUP(B1120,辅助信息!E:M,9,FALSE)</f>
        <v>ZTWM-CDGS-XS-2025-0059-宜宾兴港建材-宜宾冷链项目</v>
      </c>
      <c r="R1120" s="46" t="str">
        <f>_xlfn._xlws.FILTER(辅助信息!D:D,辅助信息!E:E=B1120)</f>
        <v>宜宾兴港三江新区长江工业园建设项目</v>
      </c>
    </row>
    <row r="1121" hidden="1" spans="1:18">
      <c r="A1121" s="45">
        <f t="shared" si="41"/>
        <v>0</v>
      </c>
      <c r="B1121" s="27" t="s">
        <v>132</v>
      </c>
      <c r="C1121" s="53">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1" t="str">
        <f>VLOOKUP(B1121,辅助信息!E:J,6,FALSE)</f>
        <v>装货前联系收货人核实到场规格，货物最下面用方木垫下方便卸货</v>
      </c>
      <c r="M1121" s="74">
        <v>45769</v>
      </c>
      <c r="O1121" s="45">
        <f ca="1" t="shared" si="40"/>
        <v>0</v>
      </c>
      <c r="P1121" s="45">
        <f ca="1" t="shared" si="39"/>
        <v>22</v>
      </c>
      <c r="Q1121" s="46" t="str">
        <f>VLOOKUP(B1121,辅助信息!E:M,9,FALSE)</f>
        <v>ZTWM-CDGS-XS-2025-0059-宜宾兴港建材-宜宾冷链项目</v>
      </c>
      <c r="R1121" s="46" t="str">
        <f>_xlfn._xlws.FILTER(辅助信息!D:D,辅助信息!E:E=B1121)</f>
        <v>宜宾兴港三江新区长江工业园建设项目</v>
      </c>
    </row>
    <row r="1122" hidden="1" spans="1:18">
      <c r="A1122" s="45">
        <f t="shared" si="41"/>
        <v>0</v>
      </c>
      <c r="B1122" s="27" t="s">
        <v>132</v>
      </c>
      <c r="C1122" s="53">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1" t="str">
        <f>VLOOKUP(B1122,辅助信息!E:J,6,FALSE)</f>
        <v>装货前联系收货人核实到场规格，货物最下面用方木垫下方便卸货</v>
      </c>
      <c r="M1122" s="74">
        <v>45769</v>
      </c>
      <c r="O1122" s="45">
        <f ca="1" t="shared" si="40"/>
        <v>0</v>
      </c>
      <c r="P1122" s="45">
        <f ca="1" t="shared" si="39"/>
        <v>22</v>
      </c>
      <c r="Q1122" s="46" t="str">
        <f>VLOOKUP(B1122,辅助信息!E:M,9,FALSE)</f>
        <v>ZTWM-CDGS-XS-2025-0059-宜宾兴港建材-宜宾冷链项目</v>
      </c>
      <c r="R1122" s="46" t="str">
        <f>_xlfn._xlws.FILTER(辅助信息!D:D,辅助信息!E:E=B1122)</f>
        <v>宜宾兴港三江新区长江工业园建设项目</v>
      </c>
    </row>
    <row r="1123" hidden="1" spans="2:18">
      <c r="B1123" s="27" t="s">
        <v>31</v>
      </c>
      <c r="C1123" s="53">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1" t="str">
        <f>VLOOKUP(B1123,辅助信息!E:J,6,FALSE)</f>
        <v>提前联系到场规格及数量</v>
      </c>
      <c r="M1123" s="74">
        <v>45769</v>
      </c>
      <c r="O1123" s="45">
        <f ca="1" t="shared" si="40"/>
        <v>0</v>
      </c>
      <c r="P1123" s="45">
        <f ca="1" t="shared" si="39"/>
        <v>22</v>
      </c>
      <c r="Q1123" s="46" t="str">
        <f>VLOOKUP(B1123,辅助信息!E:M,9,FALSE)</f>
        <v>ZTWM-CDGS-XS-2024-0179-四川商投-射洪城乡一体化建设项目</v>
      </c>
      <c r="R1123" s="46" t="str">
        <f>_xlfn._xlws.FILTER(辅助信息!D:D,辅助信息!E:E=B1123)</f>
        <v>四川商建
射洪城乡一体化项目</v>
      </c>
    </row>
    <row r="1124" hidden="1" spans="2:18">
      <c r="B1124" s="27" t="s">
        <v>31</v>
      </c>
      <c r="C1124" s="53">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1" t="str">
        <f>VLOOKUP(B1124,辅助信息!E:J,6,FALSE)</f>
        <v>提前联系到场规格及数量</v>
      </c>
      <c r="M1124" s="74">
        <v>45769</v>
      </c>
      <c r="O1124" s="45">
        <f ca="1" t="shared" si="40"/>
        <v>0</v>
      </c>
      <c r="P1124" s="45">
        <f ca="1" t="shared" si="39"/>
        <v>22</v>
      </c>
      <c r="Q1124" s="46" t="str">
        <f>VLOOKUP(B1124,辅助信息!E:M,9,FALSE)</f>
        <v>ZTWM-CDGS-XS-2024-0179-四川商投-射洪城乡一体化建设项目</v>
      </c>
      <c r="R1124" s="46" t="str">
        <f>_xlfn._xlws.FILTER(辅助信息!D:D,辅助信息!E:E=B1124)</f>
        <v>四川商建
射洪城乡一体化项目</v>
      </c>
    </row>
    <row r="1125" hidden="1" spans="2:18">
      <c r="B1125" s="27" t="s">
        <v>31</v>
      </c>
      <c r="C1125" s="53">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1" t="str">
        <f>VLOOKUP(B1125,辅助信息!E:J,6,FALSE)</f>
        <v>提前联系到场规格及数量</v>
      </c>
      <c r="M1125" s="74">
        <v>45769</v>
      </c>
      <c r="O1125" s="45">
        <f ca="1" t="shared" si="40"/>
        <v>0</v>
      </c>
      <c r="P1125" s="45">
        <f ca="1" t="shared" si="39"/>
        <v>22</v>
      </c>
      <c r="Q1125" s="46" t="str">
        <f>VLOOKUP(B1125,辅助信息!E:M,9,FALSE)</f>
        <v>ZTWM-CDGS-XS-2024-0179-四川商投-射洪城乡一体化建设项目</v>
      </c>
      <c r="R1125" s="46" t="str">
        <f>_xlfn._xlws.FILTER(辅助信息!D:D,辅助信息!E:E=B1125)</f>
        <v>四川商建
射洪城乡一体化项目</v>
      </c>
    </row>
    <row r="1126" hidden="1" spans="2:18">
      <c r="B1126" s="27" t="s">
        <v>31</v>
      </c>
      <c r="C1126" s="53">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1" t="str">
        <f>VLOOKUP(B1126,辅助信息!E:J,6,FALSE)</f>
        <v>提前联系到场规格及数量</v>
      </c>
      <c r="M1126" s="74">
        <v>45769</v>
      </c>
      <c r="O1126" s="45">
        <f ca="1" t="shared" si="40"/>
        <v>0</v>
      </c>
      <c r="P1126" s="45">
        <f ca="1" t="shared" si="39"/>
        <v>22</v>
      </c>
      <c r="Q1126" s="46" t="str">
        <f>VLOOKUP(B1126,辅助信息!E:M,9,FALSE)</f>
        <v>ZTWM-CDGS-XS-2024-0179-四川商投-射洪城乡一体化建设项目</v>
      </c>
      <c r="R1126" s="46" t="str">
        <f>_xlfn._xlws.FILTER(辅助信息!D:D,辅助信息!E:E=B1126)</f>
        <v>四川商建
射洪城乡一体化项目</v>
      </c>
    </row>
    <row r="1127" hidden="1" spans="2:18">
      <c r="B1127" s="27" t="s">
        <v>31</v>
      </c>
      <c r="C1127" s="53">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1" t="str">
        <f>VLOOKUP(B1127,辅助信息!E:J,6,FALSE)</f>
        <v>提前联系到场规格及数量</v>
      </c>
      <c r="M1127" s="74">
        <v>45769</v>
      </c>
      <c r="O1127" s="45">
        <f ca="1" t="shared" si="40"/>
        <v>0</v>
      </c>
      <c r="P1127" s="45">
        <f ca="1" t="shared" si="39"/>
        <v>22</v>
      </c>
      <c r="Q1127" s="46" t="str">
        <f>VLOOKUP(B1127,辅助信息!E:M,9,FALSE)</f>
        <v>ZTWM-CDGS-XS-2024-0179-四川商投-射洪城乡一体化建设项目</v>
      </c>
      <c r="R1127" s="46" t="str">
        <f>_xlfn._xlws.FILTER(辅助信息!D:D,辅助信息!E:E=B1127)</f>
        <v>四川商建
射洪城乡一体化项目</v>
      </c>
    </row>
    <row r="1128" hidden="1" spans="1:18">
      <c r="A1128" s="42" t="s">
        <v>134</v>
      </c>
      <c r="B1128" s="27" t="s">
        <v>69</v>
      </c>
      <c r="C1128" s="53">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1" t="str">
        <f>VLOOKUP(B1128,辅助信息!E:J,6,FALSE)</f>
        <v>控制炉批号尽量少,优先安排达钢,提前联系到场规格及数量</v>
      </c>
      <c r="M1128" s="74">
        <v>45763</v>
      </c>
      <c r="O1128" s="45">
        <f ca="1" t="shared" si="40"/>
        <v>0</v>
      </c>
      <c r="P1128" s="45">
        <f ca="1" t="shared" si="39"/>
        <v>28</v>
      </c>
      <c r="Q1128" s="46" t="str">
        <f>VLOOKUP(B1128,辅助信息!E:M,9,FALSE)</f>
        <v>ZTWM-CDGS-XS-2024-0134-商投建工达州中医药科技成果示范园项目</v>
      </c>
      <c r="R1128" s="46" t="str">
        <f>_xlfn._xlws.FILTER(辅助信息!D:D,辅助信息!E:E=B1128)</f>
        <v>商投建工达州中医药科技园</v>
      </c>
    </row>
    <row r="1129" hidden="1" spans="2:18">
      <c r="B1129" s="27" t="s">
        <v>69</v>
      </c>
      <c r="C1129" s="53">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1" t="str">
        <f>VLOOKUP(B1129,辅助信息!E:J,6,FALSE)</f>
        <v>控制炉批号尽量少,优先安排达钢,提前联系到场规格及数量</v>
      </c>
      <c r="M1129" s="74">
        <v>45763</v>
      </c>
      <c r="O1129" s="45">
        <f ca="1" t="shared" si="40"/>
        <v>0</v>
      </c>
      <c r="P1129" s="45">
        <f ca="1" t="shared" si="39"/>
        <v>28</v>
      </c>
      <c r="Q1129" s="46" t="str">
        <f>VLOOKUP(B1129,辅助信息!E:M,9,FALSE)</f>
        <v>ZTWM-CDGS-XS-2024-0134-商投建工达州中医药科技成果示范园项目</v>
      </c>
      <c r="R1129" s="46" t="str">
        <f>_xlfn._xlws.FILTER(辅助信息!D:D,辅助信息!E:E=B1129)</f>
        <v>商投建工达州中医药科技园</v>
      </c>
    </row>
    <row r="1130" hidden="1" spans="2:18">
      <c r="B1130" s="27" t="s">
        <v>69</v>
      </c>
      <c r="C1130" s="53">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1" t="str">
        <f>VLOOKUP(B1130,辅助信息!E:J,6,FALSE)</f>
        <v>控制炉批号尽量少,优先安排达钢,提前联系到场规格及数量</v>
      </c>
      <c r="M1130" s="74">
        <v>45763</v>
      </c>
      <c r="O1130" s="45">
        <f ca="1" t="shared" si="40"/>
        <v>0</v>
      </c>
      <c r="P1130" s="45">
        <f ca="1" t="shared" si="39"/>
        <v>28</v>
      </c>
      <c r="Q1130" s="46" t="str">
        <f>VLOOKUP(B1130,辅助信息!E:M,9,FALSE)</f>
        <v>ZTWM-CDGS-XS-2024-0134-商投建工达州中医药科技成果示范园项目</v>
      </c>
      <c r="R1130" s="46" t="str">
        <f>_xlfn._xlws.FILTER(辅助信息!D:D,辅助信息!E:E=B1130)</f>
        <v>商投建工达州中医药科技园</v>
      </c>
    </row>
    <row r="1131" hidden="1" spans="2:18">
      <c r="B1131" s="27" t="s">
        <v>69</v>
      </c>
      <c r="C1131" s="53">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1" t="str">
        <f>VLOOKUP(B1131,辅助信息!E:J,6,FALSE)</f>
        <v>控制炉批号尽量少,优先安排达钢,提前联系到场规格及数量</v>
      </c>
      <c r="M1131" s="74">
        <v>45763</v>
      </c>
      <c r="O1131" s="45">
        <f ca="1" t="shared" si="40"/>
        <v>0</v>
      </c>
      <c r="P1131" s="45">
        <f ca="1" t="shared" si="39"/>
        <v>28</v>
      </c>
      <c r="Q1131" s="46" t="str">
        <f>VLOOKUP(B1131,辅助信息!E:M,9,FALSE)</f>
        <v>ZTWM-CDGS-XS-2024-0134-商投建工达州中医药科技成果示范园项目</v>
      </c>
      <c r="R1131" s="46" t="str">
        <f>_xlfn._xlws.FILTER(辅助信息!D:D,辅助信息!E:E=B1131)</f>
        <v>商投建工达州中医药科技园</v>
      </c>
    </row>
    <row r="1132" hidden="1" spans="2:18">
      <c r="B1132" s="27" t="s">
        <v>56</v>
      </c>
      <c r="C1132" s="53">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1" t="str">
        <f>VLOOKUP(B1132,辅助信息!E:J,6,FALSE)</f>
        <v>控制炉批号尽量少,优先安排达钢,提前联系到场规格及数量</v>
      </c>
      <c r="M1132" s="74">
        <v>45772</v>
      </c>
      <c r="O1132" s="45">
        <f ca="1" t="shared" si="40"/>
        <v>0</v>
      </c>
      <c r="P1132" s="45">
        <f ca="1" t="shared" si="39"/>
        <v>19</v>
      </c>
      <c r="Q1132" s="46" t="str">
        <f>VLOOKUP(B1132,辅助信息!E:M,9,FALSE)</f>
        <v>ZTWM-CDGS-XS-2024-0134-商投建工达州中医药科技成果示范园项目</v>
      </c>
      <c r="R1132" s="46" t="str">
        <f>_xlfn._xlws.FILTER(辅助信息!D:D,辅助信息!E:E=B1132)</f>
        <v>商投建工达州中医药科技园</v>
      </c>
    </row>
    <row r="1133" hidden="1" spans="2:18">
      <c r="B1133" s="27" t="s">
        <v>56</v>
      </c>
      <c r="C1133" s="53">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1" t="str">
        <f>VLOOKUP(B1133,辅助信息!E:J,6,FALSE)</f>
        <v>控制炉批号尽量少,优先安排达钢,提前联系到场规格及数量</v>
      </c>
      <c r="M1133" s="74">
        <v>45772</v>
      </c>
      <c r="O1133" s="45">
        <f ca="1" t="shared" si="40"/>
        <v>0</v>
      </c>
      <c r="P1133" s="45">
        <f ca="1" t="shared" si="39"/>
        <v>19</v>
      </c>
      <c r="Q1133" s="46" t="str">
        <f>VLOOKUP(B1133,辅助信息!E:M,9,FALSE)</f>
        <v>ZTWM-CDGS-XS-2024-0134-商投建工达州中医药科技成果示范园项目</v>
      </c>
      <c r="R1133" s="46" t="str">
        <f>_xlfn._xlws.FILTER(辅助信息!D:D,辅助信息!E:E=B1133)</f>
        <v>商投建工达州中医药科技园</v>
      </c>
    </row>
    <row r="1134" hidden="1" spans="2:18">
      <c r="B1134" s="27" t="s">
        <v>87</v>
      </c>
      <c r="C1134" s="53">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1" t="str">
        <f>VLOOKUP(B1134,辅助信息!E:J,6,FALSE)</f>
        <v>五冶建设送货单,送货车型9.6米,装货前联系收货人核实到场规格,没提前告知进场规格现场不给予接收</v>
      </c>
      <c r="M1134" s="74">
        <v>45772</v>
      </c>
      <c r="O1134" s="45">
        <f ca="1" t="shared" si="40"/>
        <v>0</v>
      </c>
      <c r="P1134" s="45">
        <f ca="1" t="shared" si="39"/>
        <v>19</v>
      </c>
      <c r="Q1134" s="46" t="str">
        <f>VLOOKUP(B1134,辅助信息!E:M,9,FALSE)</f>
        <v>ZTWM-CDGS-XS-2024-0181-五冶天府-国道542项目（二批次）</v>
      </c>
      <c r="R1134" s="46" t="str">
        <f>_xlfn._xlws.FILTER(辅助信息!D:D,辅助信息!E:E=B1134)</f>
        <v>五冶达州国道542项目</v>
      </c>
    </row>
    <row r="1135" hidden="1" spans="2:18">
      <c r="B1135" s="27" t="s">
        <v>87</v>
      </c>
      <c r="C1135" s="53">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1" t="str">
        <f>VLOOKUP(B1135,辅助信息!E:J,6,FALSE)</f>
        <v>五冶建设送货单,送货车型9.6米,装货前联系收货人核实到场规格,没提前告知进场规格现场不给予接收</v>
      </c>
      <c r="M1135" s="74">
        <v>45772</v>
      </c>
      <c r="O1135" s="45">
        <f ca="1" t="shared" si="40"/>
        <v>0</v>
      </c>
      <c r="P1135" s="45">
        <f ca="1" t="shared" si="39"/>
        <v>19</v>
      </c>
      <c r="Q1135" s="46" t="str">
        <f>VLOOKUP(B1135,辅助信息!E:M,9,FALSE)</f>
        <v>ZTWM-CDGS-XS-2024-0181-五冶天府-国道542项目（二批次）</v>
      </c>
      <c r="R1135" s="46" t="str">
        <f>_xlfn._xlws.FILTER(辅助信息!D:D,辅助信息!E:E=B1135)</f>
        <v>五冶达州国道542项目</v>
      </c>
    </row>
    <row r="1136" hidden="1" spans="2:18">
      <c r="B1136" s="27" t="s">
        <v>87</v>
      </c>
      <c r="C1136" s="53">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1" t="str">
        <f>VLOOKUP(B1136,辅助信息!E:J,6,FALSE)</f>
        <v>五冶建设送货单,送货车型9.6米,装货前联系收货人核实到场规格,没提前告知进场规格现场不给予接收</v>
      </c>
      <c r="M1136" s="74">
        <v>45772</v>
      </c>
      <c r="O1136" s="45">
        <f ca="1" t="shared" si="40"/>
        <v>0</v>
      </c>
      <c r="P1136" s="45">
        <f ca="1" t="shared" si="39"/>
        <v>19</v>
      </c>
      <c r="Q1136" s="46" t="str">
        <f>VLOOKUP(B1136,辅助信息!E:M,9,FALSE)</f>
        <v>ZTWM-CDGS-XS-2024-0181-五冶天府-国道542项目（二批次）</v>
      </c>
      <c r="R1136" s="46" t="str">
        <f>_xlfn._xlws.FILTER(辅助信息!D:D,辅助信息!E:E=B1136)</f>
        <v>五冶达州国道542项目</v>
      </c>
    </row>
    <row r="1137" hidden="1" spans="2:18">
      <c r="B1137" s="27" t="s">
        <v>87</v>
      </c>
      <c r="C1137" s="53">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1" t="str">
        <f>VLOOKUP(B1137,辅助信息!E:J,6,FALSE)</f>
        <v>五冶建设送货单,送货车型9.6米,装货前联系收货人核实到场规格,没提前告知进场规格现场不给予接收</v>
      </c>
      <c r="M1137" s="74">
        <v>45772</v>
      </c>
      <c r="O1137" s="45">
        <f ca="1" t="shared" si="40"/>
        <v>0</v>
      </c>
      <c r="P1137" s="45">
        <f ca="1" t="shared" si="39"/>
        <v>19</v>
      </c>
      <c r="Q1137" s="46" t="str">
        <f>VLOOKUP(B1137,辅助信息!E:M,9,FALSE)</f>
        <v>ZTWM-CDGS-XS-2024-0181-五冶天府-国道542项目（二批次）</v>
      </c>
      <c r="R1137" s="46" t="str">
        <f>_xlfn._xlws.FILTER(辅助信息!D:D,辅助信息!E:E=B1137)</f>
        <v>五冶达州国道542项目</v>
      </c>
    </row>
    <row r="1138" hidden="1" spans="1:18">
      <c r="A1138" s="45"/>
      <c r="B1138" s="27" t="s">
        <v>81</v>
      </c>
      <c r="C1138" s="53">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v>
      </c>
      <c r="M1138" s="74">
        <v>45769</v>
      </c>
      <c r="O1138" s="45">
        <f ca="1" t="shared" si="40"/>
        <v>0</v>
      </c>
      <c r="P1138" s="45">
        <f ca="1" t="shared" si="39"/>
        <v>22</v>
      </c>
      <c r="Q1138" s="46" t="str">
        <f>VLOOKUP(B1138,辅助信息!E:M,9,FALSE)</f>
        <v>ZTWM-CDGS-XS-2024-0030-华西集采-简州大道</v>
      </c>
      <c r="R1138" s="46" t="str">
        <f>_xlfn._xlws.FILTER(辅助信息!D:D,辅助信息!E:E=B1138)</f>
        <v>华西简阳西城嘉苑</v>
      </c>
    </row>
    <row r="1139" hidden="1" spans="1:18">
      <c r="A1139" s="45"/>
      <c r="B1139" s="27" t="s">
        <v>81</v>
      </c>
      <c r="C1139" s="53">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v>
      </c>
      <c r="M1139" s="74">
        <v>45769</v>
      </c>
      <c r="O1139" s="45">
        <f ca="1" t="shared" si="40"/>
        <v>0</v>
      </c>
      <c r="P1139" s="45">
        <f ca="1" t="shared" si="39"/>
        <v>22</v>
      </c>
      <c r="Q1139" s="46" t="str">
        <f>VLOOKUP(B1139,辅助信息!E:M,9,FALSE)</f>
        <v>ZTWM-CDGS-XS-2024-0030-华西集采-简州大道</v>
      </c>
      <c r="R1139" s="46" t="str">
        <f>_xlfn._xlws.FILTER(辅助信息!D:D,辅助信息!E:E=B1139)</f>
        <v>华西简阳西城嘉苑</v>
      </c>
    </row>
    <row r="1140" hidden="1" spans="1:18">
      <c r="A1140" s="45"/>
      <c r="B1140" s="27" t="s">
        <v>64</v>
      </c>
      <c r="C1140" s="53">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4">
        <v>45768</v>
      </c>
      <c r="O1140" s="45">
        <f ca="1" t="shared" si="40"/>
        <v>0</v>
      </c>
      <c r="P1140" s="45">
        <f ca="1" t="shared" ref="P1140:P1159" si="42">IF(M1140="","",IF(N1140&lt;&gt;"",MAX(N1140-M1140,0),IF(TODAY()&gt;M1140,TODAY()-M1140,0)))</f>
        <v>23</v>
      </c>
      <c r="Q1140" s="46" t="str">
        <f>VLOOKUP(B1140,辅助信息!E:M,9,FALSE)</f>
        <v>ZTWM-CDGS-XS-2024-0181-五冶天府-国道542项目（二批次）</v>
      </c>
      <c r="R1140" s="46" t="str">
        <f>_xlfn._xlws.FILTER(辅助信息!D:D,辅助信息!E:E=B1140)</f>
        <v>五冶达州国道542项目</v>
      </c>
    </row>
    <row r="1141" hidden="1" spans="1:18">
      <c r="A1141" s="45"/>
      <c r="B1141" s="27" t="s">
        <v>75</v>
      </c>
      <c r="C1141" s="53">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4">
        <v>45772</v>
      </c>
      <c r="O1141" s="45">
        <f ca="1" t="shared" si="40"/>
        <v>0</v>
      </c>
      <c r="P1141" s="45">
        <f ca="1" t="shared" si="42"/>
        <v>19</v>
      </c>
      <c r="Q1141" s="46" t="str">
        <f>VLOOKUP(B1141,辅助信息!E:M,9,FALSE)</f>
        <v>ZTWM-CDGS-XS-2024-0181-五冶天府-国道542项目（二批次）</v>
      </c>
      <c r="R1141" s="46" t="str">
        <f>_xlfn._xlws.FILTER(辅助信息!D:D,辅助信息!E:E=B1141)</f>
        <v>五冶达州国道542项目</v>
      </c>
    </row>
    <row r="1142" hidden="1" spans="1:18">
      <c r="A1142" s="45"/>
      <c r="B1142" s="27" t="s">
        <v>75</v>
      </c>
      <c r="C1142" s="53">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4">
        <v>45772</v>
      </c>
      <c r="O1142" s="45">
        <f ca="1" t="shared" si="40"/>
        <v>0</v>
      </c>
      <c r="P1142" s="45">
        <f ca="1" t="shared" si="42"/>
        <v>19</v>
      </c>
      <c r="Q1142" s="46" t="str">
        <f>VLOOKUP(B1142,辅助信息!E:M,9,FALSE)</f>
        <v>ZTWM-CDGS-XS-2024-0181-五冶天府-国道542项目（二批次）</v>
      </c>
      <c r="R1142" s="46" t="str">
        <f>_xlfn._xlws.FILTER(辅助信息!D:D,辅助信息!E:E=B1142)</f>
        <v>五冶达州国道542项目</v>
      </c>
    </row>
    <row r="1143" hidden="1" spans="1:18">
      <c r="A1143" s="45"/>
      <c r="B1143" s="27" t="s">
        <v>75</v>
      </c>
      <c r="C1143" s="53">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4">
        <v>45772</v>
      </c>
      <c r="O1143" s="45">
        <f ca="1" t="shared" si="40"/>
        <v>0</v>
      </c>
      <c r="P1143" s="45">
        <f ca="1" t="shared" si="42"/>
        <v>19</v>
      </c>
      <c r="Q1143" s="46" t="str">
        <f>VLOOKUP(B1143,辅助信息!E:M,9,FALSE)</f>
        <v>ZTWM-CDGS-XS-2024-0181-五冶天府-国道542项目（二批次）</v>
      </c>
      <c r="R1143" s="46" t="str">
        <f>_xlfn._xlws.FILTER(辅助信息!D:D,辅助信息!E:E=B1143)</f>
        <v>五冶达州国道542项目</v>
      </c>
    </row>
    <row r="1144" hidden="1" spans="1:18">
      <c r="A1144" s="45"/>
      <c r="B1144" s="27" t="s">
        <v>75</v>
      </c>
      <c r="C1144" s="53">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4">
        <v>45772</v>
      </c>
      <c r="O1144" s="45">
        <f ca="1" t="shared" si="40"/>
        <v>0</v>
      </c>
      <c r="P1144" s="45">
        <f ca="1" t="shared" si="42"/>
        <v>19</v>
      </c>
      <c r="Q1144" s="46" t="str">
        <f>VLOOKUP(B1144,辅助信息!E:M,9,FALSE)</f>
        <v>ZTWM-CDGS-XS-2024-0181-五冶天府-国道542项目（二批次）</v>
      </c>
      <c r="R1144" s="46" t="str">
        <f>_xlfn._xlws.FILTER(辅助信息!D:D,辅助信息!E:E=B1144)</f>
        <v>五冶达州国道542项目</v>
      </c>
    </row>
    <row r="1145" hidden="1" spans="1:18">
      <c r="A1145" s="45"/>
      <c r="B1145" s="27" t="s">
        <v>75</v>
      </c>
      <c r="C1145" s="53">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4">
        <v>45772</v>
      </c>
      <c r="O1145" s="45">
        <f ca="1" t="shared" si="40"/>
        <v>0</v>
      </c>
      <c r="P1145" s="45">
        <f ca="1" t="shared" si="42"/>
        <v>19</v>
      </c>
      <c r="Q1145" s="46" t="str">
        <f>VLOOKUP(B1145,辅助信息!E:M,9,FALSE)</f>
        <v>ZTWM-CDGS-XS-2024-0181-五冶天府-国道542项目（二批次）</v>
      </c>
      <c r="R1145" s="46" t="str">
        <f>_xlfn._xlws.FILTER(辅助信息!D:D,辅助信息!E:E=B1145)</f>
        <v>五冶达州国道542项目</v>
      </c>
    </row>
    <row r="1146" hidden="1" spans="1:18">
      <c r="A1146" s="90"/>
      <c r="B1146" s="50" t="s">
        <v>127</v>
      </c>
      <c r="C1146" s="51">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4">
        <v>45766</v>
      </c>
      <c r="O1146" s="45">
        <f ca="1" t="shared" si="40"/>
        <v>0</v>
      </c>
      <c r="P1146" s="45">
        <f ca="1" t="shared" si="42"/>
        <v>25</v>
      </c>
      <c r="Q1146" s="46" t="str">
        <f>VLOOKUP(B1146,辅助信息!E:M,9,FALSE)</f>
        <v>ZTWM-CDGS-XS-2024-0248-五冶钢构-南充市医学院项目</v>
      </c>
      <c r="R1146" s="46" t="str">
        <f>_xlfn._xlws.FILTER(辅助信息!D:D,辅助信息!E:E=B1146)</f>
        <v>五冶钢构南充医学科学产业园建设项目</v>
      </c>
    </row>
    <row r="1147" hidden="1" spans="1:18">
      <c r="A1147" s="90"/>
      <c r="B1147" s="27" t="s">
        <v>127</v>
      </c>
      <c r="C1147" s="53">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4">
        <v>45766</v>
      </c>
      <c r="O1147" s="45">
        <f ca="1" t="shared" si="40"/>
        <v>0</v>
      </c>
      <c r="P1147" s="45">
        <f ca="1" t="shared" si="42"/>
        <v>25</v>
      </c>
      <c r="Q1147" s="46" t="str">
        <f>VLOOKUP(B1147,辅助信息!E:M,9,FALSE)</f>
        <v>ZTWM-CDGS-XS-2024-0248-五冶钢构-南充市医学院项目</v>
      </c>
      <c r="R1147" s="46" t="str">
        <f>_xlfn._xlws.FILTER(辅助信息!D:D,辅助信息!E:E=B1147)</f>
        <v>五冶钢构南充医学科学产业园建设项目</v>
      </c>
    </row>
    <row r="1148" hidden="1" spans="1:18">
      <c r="A1148" s="90"/>
      <c r="B1148" s="27" t="s">
        <v>127</v>
      </c>
      <c r="C1148" s="53">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4">
        <v>45766</v>
      </c>
      <c r="O1148" s="45">
        <f ca="1" t="shared" si="40"/>
        <v>0</v>
      </c>
      <c r="P1148" s="45">
        <f ca="1" t="shared" si="42"/>
        <v>25</v>
      </c>
      <c r="Q1148" s="46" t="str">
        <f>VLOOKUP(B1148,辅助信息!E:M,9,FALSE)</f>
        <v>ZTWM-CDGS-XS-2024-0248-五冶钢构-南充市医学院项目</v>
      </c>
      <c r="R1148" s="46" t="str">
        <f>_xlfn._xlws.FILTER(辅助信息!D:D,辅助信息!E:E=B1148)</f>
        <v>五冶钢构南充医学科学产业园建设项目</v>
      </c>
    </row>
    <row r="1149" hidden="1" spans="1:18">
      <c r="A1149" s="90"/>
      <c r="B1149" s="27" t="s">
        <v>127</v>
      </c>
      <c r="C1149" s="53">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4">
        <v>45766</v>
      </c>
      <c r="O1149" s="45">
        <f ca="1" t="shared" si="40"/>
        <v>0</v>
      </c>
      <c r="P1149" s="45">
        <f ca="1" t="shared" si="42"/>
        <v>25</v>
      </c>
      <c r="Q1149" s="46" t="str">
        <f>VLOOKUP(B1149,辅助信息!E:M,9,FALSE)</f>
        <v>ZTWM-CDGS-XS-2024-0248-五冶钢构-南充市医学院项目</v>
      </c>
      <c r="R1149" s="46" t="str">
        <f>_xlfn._xlws.FILTER(辅助信息!D:D,辅助信息!E:E=B1149)</f>
        <v>五冶钢构南充医学科学产业园建设项目</v>
      </c>
    </row>
    <row r="1150" hidden="1" spans="1:18">
      <c r="A1150" s="90"/>
      <c r="B1150" s="27" t="s">
        <v>104</v>
      </c>
      <c r="C1150" s="53">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4">
        <v>45769</v>
      </c>
      <c r="O1150" s="45">
        <f ca="1" t="shared" si="40"/>
        <v>0</v>
      </c>
      <c r="P1150" s="45">
        <f ca="1" t="shared" si="42"/>
        <v>22</v>
      </c>
      <c r="Q1150" s="46" t="str">
        <f>VLOOKUP(B1150,辅助信息!E:M,9,FALSE)</f>
        <v>ZTWM-CDGS-XS-2024-0205-五冶钢构-达州市通川区西外复兴镇及临近片区建设项目</v>
      </c>
      <c r="R1150" s="46" t="str">
        <f>_xlfn._xlws.FILTER(辅助信息!D:D,辅助信息!E:E=B1150)</f>
        <v>五冶钢构达州市公共卫生临床医疗中心项目</v>
      </c>
    </row>
    <row r="1151" hidden="1" spans="1:18">
      <c r="A1151" s="90"/>
      <c r="B1151" s="27" t="s">
        <v>104</v>
      </c>
      <c r="C1151" s="53">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4">
        <v>45769</v>
      </c>
      <c r="O1151" s="45">
        <f ca="1" t="shared" ref="O1151:O1162" si="43">IF(OR(M1151="",N1151&lt;&gt;""),"",MAX(M1151-TODAY(),0))</f>
        <v>0</v>
      </c>
      <c r="P1151" s="45">
        <f ca="1" t="shared" si="42"/>
        <v>22</v>
      </c>
      <c r="Q1151" s="46" t="str">
        <f>VLOOKUP(B1151,辅助信息!E:M,9,FALSE)</f>
        <v>ZTWM-CDGS-XS-2024-0205-五冶钢构-达州市通川区西外复兴镇及临近片区建设项目</v>
      </c>
      <c r="R1151" s="46" t="str">
        <f>_xlfn._xlws.FILTER(辅助信息!D:D,辅助信息!E:E=B1151)</f>
        <v>五冶钢构达州市公共卫生临床医疗中心项目</v>
      </c>
    </row>
    <row r="1152" hidden="1" spans="1:18">
      <c r="A1152" s="90"/>
      <c r="B1152" s="27" t="s">
        <v>104</v>
      </c>
      <c r="C1152" s="53">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4">
        <v>45769</v>
      </c>
      <c r="O1152" s="45">
        <f ca="1" t="shared" si="43"/>
        <v>0</v>
      </c>
      <c r="P1152" s="45">
        <f ca="1" t="shared" si="42"/>
        <v>22</v>
      </c>
      <c r="Q1152" s="46" t="str">
        <f>VLOOKUP(B1152,辅助信息!E:M,9,FALSE)</f>
        <v>ZTWM-CDGS-XS-2024-0205-五冶钢构-达州市通川区西外复兴镇及临近片区建设项目</v>
      </c>
      <c r="R1152" s="46" t="str">
        <f>_xlfn._xlws.FILTER(辅助信息!D:D,辅助信息!E:E=B1152)</f>
        <v>五冶钢构达州市公共卫生临床医疗中心项目</v>
      </c>
    </row>
    <row r="1153" hidden="1" spans="1:18">
      <c r="A1153" s="90"/>
      <c r="B1153" s="27" t="s">
        <v>104</v>
      </c>
      <c r="C1153" s="53">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4">
        <v>45769</v>
      </c>
      <c r="O1153" s="45">
        <f ca="1" t="shared" si="43"/>
        <v>0</v>
      </c>
      <c r="P1153" s="45">
        <f ca="1" t="shared" si="42"/>
        <v>22</v>
      </c>
      <c r="Q1153" s="46" t="str">
        <f>VLOOKUP(B1153,辅助信息!E:M,9,FALSE)</f>
        <v>ZTWM-CDGS-XS-2024-0205-五冶钢构-达州市通川区西外复兴镇及临近片区建设项目</v>
      </c>
      <c r="R1153" s="46" t="str">
        <f>_xlfn._xlws.FILTER(辅助信息!D:D,辅助信息!E:E=B1153)</f>
        <v>五冶钢构达州市公共卫生临床医疗中心项目</v>
      </c>
    </row>
    <row r="1154" hidden="1" spans="1:18">
      <c r="A1154" s="90"/>
      <c r="B1154" s="27" t="s">
        <v>69</v>
      </c>
      <c r="C1154" s="53">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4">
        <v>45763</v>
      </c>
      <c r="O1154" s="45">
        <f ca="1" t="shared" si="43"/>
        <v>0</v>
      </c>
      <c r="P1154" s="45">
        <f ca="1" t="shared" si="42"/>
        <v>28</v>
      </c>
      <c r="Q1154" s="46" t="str">
        <f>VLOOKUP(B1154,辅助信息!E:M,9,FALSE)</f>
        <v>ZTWM-CDGS-XS-2024-0134-商投建工达州中医药科技成果示范园项目</v>
      </c>
      <c r="R1154" s="46" t="str">
        <f>_xlfn._xlws.FILTER(辅助信息!D:D,辅助信息!E:E=B1154)</f>
        <v>商投建工达州中医药科技园</v>
      </c>
    </row>
    <row r="1155" hidden="1" spans="1:18">
      <c r="A1155" s="90"/>
      <c r="B1155" s="27" t="s">
        <v>69</v>
      </c>
      <c r="C1155" s="53">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4">
        <v>45763</v>
      </c>
      <c r="O1155" s="45">
        <f ca="1" t="shared" si="43"/>
        <v>0</v>
      </c>
      <c r="P1155" s="45">
        <f ca="1" t="shared" si="42"/>
        <v>28</v>
      </c>
      <c r="Q1155" s="46" t="str">
        <f>VLOOKUP(B1155,辅助信息!E:M,9,FALSE)</f>
        <v>ZTWM-CDGS-XS-2024-0134-商投建工达州中医药科技成果示范园项目</v>
      </c>
      <c r="R1155" s="46" t="str">
        <f>_xlfn._xlws.FILTER(辅助信息!D:D,辅助信息!E:E=B1155)</f>
        <v>商投建工达州中医药科技园</v>
      </c>
    </row>
    <row r="1156" hidden="1" spans="1:18">
      <c r="A1156" s="90"/>
      <c r="B1156" s="27" t="s">
        <v>69</v>
      </c>
      <c r="C1156" s="53">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4">
        <v>45763</v>
      </c>
      <c r="O1156" s="45">
        <f ca="1" t="shared" si="43"/>
        <v>0</v>
      </c>
      <c r="P1156" s="45">
        <f ca="1" t="shared" si="42"/>
        <v>28</v>
      </c>
      <c r="Q1156" s="46" t="str">
        <f>VLOOKUP(B1156,辅助信息!E:M,9,FALSE)</f>
        <v>ZTWM-CDGS-XS-2024-0134-商投建工达州中医药科技成果示范园项目</v>
      </c>
      <c r="R1156" s="46" t="str">
        <f>_xlfn._xlws.FILTER(辅助信息!D:D,辅助信息!E:E=B1156)</f>
        <v>商投建工达州中医药科技园</v>
      </c>
    </row>
    <row r="1157" hidden="1" spans="1:18">
      <c r="A1157" s="90"/>
      <c r="B1157" s="27" t="s">
        <v>69</v>
      </c>
      <c r="C1157" s="53">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4">
        <v>45763</v>
      </c>
      <c r="O1157" s="45">
        <f ca="1" t="shared" si="43"/>
        <v>0</v>
      </c>
      <c r="P1157" s="45">
        <f ca="1" t="shared" si="42"/>
        <v>28</v>
      </c>
      <c r="Q1157" s="46" t="str">
        <f>VLOOKUP(B1157,辅助信息!E:M,9,FALSE)</f>
        <v>ZTWM-CDGS-XS-2024-0134-商投建工达州中医药科技成果示范园项目</v>
      </c>
      <c r="R1157" s="46" t="str">
        <f>_xlfn._xlws.FILTER(辅助信息!D:D,辅助信息!E:E=B1157)</f>
        <v>商投建工达州中医药科技园</v>
      </c>
    </row>
    <row r="1158" hidden="1" spans="1:18">
      <c r="A1158" s="90"/>
      <c r="B1158" s="27" t="s">
        <v>56</v>
      </c>
      <c r="C1158" s="53">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4">
        <v>45768</v>
      </c>
      <c r="O1158" s="45">
        <f ca="1" t="shared" si="43"/>
        <v>0</v>
      </c>
      <c r="P1158" s="45">
        <f ca="1" t="shared" si="42"/>
        <v>23</v>
      </c>
      <c r="Q1158" s="46" t="str">
        <f>VLOOKUP(B1158,辅助信息!E:M,9,FALSE)</f>
        <v>ZTWM-CDGS-XS-2024-0134-商投建工达州中医药科技成果示范园项目</v>
      </c>
      <c r="R1158" s="46" t="str">
        <f>_xlfn._xlws.FILTER(辅助信息!D:D,辅助信息!E:E=B1158)</f>
        <v>商投建工达州中医药科技园</v>
      </c>
    </row>
    <row r="1159" hidden="1" spans="1:18">
      <c r="A1159" s="90"/>
      <c r="B1159" s="66" t="s">
        <v>56</v>
      </c>
      <c r="C1159" s="67">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4">
        <v>45768</v>
      </c>
      <c r="O1159" s="45">
        <f ca="1" t="shared" si="43"/>
        <v>0</v>
      </c>
      <c r="P1159" s="45">
        <f ca="1" t="shared" si="42"/>
        <v>23</v>
      </c>
      <c r="Q1159" s="46" t="str">
        <f>VLOOKUP(B1159,辅助信息!E:M,9,FALSE)</f>
        <v>ZTWM-CDGS-XS-2024-0134-商投建工达州中医药科技成果示范园项目</v>
      </c>
      <c r="R1159" s="46" t="str">
        <f>_xlfn._xlws.FILTER(辅助信息!D:D,辅助信息!E:E=B1159)</f>
        <v>商投建工达州中医药科技园</v>
      </c>
    </row>
    <row r="1160" hidden="1" spans="1:18">
      <c r="A1160" s="45"/>
      <c r="B1160" s="27" t="s">
        <v>87</v>
      </c>
      <c r="C1160" s="53">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4">
        <v>45772</v>
      </c>
      <c r="O1160" s="45">
        <f ca="1" t="shared" si="43"/>
        <v>0</v>
      </c>
      <c r="P1160" s="45">
        <f ca="1" t="shared" ref="P1160:P1208" si="44">IF(M1160="","",IF(N1160&lt;&gt;"",MAX(N1160-M1160,0),IF(TODAY()&gt;M1160,TODAY()-M1160,0)))</f>
        <v>19</v>
      </c>
      <c r="Q1160" s="46" t="str">
        <f>VLOOKUP(B1160,辅助信息!E:M,9,FALSE)</f>
        <v>ZTWM-CDGS-XS-2024-0181-五冶天府-国道542项目（二批次）</v>
      </c>
      <c r="R1160" s="46" t="str">
        <f>_xlfn._xlws.FILTER(辅助信息!D:D,辅助信息!E:E=B1160)</f>
        <v>五冶达州国道542项目</v>
      </c>
    </row>
    <row r="1161" hidden="1" spans="1:18">
      <c r="A1161" s="45"/>
      <c r="B1161" s="27" t="s">
        <v>87</v>
      </c>
      <c r="C1161" s="53">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4">
        <v>45772</v>
      </c>
      <c r="O1161" s="45">
        <f ca="1" t="shared" si="43"/>
        <v>0</v>
      </c>
      <c r="P1161" s="45">
        <f ca="1" t="shared" si="44"/>
        <v>19</v>
      </c>
      <c r="Q1161" s="46" t="str">
        <f>VLOOKUP(B1161,辅助信息!E:M,9,FALSE)</f>
        <v>ZTWM-CDGS-XS-2024-0181-五冶天府-国道542项目（二批次）</v>
      </c>
      <c r="R1161" s="46" t="str">
        <f>_xlfn._xlws.FILTER(辅助信息!D:D,辅助信息!E:E=B1161)</f>
        <v>五冶达州国道542项目</v>
      </c>
    </row>
    <row r="1162" hidden="1" spans="1:18">
      <c r="A1162" s="45"/>
      <c r="B1162" s="27" t="s">
        <v>87</v>
      </c>
      <c r="C1162" s="53">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4">
        <v>45772</v>
      </c>
      <c r="O1162" s="45">
        <f ca="1" t="shared" si="43"/>
        <v>0</v>
      </c>
      <c r="P1162" s="45">
        <f ca="1" t="shared" si="44"/>
        <v>19</v>
      </c>
      <c r="Q1162" s="46" t="str">
        <f>VLOOKUP(B1162,辅助信息!E:M,9,FALSE)</f>
        <v>ZTWM-CDGS-XS-2024-0181-五冶天府-国道542项目（二批次）</v>
      </c>
      <c r="R1162" s="46" t="str">
        <f>_xlfn._xlws.FILTER(辅助信息!D:D,辅助信息!E:E=B1162)</f>
        <v>五冶达州国道542项目</v>
      </c>
    </row>
    <row r="1163" hidden="1" spans="2:18">
      <c r="B1163" s="27" t="s">
        <v>68</v>
      </c>
      <c r="C1163" s="53">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4">
        <v>45772</v>
      </c>
      <c r="O1163" s="45">
        <f ca="1" t="shared" ref="O1163:O1193" si="45">IF(OR(M1163="",N1163&lt;&gt;""),"",MAX(M1163-TODAY(),0))</f>
        <v>0</v>
      </c>
      <c r="P1163" s="45">
        <f ca="1" t="shared" si="44"/>
        <v>19</v>
      </c>
      <c r="Q1163" s="46" t="str">
        <f>VLOOKUP(B1163,辅助信息!E:M,9,FALSE)</f>
        <v>ZTWM-CDGS-XS-2024-0134-商投建工达州中医药科技成果示范园项目</v>
      </c>
      <c r="R1163" s="46" t="str">
        <f>_xlfn._xlws.FILTER(辅助信息!D:D,辅助信息!E:E=B1163)</f>
        <v>商投建工达州中医药科技园</v>
      </c>
    </row>
    <row r="1164" hidden="1" spans="2:18">
      <c r="B1164" s="27" t="s">
        <v>68</v>
      </c>
      <c r="C1164" s="53">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4">
        <v>45772</v>
      </c>
      <c r="O1164" s="45">
        <f ca="1" t="shared" si="45"/>
        <v>0</v>
      </c>
      <c r="P1164" s="45">
        <f ca="1" t="shared" si="44"/>
        <v>19</v>
      </c>
      <c r="Q1164" s="46" t="str">
        <f>VLOOKUP(B1164,辅助信息!E:M,9,FALSE)</f>
        <v>ZTWM-CDGS-XS-2024-0134-商投建工达州中医药科技成果示范园项目</v>
      </c>
      <c r="R1164" s="46" t="str">
        <f>_xlfn._xlws.FILTER(辅助信息!D:D,辅助信息!E:E=B1164)</f>
        <v>商投建工达州中医药科技园</v>
      </c>
    </row>
    <row r="1165" hidden="1" spans="2:18">
      <c r="B1165" s="27" t="s">
        <v>68</v>
      </c>
      <c r="C1165" s="53">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4">
        <v>45772</v>
      </c>
      <c r="O1165" s="45">
        <f ca="1" t="shared" si="45"/>
        <v>0</v>
      </c>
      <c r="P1165" s="45">
        <f ca="1" t="shared" si="44"/>
        <v>19</v>
      </c>
      <c r="Q1165" s="46" t="str">
        <f>VLOOKUP(B1165,辅助信息!E:M,9,FALSE)</f>
        <v>ZTWM-CDGS-XS-2024-0134-商投建工达州中医药科技成果示范园项目</v>
      </c>
      <c r="R1165" s="46" t="str">
        <f>_xlfn._xlws.FILTER(辅助信息!D:D,辅助信息!E:E=B1165)</f>
        <v>商投建工达州中医药科技园</v>
      </c>
    </row>
    <row r="1166" hidden="1" spans="2:18">
      <c r="B1166" s="27" t="s">
        <v>68</v>
      </c>
      <c r="C1166" s="53">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4">
        <v>45772</v>
      </c>
      <c r="O1166" s="45">
        <f ca="1" t="shared" si="45"/>
        <v>0</v>
      </c>
      <c r="P1166" s="45">
        <f ca="1" t="shared" si="44"/>
        <v>19</v>
      </c>
      <c r="Q1166" s="46" t="str">
        <f>VLOOKUP(B1166,辅助信息!E:M,9,FALSE)</f>
        <v>ZTWM-CDGS-XS-2024-0134-商投建工达州中医药科技成果示范园项目</v>
      </c>
      <c r="R1166" s="46" t="str">
        <f>_xlfn._xlws.FILTER(辅助信息!D:D,辅助信息!E:E=B1166)</f>
        <v>商投建工达州中医药科技园</v>
      </c>
    </row>
    <row r="1167" hidden="1" spans="2:18">
      <c r="B1167" s="27" t="s">
        <v>68</v>
      </c>
      <c r="C1167" s="53">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4">
        <v>45772</v>
      </c>
      <c r="O1167" s="45">
        <f ca="1" t="shared" si="45"/>
        <v>0</v>
      </c>
      <c r="P1167" s="45">
        <f ca="1" t="shared" si="44"/>
        <v>19</v>
      </c>
      <c r="Q1167" s="46" t="str">
        <f>VLOOKUP(B1167,辅助信息!E:M,9,FALSE)</f>
        <v>ZTWM-CDGS-XS-2024-0134-商投建工达州中医药科技成果示范园项目</v>
      </c>
      <c r="R1167" s="46" t="str">
        <f>_xlfn._xlws.FILTER(辅助信息!D:D,辅助信息!E:E=B1167)</f>
        <v>商投建工达州中医药科技园</v>
      </c>
    </row>
    <row r="1168" hidden="1" spans="2:18">
      <c r="B1168" s="27" t="s">
        <v>68</v>
      </c>
      <c r="C1168" s="53">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4">
        <v>45772</v>
      </c>
      <c r="O1168" s="45">
        <f ca="1" t="shared" si="45"/>
        <v>0</v>
      </c>
      <c r="P1168" s="45">
        <f ca="1" t="shared" si="44"/>
        <v>19</v>
      </c>
      <c r="Q1168" s="46" t="str">
        <f>VLOOKUP(B1168,辅助信息!E:M,9,FALSE)</f>
        <v>ZTWM-CDGS-XS-2024-0134-商投建工达州中医药科技成果示范园项目</v>
      </c>
      <c r="R1168" s="46" t="str">
        <f>_xlfn._xlws.FILTER(辅助信息!D:D,辅助信息!E:E=B1168)</f>
        <v>商投建工达州中医药科技园</v>
      </c>
    </row>
    <row r="1169" hidden="1" spans="2:18">
      <c r="B1169" s="27" t="s">
        <v>68</v>
      </c>
      <c r="C1169" s="53">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4">
        <v>45772</v>
      </c>
      <c r="O1169" s="45">
        <f ca="1" t="shared" si="45"/>
        <v>0</v>
      </c>
      <c r="P1169" s="45">
        <f ca="1" t="shared" si="44"/>
        <v>19</v>
      </c>
      <c r="Q1169" s="46" t="str">
        <f>VLOOKUP(B1169,辅助信息!E:M,9,FALSE)</f>
        <v>ZTWM-CDGS-XS-2024-0134-商投建工达州中医药科技成果示范园项目</v>
      </c>
      <c r="R1169" s="46" t="str">
        <f>_xlfn._xlws.FILTER(辅助信息!D:D,辅助信息!E:E=B1169)</f>
        <v>商投建工达州中医药科技园</v>
      </c>
    </row>
    <row r="1170" hidden="1" spans="1:18">
      <c r="A1170" s="45">
        <f t="shared" ref="A1170:A1202" si="46">G1170-H1170</f>
        <v>0</v>
      </c>
      <c r="B1170" s="27" t="s">
        <v>135</v>
      </c>
      <c r="C1170" s="53">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4">
        <v>45773</v>
      </c>
      <c r="O1170" s="45">
        <f ca="1" t="shared" si="45"/>
        <v>0</v>
      </c>
      <c r="P1170" s="45">
        <f ca="1" t="shared" si="44"/>
        <v>18</v>
      </c>
      <c r="Q1170" s="46" t="str">
        <f>VLOOKUP(B1170,辅助信息!E:M,9,FALSE)</f>
        <v>ZTWM-CDGS-XS-2025-0059-宜宾兴港建材-宜宾冷链项目</v>
      </c>
      <c r="R1170" s="46" t="str">
        <f>_xlfn._xlws.FILTER(辅助信息!D:D,辅助信息!E:E=B1170)</f>
        <v>宜宾兴港三江新区长江工业园建设项目</v>
      </c>
    </row>
    <row r="1171" hidden="1" spans="1:18">
      <c r="A1171" s="45">
        <f t="shared" si="46"/>
        <v>0</v>
      </c>
      <c r="B1171" s="27" t="s">
        <v>135</v>
      </c>
      <c r="C1171" s="53">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4">
        <v>45773</v>
      </c>
      <c r="O1171" s="45">
        <f ca="1" t="shared" si="45"/>
        <v>0</v>
      </c>
      <c r="P1171" s="45">
        <f ca="1" t="shared" si="44"/>
        <v>18</v>
      </c>
      <c r="Q1171" s="46" t="str">
        <f>VLOOKUP(B1171,辅助信息!E:M,9,FALSE)</f>
        <v>ZTWM-CDGS-XS-2025-0059-宜宾兴港建材-宜宾冷链项目</v>
      </c>
      <c r="R1171" s="46" t="str">
        <f>_xlfn._xlws.FILTER(辅助信息!D:D,辅助信息!E:E=B1171)</f>
        <v>宜宾兴港三江新区长江工业园建设项目</v>
      </c>
    </row>
    <row r="1172" hidden="1" spans="1:18">
      <c r="A1172" s="45">
        <f t="shared" si="46"/>
        <v>0</v>
      </c>
      <c r="B1172" s="27" t="s">
        <v>135</v>
      </c>
      <c r="C1172" s="53">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4">
        <v>45773</v>
      </c>
      <c r="O1172" s="45">
        <f ca="1" t="shared" si="45"/>
        <v>0</v>
      </c>
      <c r="P1172" s="45">
        <f ca="1" t="shared" si="44"/>
        <v>18</v>
      </c>
      <c r="Q1172" s="46" t="str">
        <f>VLOOKUP(B1172,辅助信息!E:M,9,FALSE)</f>
        <v>ZTWM-CDGS-XS-2025-0059-宜宾兴港建材-宜宾冷链项目</v>
      </c>
      <c r="R1172" s="46" t="str">
        <f>_xlfn._xlws.FILTER(辅助信息!D:D,辅助信息!E:E=B1172)</f>
        <v>宜宾兴港三江新区长江工业园建设项目</v>
      </c>
    </row>
    <row r="1173" hidden="1" spans="1:18">
      <c r="A1173" s="45">
        <f t="shared" si="46"/>
        <v>50</v>
      </c>
      <c r="B1173" s="27" t="s">
        <v>135</v>
      </c>
      <c r="C1173" s="53">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4">
        <v>45773</v>
      </c>
      <c r="O1173" s="45">
        <f ca="1" t="shared" si="45"/>
        <v>0</v>
      </c>
      <c r="P1173" s="45">
        <f ca="1" t="shared" si="44"/>
        <v>18</v>
      </c>
      <c r="Q1173" s="46" t="str">
        <f>VLOOKUP(B1173,辅助信息!E:M,9,FALSE)</f>
        <v>ZTWM-CDGS-XS-2025-0059-宜宾兴港建材-宜宾冷链项目</v>
      </c>
      <c r="R1173" s="46" t="str">
        <f>_xlfn._xlws.FILTER(辅助信息!D:D,辅助信息!E:E=B1173)</f>
        <v>宜宾兴港三江新区长江工业园建设项目</v>
      </c>
    </row>
    <row r="1174" hidden="1" spans="1:18">
      <c r="A1174" s="45">
        <f t="shared" si="46"/>
        <v>0</v>
      </c>
      <c r="B1174" s="27" t="s">
        <v>135</v>
      </c>
      <c r="C1174" s="53">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4">
        <v>45773</v>
      </c>
      <c r="O1174" s="45">
        <f ca="1" t="shared" si="45"/>
        <v>0</v>
      </c>
      <c r="P1174" s="45">
        <f ca="1" t="shared" si="44"/>
        <v>18</v>
      </c>
      <c r="Q1174" s="46" t="str">
        <f>VLOOKUP(B1174,辅助信息!E:M,9,FALSE)</f>
        <v>ZTWM-CDGS-XS-2025-0059-宜宾兴港建材-宜宾冷链项目</v>
      </c>
      <c r="R1174" s="46" t="str">
        <f>_xlfn._xlws.FILTER(辅助信息!D:D,辅助信息!E:E=B1174)</f>
        <v>宜宾兴港三江新区长江工业园建设项目</v>
      </c>
    </row>
    <row r="1175" hidden="1" spans="1:18">
      <c r="A1175" s="45">
        <f t="shared" si="46"/>
        <v>0</v>
      </c>
      <c r="B1175" s="27" t="s">
        <v>135</v>
      </c>
      <c r="C1175" s="53">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4">
        <v>45773</v>
      </c>
      <c r="O1175" s="45">
        <f ca="1" t="shared" si="45"/>
        <v>0</v>
      </c>
      <c r="P1175" s="45">
        <f ca="1" t="shared" si="44"/>
        <v>18</v>
      </c>
      <c r="Q1175" s="46" t="str">
        <f>VLOOKUP(B1175,辅助信息!E:M,9,FALSE)</f>
        <v>ZTWM-CDGS-XS-2025-0059-宜宾兴港建材-宜宾冷链项目</v>
      </c>
      <c r="R1175" s="46" t="str">
        <f>_xlfn._xlws.FILTER(辅助信息!D:D,辅助信息!E:E=B1175)</f>
        <v>宜宾兴港三江新区长江工业园建设项目</v>
      </c>
    </row>
    <row r="1176" hidden="1" spans="1:18">
      <c r="A1176" s="45">
        <f t="shared" si="46"/>
        <v>85</v>
      </c>
      <c r="B1176" s="27" t="s">
        <v>135</v>
      </c>
      <c r="C1176" s="53">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4">
        <v>45773</v>
      </c>
      <c r="O1176" s="45">
        <f ca="1" t="shared" si="45"/>
        <v>0</v>
      </c>
      <c r="P1176" s="45">
        <f ca="1" t="shared" si="44"/>
        <v>18</v>
      </c>
      <c r="Q1176" s="46" t="str">
        <f>VLOOKUP(B1176,辅助信息!E:M,9,FALSE)</f>
        <v>ZTWM-CDGS-XS-2025-0059-宜宾兴港建材-宜宾冷链项目</v>
      </c>
      <c r="R1176" s="46" t="str">
        <f>_xlfn._xlws.FILTER(辅助信息!D:D,辅助信息!E:E=B1176)</f>
        <v>宜宾兴港三江新区长江工业园建设项目</v>
      </c>
    </row>
    <row r="1177" hidden="1" spans="1:18">
      <c r="A1177" s="45">
        <f t="shared" si="46"/>
        <v>0</v>
      </c>
      <c r="B1177" s="27" t="s">
        <v>135</v>
      </c>
      <c r="C1177" s="53">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4">
        <v>45773</v>
      </c>
      <c r="O1177" s="45">
        <f ca="1" t="shared" si="45"/>
        <v>0</v>
      </c>
      <c r="P1177" s="45">
        <f ca="1" t="shared" si="44"/>
        <v>18</v>
      </c>
      <c r="Q1177" s="46" t="str">
        <f>VLOOKUP(B1177,辅助信息!E:M,9,FALSE)</f>
        <v>ZTWM-CDGS-XS-2025-0059-宜宾兴港建材-宜宾冷链项目</v>
      </c>
      <c r="R1177" s="46" t="str">
        <f>_xlfn._xlws.FILTER(辅助信息!D:D,辅助信息!E:E=B1177)</f>
        <v>宜宾兴港三江新区长江工业园建设项目</v>
      </c>
    </row>
    <row r="1178" hidden="1" spans="1:18">
      <c r="A1178" s="45">
        <f t="shared" si="46"/>
        <v>0</v>
      </c>
      <c r="B1178" s="27" t="s">
        <v>135</v>
      </c>
      <c r="C1178" s="53">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4">
        <v>45773</v>
      </c>
      <c r="O1178" s="45">
        <f ca="1" t="shared" si="45"/>
        <v>0</v>
      </c>
      <c r="P1178" s="45">
        <f ca="1" t="shared" si="44"/>
        <v>18</v>
      </c>
      <c r="Q1178" s="46" t="str">
        <f>VLOOKUP(B1178,辅助信息!E:M,9,FALSE)</f>
        <v>ZTWM-CDGS-XS-2025-0059-宜宾兴港建材-宜宾冷链项目</v>
      </c>
      <c r="R1178" s="46" t="str">
        <f>_xlfn._xlws.FILTER(辅助信息!D:D,辅助信息!E:E=B1178)</f>
        <v>宜宾兴港三江新区长江工业园建设项目</v>
      </c>
    </row>
    <row r="1179" hidden="1" spans="1:18">
      <c r="A1179" s="45">
        <f t="shared" si="46"/>
        <v>0</v>
      </c>
      <c r="B1179" s="27" t="s">
        <v>135</v>
      </c>
      <c r="C1179" s="53">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4">
        <v>45773</v>
      </c>
      <c r="O1179" s="45">
        <f ca="1" t="shared" si="45"/>
        <v>0</v>
      </c>
      <c r="P1179" s="45">
        <f ca="1" t="shared" si="44"/>
        <v>18</v>
      </c>
      <c r="Q1179" s="46" t="str">
        <f>VLOOKUP(B1179,辅助信息!E:M,9,FALSE)</f>
        <v>ZTWM-CDGS-XS-2025-0059-宜宾兴港建材-宜宾冷链项目</v>
      </c>
      <c r="R1179" s="46" t="str">
        <f>_xlfn._xlws.FILTER(辅助信息!D:D,辅助信息!E:E=B1179)</f>
        <v>宜宾兴港三江新区长江工业园建设项目</v>
      </c>
    </row>
    <row r="1180" hidden="1" spans="1:18">
      <c r="A1180" s="45">
        <f t="shared" si="46"/>
        <v>0</v>
      </c>
      <c r="B1180" s="27" t="s">
        <v>136</v>
      </c>
      <c r="C1180" s="53">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4">
        <v>45773</v>
      </c>
      <c r="O1180" s="45">
        <f ca="1" t="shared" si="45"/>
        <v>0</v>
      </c>
      <c r="P1180" s="45">
        <f ca="1" t="shared" si="44"/>
        <v>18</v>
      </c>
      <c r="Q1180" s="46" t="str">
        <f>VLOOKUP(B1180,辅助信息!E:M,9,FALSE)</f>
        <v>ZTWM-CDGS-XS-2025-0059-宜宾兴港建材-宜宾冷链项目</v>
      </c>
      <c r="R1180" s="46" t="str">
        <f>_xlfn._xlws.FILTER(辅助信息!D:D,辅助信息!E:E=B1180)</f>
        <v>宜宾兴港三江新区长江工业园建设项目</v>
      </c>
    </row>
    <row r="1181" hidden="1" spans="1:18">
      <c r="A1181" s="45">
        <f t="shared" si="46"/>
        <v>0</v>
      </c>
      <c r="B1181" s="27" t="s">
        <v>136</v>
      </c>
      <c r="C1181" s="53">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4">
        <v>45773</v>
      </c>
      <c r="O1181" s="45">
        <f ca="1" t="shared" si="45"/>
        <v>0</v>
      </c>
      <c r="P1181" s="45">
        <f ca="1" t="shared" si="44"/>
        <v>18</v>
      </c>
      <c r="Q1181" s="46" t="str">
        <f>VLOOKUP(B1181,辅助信息!E:M,9,FALSE)</f>
        <v>ZTWM-CDGS-XS-2025-0059-宜宾兴港建材-宜宾冷链项目</v>
      </c>
      <c r="R1181" s="46" t="str">
        <f>_xlfn._xlws.FILTER(辅助信息!D:D,辅助信息!E:E=B1181)</f>
        <v>宜宾兴港三江新区长江工业园建设项目</v>
      </c>
    </row>
    <row r="1182" hidden="1" spans="1:18">
      <c r="A1182" s="45">
        <f t="shared" si="46"/>
        <v>0</v>
      </c>
      <c r="B1182" s="27" t="s">
        <v>136</v>
      </c>
      <c r="C1182" s="53">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4">
        <v>45773</v>
      </c>
      <c r="O1182" s="45">
        <f ca="1" t="shared" si="45"/>
        <v>0</v>
      </c>
      <c r="P1182" s="45">
        <f ca="1" t="shared" si="44"/>
        <v>18</v>
      </c>
      <c r="Q1182" s="46" t="str">
        <f>VLOOKUP(B1182,辅助信息!E:M,9,FALSE)</f>
        <v>ZTWM-CDGS-XS-2025-0059-宜宾兴港建材-宜宾冷链项目</v>
      </c>
      <c r="R1182" s="46" t="str">
        <f>_xlfn._xlws.FILTER(辅助信息!D:D,辅助信息!E:E=B1182)</f>
        <v>宜宾兴港三江新区长江工业园建设项目</v>
      </c>
    </row>
    <row r="1183" hidden="1" spans="1:18">
      <c r="A1183" s="45">
        <f t="shared" si="46"/>
        <v>140</v>
      </c>
      <c r="B1183" s="27" t="s">
        <v>136</v>
      </c>
      <c r="C1183" s="53">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4">
        <v>45773</v>
      </c>
      <c r="O1183" s="45">
        <f ca="1" t="shared" si="45"/>
        <v>0</v>
      </c>
      <c r="P1183" s="45">
        <f ca="1" t="shared" si="44"/>
        <v>18</v>
      </c>
      <c r="Q1183" s="46" t="str">
        <f>VLOOKUP(B1183,辅助信息!E:M,9,FALSE)</f>
        <v>ZTWM-CDGS-XS-2025-0059-宜宾兴港建材-宜宾冷链项目</v>
      </c>
      <c r="R1183" s="46" t="str">
        <f>_xlfn._xlws.FILTER(辅助信息!D:D,辅助信息!E:E=B1183)</f>
        <v>宜宾兴港三江新区长江工业园建设项目</v>
      </c>
    </row>
    <row r="1184" hidden="1" spans="1:18">
      <c r="A1184" s="45">
        <f t="shared" si="46"/>
        <v>0</v>
      </c>
      <c r="B1184" s="27" t="s">
        <v>136</v>
      </c>
      <c r="C1184" s="53">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4">
        <v>45773</v>
      </c>
      <c r="O1184" s="45">
        <f ca="1" t="shared" si="45"/>
        <v>0</v>
      </c>
      <c r="P1184" s="45">
        <f ca="1" t="shared" si="44"/>
        <v>18</v>
      </c>
      <c r="Q1184" s="46" t="str">
        <f>VLOOKUP(B1184,辅助信息!E:M,9,FALSE)</f>
        <v>ZTWM-CDGS-XS-2025-0059-宜宾兴港建材-宜宾冷链项目</v>
      </c>
      <c r="R1184" s="46" t="str">
        <f>_xlfn._xlws.FILTER(辅助信息!D:D,辅助信息!E:E=B1184)</f>
        <v>宜宾兴港三江新区长江工业园建设项目</v>
      </c>
    </row>
    <row r="1185" hidden="1" spans="1:18">
      <c r="A1185" s="45">
        <f t="shared" si="46"/>
        <v>0</v>
      </c>
      <c r="B1185" s="27" t="s">
        <v>137</v>
      </c>
      <c r="C1185" s="53">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4">
        <v>45773</v>
      </c>
      <c r="O1185" s="45">
        <f ca="1" t="shared" si="45"/>
        <v>0</v>
      </c>
      <c r="P1185" s="45">
        <f ca="1" t="shared" si="44"/>
        <v>18</v>
      </c>
      <c r="Q1185" s="46" t="str">
        <f>VLOOKUP(B1185,辅助信息!E:M,9,FALSE)</f>
        <v>ZTWM-CDGS-XS-2025-0059-宜宾兴港建材-宜宾冷链项目</v>
      </c>
      <c r="R1185" s="46" t="str">
        <f>_xlfn._xlws.FILTER(辅助信息!D:D,辅助信息!E:E=B1185)</f>
        <v>宜宾兴港三江新区长江工业园建设项目</v>
      </c>
    </row>
    <row r="1186" hidden="1" spans="1:18">
      <c r="A1186" s="45">
        <f t="shared" si="46"/>
        <v>0</v>
      </c>
      <c r="B1186" s="27" t="s">
        <v>137</v>
      </c>
      <c r="C1186" s="53">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4">
        <v>45773</v>
      </c>
      <c r="O1186" s="45">
        <f ca="1" t="shared" si="45"/>
        <v>0</v>
      </c>
      <c r="P1186" s="45">
        <f ca="1" t="shared" si="44"/>
        <v>18</v>
      </c>
      <c r="Q1186" s="46" t="str">
        <f>VLOOKUP(B1186,辅助信息!E:M,9,FALSE)</f>
        <v>ZTWM-CDGS-XS-2025-0059-宜宾兴港建材-宜宾冷链项目</v>
      </c>
      <c r="R1186" s="46" t="str">
        <f>_xlfn._xlws.FILTER(辅助信息!D:D,辅助信息!E:E=B1186)</f>
        <v>宜宾兴港三江新区长江工业园建设项目</v>
      </c>
    </row>
    <row r="1187" hidden="1" spans="1:18">
      <c r="A1187" s="45">
        <f t="shared" si="46"/>
        <v>0</v>
      </c>
      <c r="B1187" s="27" t="s">
        <v>137</v>
      </c>
      <c r="C1187" s="53">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4">
        <v>45773</v>
      </c>
      <c r="O1187" s="45">
        <f ca="1" t="shared" si="45"/>
        <v>0</v>
      </c>
      <c r="P1187" s="45">
        <f ca="1" t="shared" si="44"/>
        <v>18</v>
      </c>
      <c r="Q1187" s="46" t="str">
        <f>VLOOKUP(B1187,辅助信息!E:M,9,FALSE)</f>
        <v>ZTWM-CDGS-XS-2025-0059-宜宾兴港建材-宜宾冷链项目</v>
      </c>
      <c r="R1187" s="46" t="str">
        <f>_xlfn._xlws.FILTER(辅助信息!D:D,辅助信息!E:E=B1187)</f>
        <v>宜宾兴港三江新区长江工业园建设项目</v>
      </c>
    </row>
    <row r="1188" hidden="1" spans="1:18">
      <c r="A1188" s="45">
        <f t="shared" si="46"/>
        <v>0</v>
      </c>
      <c r="B1188" s="27" t="s">
        <v>137</v>
      </c>
      <c r="C1188" s="53">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4">
        <v>45773</v>
      </c>
      <c r="O1188" s="45">
        <f ca="1" t="shared" si="45"/>
        <v>0</v>
      </c>
      <c r="P1188" s="45">
        <f ca="1" t="shared" si="44"/>
        <v>18</v>
      </c>
      <c r="Q1188" s="46" t="str">
        <f>VLOOKUP(B1188,辅助信息!E:M,9,FALSE)</f>
        <v>ZTWM-CDGS-XS-2025-0059-宜宾兴港建材-宜宾冷链项目</v>
      </c>
      <c r="R1188" s="46" t="str">
        <f>_xlfn._xlws.FILTER(辅助信息!D:D,辅助信息!E:E=B1188)</f>
        <v>宜宾兴港三江新区长江工业园建设项目</v>
      </c>
    </row>
    <row r="1189" hidden="1" spans="1:18">
      <c r="A1189" s="45">
        <f t="shared" si="46"/>
        <v>0</v>
      </c>
      <c r="B1189" s="27" t="s">
        <v>137</v>
      </c>
      <c r="C1189" s="53">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4">
        <v>45773</v>
      </c>
      <c r="O1189" s="45">
        <f ca="1" t="shared" si="45"/>
        <v>0</v>
      </c>
      <c r="P1189" s="45">
        <f ca="1" t="shared" si="44"/>
        <v>18</v>
      </c>
      <c r="Q1189" s="46" t="str">
        <f>VLOOKUP(B1189,辅助信息!E:M,9,FALSE)</f>
        <v>ZTWM-CDGS-XS-2025-0059-宜宾兴港建材-宜宾冷链项目</v>
      </c>
      <c r="R1189" s="46" t="str">
        <f>_xlfn._xlws.FILTER(辅助信息!D:D,辅助信息!E:E=B1189)</f>
        <v>宜宾兴港三江新区长江工业园建设项目</v>
      </c>
    </row>
    <row r="1190" hidden="1" spans="1:18">
      <c r="A1190" s="45">
        <f t="shared" si="46"/>
        <v>0</v>
      </c>
      <c r="B1190" s="27" t="s">
        <v>137</v>
      </c>
      <c r="C1190" s="53">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4">
        <v>45773</v>
      </c>
      <c r="O1190" s="45">
        <f ca="1" t="shared" si="45"/>
        <v>0</v>
      </c>
      <c r="P1190" s="45">
        <f ca="1" t="shared" si="44"/>
        <v>18</v>
      </c>
      <c r="Q1190" s="46" t="str">
        <f>VLOOKUP(B1190,辅助信息!E:M,9,FALSE)</f>
        <v>ZTWM-CDGS-XS-2025-0059-宜宾兴港建材-宜宾冷链项目</v>
      </c>
      <c r="R1190" s="46" t="str">
        <f>_xlfn._xlws.FILTER(辅助信息!D:D,辅助信息!E:E=B1190)</f>
        <v>宜宾兴港三江新区长江工业园建设项目</v>
      </c>
    </row>
    <row r="1191" hidden="1" spans="1:18">
      <c r="A1191" s="45">
        <f t="shared" si="46"/>
        <v>0</v>
      </c>
      <c r="B1191" s="27" t="s">
        <v>137</v>
      </c>
      <c r="C1191" s="53">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4">
        <v>45773</v>
      </c>
      <c r="O1191" s="45">
        <f ca="1" t="shared" si="45"/>
        <v>0</v>
      </c>
      <c r="P1191" s="45">
        <f ca="1" t="shared" si="44"/>
        <v>18</v>
      </c>
      <c r="Q1191" s="46" t="str">
        <f>VLOOKUP(B1191,辅助信息!E:M,9,FALSE)</f>
        <v>ZTWM-CDGS-XS-2025-0059-宜宾兴港建材-宜宾冷链项目</v>
      </c>
      <c r="R1191" s="46" t="str">
        <f>_xlfn._xlws.FILTER(辅助信息!D:D,辅助信息!E:E=B1191)</f>
        <v>宜宾兴港三江新区长江工业园建设项目</v>
      </c>
    </row>
    <row r="1192" hidden="1" spans="1:18">
      <c r="A1192" s="45">
        <f t="shared" si="46"/>
        <v>45</v>
      </c>
      <c r="B1192" s="27" t="s">
        <v>137</v>
      </c>
      <c r="C1192" s="53">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4">
        <v>45773</v>
      </c>
      <c r="O1192" s="45">
        <f ca="1" t="shared" si="45"/>
        <v>0</v>
      </c>
      <c r="P1192" s="45">
        <f ca="1" t="shared" si="44"/>
        <v>18</v>
      </c>
      <c r="Q1192" s="46" t="str">
        <f>VLOOKUP(B1192,辅助信息!E:M,9,FALSE)</f>
        <v>ZTWM-CDGS-XS-2025-0059-宜宾兴港建材-宜宾冷链项目</v>
      </c>
      <c r="R1192" s="46" t="str">
        <f>_xlfn._xlws.FILTER(辅助信息!D:D,辅助信息!E:E=B1192)</f>
        <v>宜宾兴港三江新区长江工业园建设项目</v>
      </c>
    </row>
    <row r="1193" hidden="1" spans="1:18">
      <c r="A1193" s="45">
        <f t="shared" si="46"/>
        <v>0</v>
      </c>
      <c r="B1193" s="27" t="s">
        <v>137</v>
      </c>
      <c r="C1193" s="53">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4">
        <v>45773</v>
      </c>
      <c r="O1193" s="45">
        <f ca="1" t="shared" si="45"/>
        <v>0</v>
      </c>
      <c r="P1193" s="45">
        <f ca="1" t="shared" si="44"/>
        <v>18</v>
      </c>
      <c r="Q1193" s="46" t="str">
        <f>VLOOKUP(B1193,辅助信息!E:M,9,FALSE)</f>
        <v>ZTWM-CDGS-XS-2025-0059-宜宾兴港建材-宜宾冷链项目</v>
      </c>
      <c r="R1193" s="46" t="str">
        <f>_xlfn._xlws.FILTER(辅助信息!D:D,辅助信息!E:E=B1193)</f>
        <v>宜宾兴港三江新区长江工业园建设项目</v>
      </c>
    </row>
    <row r="1194" hidden="1" spans="1:18">
      <c r="A1194" s="45">
        <f t="shared" si="46"/>
        <v>0</v>
      </c>
      <c r="B1194" s="27" t="s">
        <v>139</v>
      </c>
      <c r="C1194" s="53">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4">
        <v>45773</v>
      </c>
      <c r="O1194" s="45">
        <f ca="1" t="shared" ref="O1194:O1203" si="47">IF(OR(M1194="",N1194&lt;&gt;""),"",MAX(M1194-TODAY(),0))</f>
        <v>0</v>
      </c>
      <c r="P1194" s="45">
        <f ca="1" t="shared" si="44"/>
        <v>18</v>
      </c>
      <c r="Q1194" s="46" t="str">
        <f>VLOOKUP(B1194,辅助信息!E:M,9,FALSE)</f>
        <v>ZTWM-CDGS-XS-2025-0059-宜宾兴港建材-宜宾冷链项目</v>
      </c>
      <c r="R1194" s="46" t="str">
        <f>_xlfn._xlws.FILTER(辅助信息!D:D,辅助信息!E:E=B1194)</f>
        <v>宜宾兴港三江新区长江工业园建设项目</v>
      </c>
    </row>
    <row r="1195" hidden="1" spans="1:18">
      <c r="A1195" s="45">
        <f t="shared" si="46"/>
        <v>10</v>
      </c>
      <c r="B1195" s="27" t="s">
        <v>139</v>
      </c>
      <c r="C1195" s="53">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4">
        <v>45773</v>
      </c>
      <c r="O1195" s="45">
        <f ca="1" t="shared" si="47"/>
        <v>0</v>
      </c>
      <c r="P1195" s="45">
        <f ca="1" t="shared" si="44"/>
        <v>18</v>
      </c>
      <c r="Q1195" s="46" t="str">
        <f>VLOOKUP(B1195,辅助信息!E:M,9,FALSE)</f>
        <v>ZTWM-CDGS-XS-2025-0059-宜宾兴港建材-宜宾冷链项目</v>
      </c>
      <c r="R1195" s="46" t="str">
        <f>_xlfn._xlws.FILTER(辅助信息!D:D,辅助信息!E:E=B1195)</f>
        <v>宜宾兴港三江新区长江工业园建设项目</v>
      </c>
    </row>
    <row r="1196" hidden="1" spans="1:18">
      <c r="A1196" s="45">
        <f t="shared" si="46"/>
        <v>0</v>
      </c>
      <c r="B1196" s="27" t="s">
        <v>139</v>
      </c>
      <c r="C1196" s="53">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4">
        <v>45773</v>
      </c>
      <c r="O1196" s="45">
        <f ca="1" t="shared" si="47"/>
        <v>0</v>
      </c>
      <c r="P1196" s="45">
        <f ca="1" t="shared" si="44"/>
        <v>18</v>
      </c>
      <c r="Q1196" s="46" t="str">
        <f>VLOOKUP(B1196,辅助信息!E:M,9,FALSE)</f>
        <v>ZTWM-CDGS-XS-2025-0059-宜宾兴港建材-宜宾冷链项目</v>
      </c>
      <c r="R1196" s="46" t="str">
        <f>_xlfn._xlws.FILTER(辅助信息!D:D,辅助信息!E:E=B1196)</f>
        <v>宜宾兴港三江新区长江工业园建设项目</v>
      </c>
    </row>
    <row r="1197" hidden="1" spans="1:18">
      <c r="A1197" s="45">
        <f t="shared" si="46"/>
        <v>0</v>
      </c>
      <c r="B1197" s="27" t="s">
        <v>139</v>
      </c>
      <c r="C1197" s="53">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4">
        <v>45773</v>
      </c>
      <c r="O1197" s="45">
        <f ca="1" t="shared" si="47"/>
        <v>0</v>
      </c>
      <c r="P1197" s="45">
        <f ca="1" t="shared" si="44"/>
        <v>18</v>
      </c>
      <c r="Q1197" s="46" t="str">
        <f>VLOOKUP(B1197,辅助信息!E:M,9,FALSE)</f>
        <v>ZTWM-CDGS-XS-2025-0059-宜宾兴港建材-宜宾冷链项目</v>
      </c>
      <c r="R1197" s="46" t="str">
        <f>_xlfn._xlws.FILTER(辅助信息!D:D,辅助信息!E:E=B1197)</f>
        <v>宜宾兴港三江新区长江工业园建设项目</v>
      </c>
    </row>
    <row r="1198" hidden="1" spans="1:18">
      <c r="A1198" s="45">
        <f t="shared" si="46"/>
        <v>0</v>
      </c>
      <c r="B1198" s="27" t="s">
        <v>139</v>
      </c>
      <c r="C1198" s="53">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4">
        <v>45773</v>
      </c>
      <c r="O1198" s="45">
        <f ca="1" t="shared" si="47"/>
        <v>0</v>
      </c>
      <c r="P1198" s="45">
        <f ca="1" t="shared" si="44"/>
        <v>18</v>
      </c>
      <c r="Q1198" s="46" t="str">
        <f>VLOOKUP(B1198,辅助信息!E:M,9,FALSE)</f>
        <v>ZTWM-CDGS-XS-2025-0059-宜宾兴港建材-宜宾冷链项目</v>
      </c>
      <c r="R1198" s="46" t="str">
        <f>_xlfn._xlws.FILTER(辅助信息!D:D,辅助信息!E:E=B1198)</f>
        <v>宜宾兴港三江新区长江工业园建设项目</v>
      </c>
    </row>
    <row r="1199" hidden="1" spans="1:18">
      <c r="A1199" s="45">
        <f t="shared" si="46"/>
        <v>0</v>
      </c>
      <c r="B1199" s="27" t="s">
        <v>139</v>
      </c>
      <c r="C1199" s="53">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4">
        <v>45773</v>
      </c>
      <c r="O1199" s="45">
        <f ca="1" t="shared" si="47"/>
        <v>0</v>
      </c>
      <c r="P1199" s="45">
        <f ca="1" t="shared" si="44"/>
        <v>18</v>
      </c>
      <c r="Q1199" s="46" t="str">
        <f>VLOOKUP(B1199,辅助信息!E:M,9,FALSE)</f>
        <v>ZTWM-CDGS-XS-2025-0059-宜宾兴港建材-宜宾冷链项目</v>
      </c>
      <c r="R1199" s="46" t="str">
        <f>_xlfn._xlws.FILTER(辅助信息!D:D,辅助信息!E:E=B1199)</f>
        <v>宜宾兴港三江新区长江工业园建设项目</v>
      </c>
    </row>
    <row r="1200" hidden="1" spans="1:18">
      <c r="A1200" s="45">
        <f t="shared" si="46"/>
        <v>0</v>
      </c>
      <c r="B1200" s="27" t="s">
        <v>139</v>
      </c>
      <c r="C1200" s="53">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4">
        <v>45773</v>
      </c>
      <c r="O1200" s="45">
        <f ca="1" t="shared" si="47"/>
        <v>0</v>
      </c>
      <c r="P1200" s="45">
        <f ca="1" t="shared" si="44"/>
        <v>18</v>
      </c>
      <c r="Q1200" s="46" t="str">
        <f>VLOOKUP(B1200,辅助信息!E:M,9,FALSE)</f>
        <v>ZTWM-CDGS-XS-2025-0059-宜宾兴港建材-宜宾冷链项目</v>
      </c>
      <c r="R1200" s="46" t="str">
        <f>_xlfn._xlws.FILTER(辅助信息!D:D,辅助信息!E:E=B1200)</f>
        <v>宜宾兴港三江新区长江工业园建设项目</v>
      </c>
    </row>
    <row r="1201" hidden="1" spans="1:18">
      <c r="A1201" s="45">
        <f t="shared" si="46"/>
        <v>0</v>
      </c>
      <c r="B1201" s="27" t="s">
        <v>139</v>
      </c>
      <c r="C1201" s="53">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4">
        <v>45773</v>
      </c>
      <c r="O1201" s="45">
        <f ca="1" t="shared" si="47"/>
        <v>0</v>
      </c>
      <c r="P1201" s="45">
        <f ca="1" t="shared" si="44"/>
        <v>18</v>
      </c>
      <c r="Q1201" s="46" t="str">
        <f>VLOOKUP(B1201,辅助信息!E:M,9,FALSE)</f>
        <v>ZTWM-CDGS-XS-2025-0059-宜宾兴港建材-宜宾冷链项目</v>
      </c>
      <c r="R1201" s="46" t="str">
        <f>_xlfn._xlws.FILTER(辅助信息!D:D,辅助信息!E:E=B1201)</f>
        <v>宜宾兴港三江新区长江工业园建设项目</v>
      </c>
    </row>
    <row r="1202" hidden="1" spans="1:18">
      <c r="A1202" s="45">
        <f t="shared" si="46"/>
        <v>65</v>
      </c>
      <c r="B1202" s="27" t="s">
        <v>139</v>
      </c>
      <c r="C1202" s="53">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4">
        <v>45773</v>
      </c>
      <c r="O1202" s="45">
        <f ca="1" t="shared" si="47"/>
        <v>0</v>
      </c>
      <c r="P1202" s="45">
        <f ca="1" t="shared" si="44"/>
        <v>18</v>
      </c>
      <c r="Q1202" s="46" t="str">
        <f>VLOOKUP(B1202,辅助信息!E:M,9,FALSE)</f>
        <v>ZTWM-CDGS-XS-2025-0059-宜宾兴港建材-宜宾冷链项目</v>
      </c>
      <c r="R1202" s="46" t="str">
        <f>_xlfn._xlws.FILTER(辅助信息!D:D,辅助信息!E:E=B1202)</f>
        <v>宜宾兴港三江新区长江工业园建设项目</v>
      </c>
    </row>
    <row r="1203" hidden="1" spans="2:18">
      <c r="B1203" s="27" t="s">
        <v>99</v>
      </c>
      <c r="C1203" s="53">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4">
        <v>45773</v>
      </c>
      <c r="O1203" s="45">
        <f ca="1" t="shared" si="47"/>
        <v>0</v>
      </c>
      <c r="P1203" s="45">
        <f ca="1" t="shared" si="44"/>
        <v>18</v>
      </c>
      <c r="Q1203" s="46" t="str">
        <f>VLOOKUP(B1203,辅助信息!E:M,9,FALSE)</f>
        <v>ZTWM-CDGS-XS-2024-0248-五冶钢构-南充市医学院项目</v>
      </c>
      <c r="R1203" s="46" t="str">
        <f>_xlfn._xlws.FILTER(辅助信息!D:D,辅助信息!E:E=B1203)</f>
        <v>五冶钢构南充医学科学产业园建设项目</v>
      </c>
    </row>
    <row r="1204" hidden="1" spans="1:16">
      <c r="A1204" s="45" t="e">
        <f t="shared" ref="A1204:A1206" si="48">G1204-H1204</f>
        <v>#VALUE!</v>
      </c>
      <c r="B1204" s="78" t="s">
        <v>132</v>
      </c>
      <c r="C1204" s="53">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5" t="str">
        <f ca="1" t="shared" si="44"/>
        <v/>
      </c>
    </row>
    <row r="1205" hidden="1" spans="1:16">
      <c r="A1205" s="45" t="e">
        <f t="shared" si="48"/>
        <v>#VALUE!</v>
      </c>
      <c r="B1205" s="78" t="s">
        <v>132</v>
      </c>
      <c r="C1205" s="53">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5" t="str">
        <f ca="1" t="shared" si="44"/>
        <v/>
      </c>
    </row>
    <row r="1206" hidden="1" spans="1:16">
      <c r="A1206" s="45" t="e">
        <f t="shared" si="48"/>
        <v>#VALUE!</v>
      </c>
      <c r="B1206" s="78" t="s">
        <v>132</v>
      </c>
      <c r="C1206" s="67">
        <v>45771</v>
      </c>
      <c r="D1206" s="66" t="str">
        <f>VLOOKUP(B1206,辅助信息!E:K,7,FALSE)</f>
        <v>JWDDCD2025050800080</v>
      </c>
      <c r="E1206" s="66" t="str">
        <f>VLOOKUP(F1206,辅助信息!A:B,2,FALSE)</f>
        <v>螺纹钢</v>
      </c>
      <c r="F1206" s="14" t="s">
        <v>142</v>
      </c>
      <c r="G1206" s="68">
        <v>35</v>
      </c>
      <c r="H1206" s="68" t="str">
        <f>_xlfn.XLOOKUP(C1206&amp;F1206&amp;I1206&amp;J1206,'[1]2025年已发货'!$F:$F&amp;'[1]2025年已发货'!$C:$C&amp;'[1]2025年已发货'!$G:$G&amp;'[1]2025年已发货'!$H:$H,'[1]2025年已发货'!$E:$E,"未发货")</f>
        <v>未发货</v>
      </c>
      <c r="I1206" s="66" t="str">
        <f>VLOOKUP(B1206,辅助信息!E:I,3,FALSE)</f>
        <v>(宜宾兴港三江新区长江工业园建设项目-9#厂房)宜宾市翠屏区宜宾汽车零部件配套产业基地(纬五路南)</v>
      </c>
      <c r="J1206" s="66" t="str">
        <f>VLOOKUP(B1206,辅助信息!E:I,4,FALSE)</f>
        <v>严石林</v>
      </c>
      <c r="K1206" s="66">
        <f>VLOOKUP(J1206,辅助信息!H:I,2,FALSE)</f>
        <v>15924731822</v>
      </c>
      <c r="L1206" s="92" t="str">
        <f>VLOOKUP(B1206,辅助信息!E:J,6,FALSE)</f>
        <v>装货前联系收货人核实到场规格，货物最下面用方木垫下方便卸货</v>
      </c>
      <c r="P1206" s="45" t="str">
        <f ca="1" t="shared" si="44"/>
        <v/>
      </c>
    </row>
    <row r="1207" hidden="1" spans="1:18">
      <c r="A1207" s="45"/>
      <c r="B1207" s="27" t="s">
        <v>81</v>
      </c>
      <c r="C1207" s="53">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v>
      </c>
      <c r="M1207" s="77">
        <v>45769</v>
      </c>
      <c r="N1207" s="14"/>
      <c r="O1207" s="14">
        <f ca="1">IF(OR(M1207="",N1207&lt;&gt;""),"",MAX(M1207-TODAY(),0))</f>
        <v>0</v>
      </c>
      <c r="P1207" s="45">
        <f ca="1" t="shared" si="44"/>
        <v>22</v>
      </c>
      <c r="Q1207" s="14" t="str">
        <f>VLOOKUP(B1207,辅助信息!E:M,9,FALSE)</f>
        <v>ZTWM-CDGS-XS-2024-0030-华西集采-简州大道</v>
      </c>
      <c r="R1207" s="14" t="str">
        <f>_xlfn._xlws.FILTER(辅助信息!D:D,辅助信息!E:E=B1207)</f>
        <v>华西简阳西城嘉苑</v>
      </c>
    </row>
    <row r="1208" hidden="1" spans="1:18">
      <c r="A1208" s="45"/>
      <c r="B1208" s="27" t="s">
        <v>81</v>
      </c>
      <c r="C1208" s="53">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v>
      </c>
      <c r="M1208" s="77">
        <v>45769</v>
      </c>
      <c r="N1208" s="14"/>
      <c r="O1208" s="14">
        <f ca="1">IF(OR(M1208="",N1208&lt;&gt;""),"",MAX(M1208-TODAY(),0))</f>
        <v>0</v>
      </c>
      <c r="P1208" s="45">
        <f ca="1" t="shared" si="44"/>
        <v>22</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3">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7">
        <v>45763</v>
      </c>
      <c r="N1209" s="14"/>
      <c r="O1209" s="14">
        <f ca="1" t="shared" ref="O1209:O1225" si="49">IF(OR(M1209="",N1209&lt;&gt;""),"",MAX(M1209-TODAY(),0))</f>
        <v>0</v>
      </c>
      <c r="P1209" s="45">
        <f ca="1" t="shared" ref="P1209:P1225" si="50">IF(M1209="","",IF(N1209&lt;&gt;"",MAX(N1209-M1209,0),IF(TODAY()&gt;M1209,TODAY()-M1209,0)))</f>
        <v>28</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3">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7">
        <v>45763</v>
      </c>
      <c r="N1210" s="14"/>
      <c r="O1210" s="14">
        <f ca="1" t="shared" si="49"/>
        <v>0</v>
      </c>
      <c r="P1210" s="45">
        <f ca="1" t="shared" si="50"/>
        <v>28</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3">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7">
        <v>45763</v>
      </c>
      <c r="N1211" s="14"/>
      <c r="O1211" s="14">
        <f ca="1" t="shared" si="49"/>
        <v>0</v>
      </c>
      <c r="P1211" s="45">
        <f ca="1" t="shared" si="50"/>
        <v>28</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3">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7">
        <v>45763</v>
      </c>
      <c r="N1212" s="14"/>
      <c r="O1212" s="14">
        <f ca="1" t="shared" si="49"/>
        <v>0</v>
      </c>
      <c r="P1212" s="45">
        <f ca="1" t="shared" si="50"/>
        <v>28</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3">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7">
        <v>45768</v>
      </c>
      <c r="N1213" s="14"/>
      <c r="O1213" s="14">
        <f ca="1" t="shared" si="49"/>
        <v>0</v>
      </c>
      <c r="P1213" s="45">
        <f ca="1" t="shared" si="50"/>
        <v>23</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3">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7">
        <v>45768</v>
      </c>
      <c r="N1214" s="14"/>
      <c r="O1214" s="14">
        <f ca="1" t="shared" si="49"/>
        <v>0</v>
      </c>
      <c r="P1214" s="45">
        <f ca="1" t="shared" si="50"/>
        <v>23</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5"/>
      <c r="B1215" s="27" t="s">
        <v>68</v>
      </c>
      <c r="C1215" s="53">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4">
        <v>45772</v>
      </c>
      <c r="O1215" s="45">
        <f ca="1" t="shared" si="49"/>
        <v>0</v>
      </c>
      <c r="P1215" s="45">
        <f ca="1" t="shared" si="50"/>
        <v>19</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5"/>
      <c r="B1216" s="27" t="s">
        <v>68</v>
      </c>
      <c r="C1216" s="53">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4">
        <v>45772</v>
      </c>
      <c r="O1216" s="45">
        <f ca="1" t="shared" si="49"/>
        <v>0</v>
      </c>
      <c r="P1216" s="45">
        <f ca="1" t="shared" si="50"/>
        <v>19</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5"/>
      <c r="B1217" s="27" t="s">
        <v>68</v>
      </c>
      <c r="C1217" s="53">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4">
        <v>45772</v>
      </c>
      <c r="O1217" s="45">
        <f ca="1" t="shared" si="49"/>
        <v>0</v>
      </c>
      <c r="P1217" s="45">
        <f ca="1" t="shared" si="50"/>
        <v>19</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5"/>
      <c r="B1218" s="27" t="s">
        <v>68</v>
      </c>
      <c r="C1218" s="53">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4">
        <v>45772</v>
      </c>
      <c r="O1218" s="45">
        <f ca="1" t="shared" si="49"/>
        <v>0</v>
      </c>
      <c r="P1218" s="45">
        <f ca="1" t="shared" si="50"/>
        <v>19</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5"/>
      <c r="B1219" s="27" t="s">
        <v>68</v>
      </c>
      <c r="C1219" s="53">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4">
        <v>45772</v>
      </c>
      <c r="O1219" s="45">
        <f ca="1" t="shared" si="49"/>
        <v>0</v>
      </c>
      <c r="P1219" s="45">
        <f ca="1" t="shared" si="50"/>
        <v>19</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5"/>
      <c r="B1220" s="27" t="s">
        <v>136</v>
      </c>
      <c r="C1220" s="53">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4">
        <v>45773</v>
      </c>
      <c r="O1220" s="45">
        <f ca="1" t="shared" si="49"/>
        <v>0</v>
      </c>
      <c r="P1220" s="45">
        <f ca="1" t="shared" si="50"/>
        <v>18</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5"/>
      <c r="B1221" s="27" t="s">
        <v>139</v>
      </c>
      <c r="C1221" s="53">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4">
        <v>45773</v>
      </c>
      <c r="O1221" s="45">
        <f ca="1" t="shared" si="49"/>
        <v>0</v>
      </c>
      <c r="P1221" s="45">
        <f ca="1" t="shared" si="50"/>
        <v>18</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5"/>
      <c r="B1222" s="27" t="s">
        <v>139</v>
      </c>
      <c r="C1222" s="53">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4">
        <v>45773</v>
      </c>
      <c r="O1222" s="45">
        <f ca="1" t="shared" si="49"/>
        <v>0</v>
      </c>
      <c r="P1222" s="45">
        <f ca="1" t="shared" si="50"/>
        <v>18</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5"/>
      <c r="B1223" s="27" t="s">
        <v>132</v>
      </c>
      <c r="C1223" s="53">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4">
        <v>45773</v>
      </c>
      <c r="O1223" s="45">
        <f ca="1" t="shared" si="49"/>
        <v>0</v>
      </c>
      <c r="P1223" s="45">
        <f ca="1" t="shared" si="50"/>
        <v>18</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5"/>
      <c r="B1224" s="27" t="s">
        <v>132</v>
      </c>
      <c r="C1224" s="53">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4">
        <v>45773</v>
      </c>
      <c r="O1224" s="45">
        <f ca="1" t="shared" si="49"/>
        <v>0</v>
      </c>
      <c r="P1224" s="45">
        <f ca="1" t="shared" si="50"/>
        <v>18</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5"/>
      <c r="B1225" s="27" t="s">
        <v>132</v>
      </c>
      <c r="C1225" s="53">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4">
        <v>45773</v>
      </c>
      <c r="O1225" s="45">
        <f ca="1" t="shared" si="49"/>
        <v>0</v>
      </c>
      <c r="P1225" s="45">
        <f ca="1" t="shared" si="50"/>
        <v>18</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3">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4">
        <v>45779</v>
      </c>
      <c r="O1226" s="45">
        <f ca="1" t="shared" ref="O1226:O1234" si="51">IF(OR(M1226="",N1226&lt;&gt;""),"",MAX(M1226-TODAY(),0))</f>
        <v>0</v>
      </c>
      <c r="P1226" s="45">
        <f ca="1" t="shared" ref="P1226:P1254" si="52">IF(M1226="","",IF(N1226&lt;&gt;"",MAX(N1226-M1226,0),IF(TODAY()&gt;M1226,TODAY()-M1226,0)))</f>
        <v>12</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3">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4">
        <v>45779</v>
      </c>
      <c r="O1227" s="45">
        <f ca="1" t="shared" si="51"/>
        <v>0</v>
      </c>
      <c r="P1227" s="45">
        <f ca="1" t="shared" si="52"/>
        <v>12</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3">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4">
        <v>45779</v>
      </c>
      <c r="O1228" s="45">
        <f ca="1" t="shared" si="51"/>
        <v>0</v>
      </c>
      <c r="P1228" s="45">
        <f ca="1" t="shared" si="52"/>
        <v>12</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3">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4">
        <v>45779</v>
      </c>
      <c r="O1229" s="45">
        <f ca="1" t="shared" si="51"/>
        <v>0</v>
      </c>
      <c r="P1229" s="45">
        <f ca="1" t="shared" si="52"/>
        <v>12</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3">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4">
        <v>45779</v>
      </c>
      <c r="O1230" s="45">
        <f ca="1" t="shared" si="51"/>
        <v>0</v>
      </c>
      <c r="P1230" s="45">
        <f ca="1" t="shared" si="52"/>
        <v>12</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3">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4">
        <v>45779</v>
      </c>
      <c r="O1231" s="45">
        <f ca="1" t="shared" si="51"/>
        <v>0</v>
      </c>
      <c r="P1231" s="45">
        <f ca="1" t="shared" si="52"/>
        <v>12</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3">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4">
        <v>45779</v>
      </c>
      <c r="O1232" s="45">
        <f ca="1" t="shared" si="51"/>
        <v>0</v>
      </c>
      <c r="P1232" s="45">
        <f ca="1" t="shared" si="52"/>
        <v>12</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3">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4">
        <v>45779</v>
      </c>
      <c r="O1233" s="45">
        <f ca="1" t="shared" si="51"/>
        <v>0</v>
      </c>
      <c r="P1233" s="45">
        <f ca="1" t="shared" si="52"/>
        <v>12</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6" t="s">
        <v>47</v>
      </c>
      <c r="C1234" s="67">
        <v>45774</v>
      </c>
      <c r="D1234" s="66" t="str">
        <f>VLOOKUP(B1234,辅助信息!E:K,7,FALSE)</f>
        <v>JWDDCD2025051300077</v>
      </c>
      <c r="E1234" s="66" t="str">
        <f>VLOOKUP(F1234,辅助信息!A:B,2,FALSE)</f>
        <v>螺纹钢</v>
      </c>
      <c r="F1234" s="66" t="s">
        <v>18</v>
      </c>
      <c r="G1234" s="68">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4">
        <v>45779</v>
      </c>
      <c r="O1234" s="45">
        <f ca="1" t="shared" si="51"/>
        <v>0</v>
      </c>
      <c r="P1234" s="45">
        <f ca="1" t="shared" si="52"/>
        <v>12</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69"/>
      <c r="B1235" s="27" t="s">
        <v>64</v>
      </c>
      <c r="C1235" s="53">
        <v>45773</v>
      </c>
      <c r="D1235" s="93" t="str">
        <f>VLOOKUP(B1235,辅助信息!E:K,7,FALSE)</f>
        <v>JWDDCD2024102400111</v>
      </c>
      <c r="E1235" s="27" t="str">
        <f>VLOOKUP(F1235,辅助信息!A:B,2,FALSE)</f>
        <v>盘螺</v>
      </c>
      <c r="F1235" s="27" t="s">
        <v>26</v>
      </c>
      <c r="G1235" s="23">
        <v>9</v>
      </c>
      <c r="H1235" s="94"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4">
        <v>45773</v>
      </c>
      <c r="O1235" s="45">
        <f ca="1" t="shared" ref="O1235:O1270" si="53">IF(OR(M1235="",N1235&lt;&gt;""),"",MAX(M1235-TODAY(),0))</f>
        <v>0</v>
      </c>
      <c r="P1235" s="45">
        <f ca="1" t="shared" si="52"/>
        <v>18</v>
      </c>
      <c r="Q1235" s="46" t="str">
        <f>VLOOKUP(B1235,辅助信息!E:M,9,FALSE)</f>
        <v>ZTWM-CDGS-XS-2024-0181-五冶天府-国道542项目（二批次）</v>
      </c>
      <c r="R1235" s="14" t="str">
        <f>_xlfn._xlws.FILTER(辅助信息!D:D,辅助信息!E:E=B1235)</f>
        <v>五冶达州国道542项目</v>
      </c>
    </row>
    <row r="1236" hidden="1" spans="1:18">
      <c r="A1236" s="69"/>
      <c r="B1236" s="27" t="s">
        <v>64</v>
      </c>
      <c r="C1236" s="53">
        <v>45773</v>
      </c>
      <c r="D1236" s="95" t="str">
        <f>VLOOKUP(B1236,辅助信息!E:K,7,FALSE)</f>
        <v>JWDDCD2024102400111</v>
      </c>
      <c r="E1236" s="27" t="str">
        <f>VLOOKUP(F1236,辅助信息!A:B,2,FALSE)</f>
        <v>螺纹钢</v>
      </c>
      <c r="F1236" s="27" t="s">
        <v>27</v>
      </c>
      <c r="G1236" s="23">
        <v>6</v>
      </c>
      <c r="H1236" s="94"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4">
        <v>45773</v>
      </c>
      <c r="O1236" s="45">
        <f ca="1" t="shared" si="53"/>
        <v>0</v>
      </c>
      <c r="P1236" s="45">
        <f ca="1" t="shared" si="52"/>
        <v>18</v>
      </c>
      <c r="Q1236" s="46" t="str">
        <f>VLOOKUP(B1236,辅助信息!E:M,9,FALSE)</f>
        <v>ZTWM-CDGS-XS-2024-0181-五冶天府-国道542项目（二批次）</v>
      </c>
      <c r="R1236" s="14" t="str">
        <f>_xlfn._xlws.FILTER(辅助信息!D:D,辅助信息!E:E=B1236)</f>
        <v>五冶达州国道542项目</v>
      </c>
    </row>
    <row r="1237" hidden="1" spans="1:18">
      <c r="A1237" s="69"/>
      <c r="B1237" s="27" t="s">
        <v>64</v>
      </c>
      <c r="C1237" s="53">
        <v>45773</v>
      </c>
      <c r="D1237" s="95" t="str">
        <f>VLOOKUP(B1237,辅助信息!E:K,7,FALSE)</f>
        <v>JWDDCD2024102400111</v>
      </c>
      <c r="E1237" s="27" t="str">
        <f>VLOOKUP(F1237,辅助信息!A:B,2,FALSE)</f>
        <v>螺纹钢</v>
      </c>
      <c r="F1237" s="27" t="s">
        <v>19</v>
      </c>
      <c r="G1237" s="23">
        <v>21</v>
      </c>
      <c r="H1237" s="94"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4">
        <v>45773</v>
      </c>
      <c r="O1237" s="45">
        <f ca="1" t="shared" si="53"/>
        <v>0</v>
      </c>
      <c r="P1237" s="45">
        <f ca="1" t="shared" si="52"/>
        <v>18</v>
      </c>
      <c r="Q1237" s="46" t="str">
        <f>VLOOKUP(B1237,辅助信息!E:M,9,FALSE)</f>
        <v>ZTWM-CDGS-XS-2024-0181-五冶天府-国道542项目（二批次）</v>
      </c>
      <c r="R1237" s="14" t="str">
        <f>_xlfn._xlws.FILTER(辅助信息!D:D,辅助信息!E:E=B1237)</f>
        <v>五冶达州国道542项目</v>
      </c>
    </row>
    <row r="1238" hidden="1" spans="1:18">
      <c r="A1238" s="69"/>
      <c r="B1238" s="27" t="s">
        <v>64</v>
      </c>
      <c r="C1238" s="53">
        <v>45773</v>
      </c>
      <c r="D1238" s="95" t="str">
        <f>VLOOKUP(B1238,辅助信息!E:K,7,FALSE)</f>
        <v>JWDDCD2024102400111</v>
      </c>
      <c r="E1238" s="27" t="str">
        <f>VLOOKUP(F1238,辅助信息!A:B,2,FALSE)</f>
        <v>螺纹钢</v>
      </c>
      <c r="F1238" s="27" t="s">
        <v>65</v>
      </c>
      <c r="G1238" s="23">
        <v>12</v>
      </c>
      <c r="H1238" s="94"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4">
        <v>45773</v>
      </c>
      <c r="O1238" s="45">
        <f ca="1" t="shared" si="53"/>
        <v>0</v>
      </c>
      <c r="P1238" s="45">
        <f ca="1" t="shared" si="52"/>
        <v>18</v>
      </c>
      <c r="Q1238" s="46" t="str">
        <f>VLOOKUP(B1238,辅助信息!E:M,9,FALSE)</f>
        <v>ZTWM-CDGS-XS-2024-0181-五冶天府-国道542项目（二批次）</v>
      </c>
      <c r="R1238" s="14" t="str">
        <f>_xlfn._xlws.FILTER(辅助信息!D:D,辅助信息!E:E=B1238)</f>
        <v>五冶达州国道542项目</v>
      </c>
    </row>
    <row r="1239" hidden="1" spans="1:18">
      <c r="A1239" s="69"/>
      <c r="B1239" s="27" t="s">
        <v>64</v>
      </c>
      <c r="C1239" s="53">
        <v>45773</v>
      </c>
      <c r="D1239" s="95" t="str">
        <f>VLOOKUP(B1239,辅助信息!E:K,7,FALSE)</f>
        <v>JWDDCD2024102400111</v>
      </c>
      <c r="E1239" s="27" t="str">
        <f>VLOOKUP(F1239,辅助信息!A:B,2,FALSE)</f>
        <v>螺纹钢</v>
      </c>
      <c r="F1239" s="27" t="s">
        <v>52</v>
      </c>
      <c r="G1239" s="23">
        <v>15</v>
      </c>
      <c r="H1239" s="94"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4">
        <v>45773</v>
      </c>
      <c r="O1239" s="45">
        <f ca="1" t="shared" si="53"/>
        <v>0</v>
      </c>
      <c r="P1239" s="45">
        <f ca="1" t="shared" si="52"/>
        <v>18</v>
      </c>
      <c r="Q1239" s="46" t="str">
        <f>VLOOKUP(B1239,辅助信息!E:M,9,FALSE)</f>
        <v>ZTWM-CDGS-XS-2024-0181-五冶天府-国道542项目（二批次）</v>
      </c>
      <c r="R1239" s="14" t="str">
        <f>_xlfn._xlws.FILTER(辅助信息!D:D,辅助信息!E:E=B1239)</f>
        <v>五冶达州国道542项目</v>
      </c>
    </row>
    <row r="1240" hidden="1" spans="1:18">
      <c r="A1240" s="69"/>
      <c r="B1240" s="27" t="s">
        <v>70</v>
      </c>
      <c r="C1240" s="53">
        <v>45773</v>
      </c>
      <c r="D1240" s="95" t="str">
        <f>VLOOKUP(B1240,辅助信息!E:K,7,FALSE)</f>
        <v>JWDDCD2024102400111</v>
      </c>
      <c r="E1240" s="27" t="str">
        <f>VLOOKUP(F1240,辅助信息!A:B,2,FALSE)</f>
        <v>螺纹钢</v>
      </c>
      <c r="F1240" s="27" t="s">
        <v>27</v>
      </c>
      <c r="G1240" s="23">
        <v>8</v>
      </c>
      <c r="H1240" s="94"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4">
        <v>45773</v>
      </c>
      <c r="O1240" s="45">
        <f ca="1" t="shared" si="53"/>
        <v>0</v>
      </c>
      <c r="P1240" s="45">
        <f ca="1" t="shared" si="52"/>
        <v>18</v>
      </c>
      <c r="Q1240" s="46" t="str">
        <f>VLOOKUP(B1240,辅助信息!E:M,9,FALSE)</f>
        <v>ZTWM-CDGS-XS-2024-0181-五冶天府-国道542项目（二批次）</v>
      </c>
      <c r="R1240" s="14" t="str">
        <f>_xlfn._xlws.FILTER(辅助信息!D:D,辅助信息!E:E=B1240)</f>
        <v>五冶达州国道542项目</v>
      </c>
    </row>
    <row r="1241" hidden="1" spans="1:18">
      <c r="A1241" s="69"/>
      <c r="B1241" s="27" t="s">
        <v>87</v>
      </c>
      <c r="C1241" s="53">
        <v>45773</v>
      </c>
      <c r="D1241" s="95" t="str">
        <f>VLOOKUP(B1241,辅助信息!E:K,7,FALSE)</f>
        <v>JWDDCD2024102400111</v>
      </c>
      <c r="E1241" s="27" t="str">
        <f>VLOOKUP(F1241,辅助信息!A:B,2,FALSE)</f>
        <v>螺纹钢</v>
      </c>
      <c r="F1241" s="27" t="s">
        <v>27</v>
      </c>
      <c r="G1241" s="23">
        <v>24</v>
      </c>
      <c r="H1241" s="94"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4">
        <v>45773</v>
      </c>
      <c r="O1241" s="45">
        <f ca="1" t="shared" si="53"/>
        <v>0</v>
      </c>
      <c r="P1241" s="45">
        <f ca="1" t="shared" si="52"/>
        <v>18</v>
      </c>
      <c r="Q1241" s="46" t="str">
        <f>VLOOKUP(B1241,辅助信息!E:M,9,FALSE)</f>
        <v>ZTWM-CDGS-XS-2024-0181-五冶天府-国道542项目（二批次）</v>
      </c>
      <c r="R1241" s="14" t="str">
        <f>_xlfn._xlws.FILTER(辅助信息!D:D,辅助信息!E:E=B1241)</f>
        <v>五冶达州国道542项目</v>
      </c>
    </row>
    <row r="1242" hidden="1" spans="1:18">
      <c r="A1242" s="69"/>
      <c r="B1242" s="27" t="s">
        <v>87</v>
      </c>
      <c r="C1242" s="53">
        <v>45773</v>
      </c>
      <c r="D1242" s="95" t="str">
        <f>VLOOKUP(B1242,辅助信息!E:K,7,FALSE)</f>
        <v>JWDDCD2024102400111</v>
      </c>
      <c r="E1242" s="27" t="str">
        <f>VLOOKUP(F1242,辅助信息!A:B,2,FALSE)</f>
        <v>螺纹钢</v>
      </c>
      <c r="F1242" s="27" t="s">
        <v>19</v>
      </c>
      <c r="G1242" s="23">
        <v>12</v>
      </c>
      <c r="H1242" s="94"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4">
        <v>45773</v>
      </c>
      <c r="O1242" s="45">
        <f ca="1" t="shared" si="53"/>
        <v>0</v>
      </c>
      <c r="P1242" s="45">
        <f ca="1" t="shared" si="52"/>
        <v>18</v>
      </c>
      <c r="Q1242" s="46" t="str">
        <f>VLOOKUP(B1242,辅助信息!E:M,9,FALSE)</f>
        <v>ZTWM-CDGS-XS-2024-0181-五冶天府-国道542项目（二批次）</v>
      </c>
      <c r="R1242" s="14" t="str">
        <f>_xlfn._xlws.FILTER(辅助信息!D:D,辅助信息!E:E=B1242)</f>
        <v>五冶达州国道542项目</v>
      </c>
    </row>
    <row r="1243" hidden="1" spans="1:18">
      <c r="A1243" s="69"/>
      <c r="B1243" s="27" t="s">
        <v>29</v>
      </c>
      <c r="C1243" s="53">
        <v>45773</v>
      </c>
      <c r="D1243" s="95" t="str">
        <f>VLOOKUP(B1243,辅助信息!E:K,7,FALSE)</f>
        <v>JWDDCD2024102400111</v>
      </c>
      <c r="E1243" s="27" t="str">
        <f>VLOOKUP(F1243,辅助信息!A:B,2,FALSE)</f>
        <v>螺纹钢</v>
      </c>
      <c r="F1243" s="27" t="s">
        <v>28</v>
      </c>
      <c r="G1243" s="23">
        <v>27</v>
      </c>
      <c r="H1243" s="94"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4">
        <v>45773</v>
      </c>
      <c r="O1243" s="45">
        <f ca="1" t="shared" si="53"/>
        <v>0</v>
      </c>
      <c r="P1243" s="45">
        <f ca="1" t="shared" si="52"/>
        <v>18</v>
      </c>
      <c r="Q1243" s="46" t="str">
        <f>VLOOKUP(B1243,辅助信息!E:M,9,FALSE)</f>
        <v>ZTWM-CDGS-XS-2024-0181-五冶天府-国道542项目（二批次）</v>
      </c>
      <c r="R1243" s="14" t="str">
        <f>_xlfn._xlws.FILTER(辅助信息!D:D,辅助信息!E:E=B1243)</f>
        <v>五冶达州国道542项目</v>
      </c>
    </row>
    <row r="1244" hidden="1" spans="1:18">
      <c r="A1244" s="69"/>
      <c r="B1244" s="27" t="s">
        <v>78</v>
      </c>
      <c r="C1244" s="53">
        <v>45773</v>
      </c>
      <c r="D1244" s="95" t="str">
        <f>VLOOKUP(B1244,辅助信息!E:K,7,FALSE)</f>
        <v>JWDDCD2024102400111</v>
      </c>
      <c r="E1244" s="27" t="str">
        <f>VLOOKUP(F1244,辅助信息!A:B,2,FALSE)</f>
        <v>螺纹钢</v>
      </c>
      <c r="F1244" s="27" t="s">
        <v>27</v>
      </c>
      <c r="G1244" s="23">
        <v>3</v>
      </c>
      <c r="H1244" s="94"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4">
        <v>45773</v>
      </c>
      <c r="O1244" s="45">
        <f ca="1" t="shared" si="53"/>
        <v>0</v>
      </c>
      <c r="P1244" s="45">
        <f ca="1" t="shared" si="52"/>
        <v>18</v>
      </c>
      <c r="Q1244" s="46" t="str">
        <f>VLOOKUP(B1244,辅助信息!E:M,9,FALSE)</f>
        <v>ZTWM-CDGS-XS-2024-0181-五冶天府-国道542项目（二批次）</v>
      </c>
      <c r="R1244" s="14" t="str">
        <f>_xlfn._xlws.FILTER(辅助信息!D:D,辅助信息!E:E=B1244)</f>
        <v>五冶达州国道542项目</v>
      </c>
    </row>
    <row r="1245" hidden="1" spans="1:18">
      <c r="A1245" s="69"/>
      <c r="B1245" s="27" t="s">
        <v>78</v>
      </c>
      <c r="C1245" s="53">
        <v>45773</v>
      </c>
      <c r="D1245" s="95" t="str">
        <f>VLOOKUP(B1245,辅助信息!E:K,7,FALSE)</f>
        <v>JWDDCD2024102400111</v>
      </c>
      <c r="E1245" s="27" t="str">
        <f>VLOOKUP(F1245,辅助信息!A:B,2,FALSE)</f>
        <v>螺纹钢</v>
      </c>
      <c r="F1245" s="27" t="s">
        <v>33</v>
      </c>
      <c r="G1245" s="23">
        <v>30</v>
      </c>
      <c r="H1245" s="94"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4">
        <v>45773</v>
      </c>
      <c r="O1245" s="45">
        <f ca="1" t="shared" si="53"/>
        <v>0</v>
      </c>
      <c r="P1245" s="45">
        <f ca="1" t="shared" si="52"/>
        <v>18</v>
      </c>
      <c r="Q1245" s="46" t="str">
        <f>VLOOKUP(B1245,辅助信息!E:M,9,FALSE)</f>
        <v>ZTWM-CDGS-XS-2024-0181-五冶天府-国道542项目（二批次）</v>
      </c>
      <c r="R1245" s="14" t="str">
        <f>_xlfn._xlws.FILTER(辅助信息!D:D,辅助信息!E:E=B1245)</f>
        <v>五冶达州国道542项目</v>
      </c>
    </row>
    <row r="1246" hidden="1" spans="1:18">
      <c r="A1246" s="60"/>
      <c r="B1246" s="27" t="s">
        <v>78</v>
      </c>
      <c r="C1246" s="53">
        <v>45773</v>
      </c>
      <c r="D1246" s="95" t="str">
        <f>VLOOKUP(B1246,辅助信息!E:K,7,FALSE)</f>
        <v>JWDDCD2024102400111</v>
      </c>
      <c r="E1246" s="27" t="str">
        <f>VLOOKUP(F1246,辅助信息!A:B,2,FALSE)</f>
        <v>螺纹钢</v>
      </c>
      <c r="F1246" s="27" t="s">
        <v>28</v>
      </c>
      <c r="G1246" s="23">
        <v>3</v>
      </c>
      <c r="H1246" s="94"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4">
        <v>45773</v>
      </c>
      <c r="O1246" s="45">
        <f ca="1" t="shared" si="53"/>
        <v>0</v>
      </c>
      <c r="P1246" s="45">
        <f ca="1" t="shared" si="52"/>
        <v>18</v>
      </c>
      <c r="Q1246" s="46" t="str">
        <f>VLOOKUP(B1246,辅助信息!E:M,9,FALSE)</f>
        <v>ZTWM-CDGS-XS-2024-0181-五冶天府-国道542项目（二批次）</v>
      </c>
      <c r="R1246" s="14" t="str">
        <f>_xlfn._xlws.FILTER(辅助信息!D:D,辅助信息!E:E=B1246)</f>
        <v>五冶达州国道542项目</v>
      </c>
    </row>
    <row r="1247" hidden="1" spans="1:18">
      <c r="A1247" s="60"/>
      <c r="B1247" s="27" t="s">
        <v>54</v>
      </c>
      <c r="C1247" s="53">
        <v>45773</v>
      </c>
      <c r="D1247" s="95" t="str">
        <f>VLOOKUP(B1247,辅助信息!E:K,7,FALSE)</f>
        <v>JWDDCD2024102400111</v>
      </c>
      <c r="E1247" s="27" t="str">
        <f>VLOOKUP(F1247,辅助信息!A:B,2,FALSE)</f>
        <v>螺纹钢</v>
      </c>
      <c r="F1247" s="27" t="s">
        <v>27</v>
      </c>
      <c r="G1247" s="23">
        <v>26</v>
      </c>
      <c r="H1247" s="94"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4">
        <v>45773</v>
      </c>
      <c r="O1247" s="45">
        <f ca="1" t="shared" si="53"/>
        <v>0</v>
      </c>
      <c r="P1247" s="45">
        <f ca="1" t="shared" si="52"/>
        <v>18</v>
      </c>
      <c r="Q1247" s="46" t="str">
        <f>VLOOKUP(B1247,辅助信息!E:M,9,FALSE)</f>
        <v>ZTWM-CDGS-XS-2024-0181-五冶天府-国道542项目（二批次）</v>
      </c>
      <c r="R1247" s="14" t="str">
        <f>_xlfn._xlws.FILTER(辅助信息!D:D,辅助信息!E:E=B1247)</f>
        <v>五冶达州国道542项目</v>
      </c>
    </row>
    <row r="1248" hidden="1" spans="1:18">
      <c r="A1248" s="60"/>
      <c r="B1248" s="27" t="s">
        <v>54</v>
      </c>
      <c r="C1248" s="53">
        <v>45773</v>
      </c>
      <c r="D1248" s="95" t="str">
        <f>VLOOKUP(B1248,辅助信息!E:K,7,FALSE)</f>
        <v>JWDDCD2024102400111</v>
      </c>
      <c r="E1248" s="27" t="str">
        <f>VLOOKUP(F1248,辅助信息!A:B,2,FALSE)</f>
        <v>螺纹钢</v>
      </c>
      <c r="F1248" s="27" t="s">
        <v>32</v>
      </c>
      <c r="G1248" s="23">
        <v>33</v>
      </c>
      <c r="H1248" s="94"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4">
        <v>45773</v>
      </c>
      <c r="O1248" s="45">
        <f ca="1" t="shared" si="53"/>
        <v>0</v>
      </c>
      <c r="P1248" s="45">
        <f ca="1" t="shared" si="52"/>
        <v>18</v>
      </c>
      <c r="Q1248" s="46" t="str">
        <f>VLOOKUP(B1248,辅助信息!E:M,9,FALSE)</f>
        <v>ZTWM-CDGS-XS-2024-0181-五冶天府-国道542项目（二批次）</v>
      </c>
      <c r="R1248" s="14" t="str">
        <f>_xlfn._xlws.FILTER(辅助信息!D:D,辅助信息!E:E=B1248)</f>
        <v>五冶达州国道542项目</v>
      </c>
    </row>
    <row r="1249" hidden="1" spans="1:18">
      <c r="A1249" s="60"/>
      <c r="B1249" s="27" t="s">
        <v>54</v>
      </c>
      <c r="C1249" s="53">
        <v>45773</v>
      </c>
      <c r="D1249" s="95" t="str">
        <f>VLOOKUP(B1249,辅助信息!E:K,7,FALSE)</f>
        <v>JWDDCD2024102400111</v>
      </c>
      <c r="E1249" s="27" t="str">
        <f>VLOOKUP(F1249,辅助信息!A:B,2,FALSE)</f>
        <v>螺纹钢</v>
      </c>
      <c r="F1249" s="27" t="s">
        <v>33</v>
      </c>
      <c r="G1249" s="23">
        <v>70</v>
      </c>
      <c r="H1249" s="94"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4">
        <v>45773</v>
      </c>
      <c r="O1249" s="45">
        <f ca="1" t="shared" si="53"/>
        <v>0</v>
      </c>
      <c r="P1249" s="45">
        <f ca="1" t="shared" si="52"/>
        <v>18</v>
      </c>
      <c r="Q1249" s="46" t="str">
        <f>VLOOKUP(B1249,辅助信息!E:M,9,FALSE)</f>
        <v>ZTWM-CDGS-XS-2024-0181-五冶天府-国道542项目（二批次）</v>
      </c>
      <c r="R1249" s="14" t="str">
        <f>_xlfn._xlws.FILTER(辅助信息!D:D,辅助信息!E:E=B1249)</f>
        <v>五冶达州国道542项目</v>
      </c>
    </row>
    <row r="1250" hidden="1" spans="1:18">
      <c r="A1250" s="60"/>
      <c r="B1250" s="27" t="s">
        <v>54</v>
      </c>
      <c r="C1250" s="53">
        <v>45773</v>
      </c>
      <c r="D1250" s="95" t="str">
        <f>VLOOKUP(B1250,辅助信息!E:K,7,FALSE)</f>
        <v>JWDDCD2024102400111</v>
      </c>
      <c r="E1250" s="27" t="str">
        <f>VLOOKUP(F1250,辅助信息!A:B,2,FALSE)</f>
        <v>螺纹钢</v>
      </c>
      <c r="F1250" s="27" t="s">
        <v>28</v>
      </c>
      <c r="G1250" s="23">
        <v>33</v>
      </c>
      <c r="H1250" s="94"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4">
        <v>45773</v>
      </c>
      <c r="O1250" s="45">
        <f ca="1" t="shared" si="53"/>
        <v>0</v>
      </c>
      <c r="P1250" s="45">
        <f ca="1" t="shared" si="52"/>
        <v>18</v>
      </c>
      <c r="Q1250" s="46" t="str">
        <f>VLOOKUP(B1250,辅助信息!E:M,9,FALSE)</f>
        <v>ZTWM-CDGS-XS-2024-0181-五冶天府-国道542项目（二批次）</v>
      </c>
      <c r="R1250" s="14" t="str">
        <f>_xlfn._xlws.FILTER(辅助信息!D:D,辅助信息!E:E=B1250)</f>
        <v>五冶达州国道542项目</v>
      </c>
    </row>
    <row r="1251" hidden="1" spans="1:18">
      <c r="A1251" s="60"/>
      <c r="B1251" s="27" t="s">
        <v>54</v>
      </c>
      <c r="C1251" s="53">
        <v>45773</v>
      </c>
      <c r="D1251" s="95" t="str">
        <f>VLOOKUP(B1251,辅助信息!E:K,7,FALSE)</f>
        <v>JWDDCD2024102400111</v>
      </c>
      <c r="E1251" s="27" t="str">
        <f>VLOOKUP(F1251,辅助信息!A:B,2,FALSE)</f>
        <v>螺纹钢</v>
      </c>
      <c r="F1251" s="27" t="s">
        <v>18</v>
      </c>
      <c r="G1251" s="23">
        <v>3</v>
      </c>
      <c r="H1251" s="94"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4">
        <v>45773</v>
      </c>
      <c r="O1251" s="45">
        <f ca="1" t="shared" si="53"/>
        <v>0</v>
      </c>
      <c r="P1251" s="45">
        <f ca="1" t="shared" si="52"/>
        <v>18</v>
      </c>
      <c r="Q1251" s="46" t="str">
        <f>VLOOKUP(B1251,辅助信息!E:M,9,FALSE)</f>
        <v>ZTWM-CDGS-XS-2024-0181-五冶天府-国道542项目（二批次）</v>
      </c>
      <c r="R1251" s="14" t="str">
        <f>_xlfn._xlws.FILTER(辅助信息!D:D,辅助信息!E:E=B1251)</f>
        <v>五冶达州国道542项目</v>
      </c>
    </row>
    <row r="1252" hidden="1" spans="1:18">
      <c r="A1252" s="96"/>
      <c r="B1252" s="27" t="s">
        <v>54</v>
      </c>
      <c r="C1252" s="53">
        <v>45773</v>
      </c>
      <c r="D1252" s="95"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4">
        <v>45773</v>
      </c>
      <c r="O1252" s="45">
        <f ca="1" t="shared" si="53"/>
        <v>0</v>
      </c>
      <c r="P1252" s="45">
        <f ca="1" t="shared" si="52"/>
        <v>18</v>
      </c>
      <c r="Q1252" s="46" t="str">
        <f>VLOOKUP(B1252,辅助信息!E:M,9,FALSE)</f>
        <v>ZTWM-CDGS-XS-2024-0181-五冶天府-国道542项目（二批次）</v>
      </c>
      <c r="R1252" s="14" t="str">
        <f>_xlfn._xlws.FILTER(辅助信息!D:D,辅助信息!E:E=B1252)</f>
        <v>五冶达州国道542项目</v>
      </c>
    </row>
    <row r="1253" hidden="1" spans="1:18">
      <c r="A1253" s="96"/>
      <c r="B1253" s="27" t="s">
        <v>74</v>
      </c>
      <c r="C1253" s="53">
        <v>45773</v>
      </c>
      <c r="D1253" s="95"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4">
        <v>45773</v>
      </c>
      <c r="O1253" s="45">
        <f ca="1" t="shared" si="53"/>
        <v>0</v>
      </c>
      <c r="P1253" s="45">
        <f ca="1" t="shared" si="52"/>
        <v>18</v>
      </c>
      <c r="Q1253" s="46" t="str">
        <f>VLOOKUP(B1253,辅助信息!E:M,9,FALSE)</f>
        <v>ZTWM-CDGS-XS-2024-0181-五冶天府-国道542项目（二批次）</v>
      </c>
      <c r="R1253" s="14" t="str">
        <f>_xlfn._xlws.FILTER(辅助信息!D:D,辅助信息!E:E=B1253)</f>
        <v>五冶达州国道542项目</v>
      </c>
    </row>
    <row r="1254" hidden="1" spans="1:18">
      <c r="A1254" s="96"/>
      <c r="B1254" s="27" t="s">
        <v>74</v>
      </c>
      <c r="C1254" s="53">
        <v>45773</v>
      </c>
      <c r="D1254" s="95"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4">
        <v>45773</v>
      </c>
      <c r="O1254" s="45">
        <f ca="1" t="shared" si="53"/>
        <v>0</v>
      </c>
      <c r="P1254" s="45">
        <f ca="1" t="shared" si="52"/>
        <v>18</v>
      </c>
      <c r="Q1254" s="46" t="str">
        <f>VLOOKUP(B1254,辅助信息!E:M,9,FALSE)</f>
        <v>ZTWM-CDGS-XS-2024-0181-五冶天府-国道542项目（二批次）</v>
      </c>
      <c r="R1254" s="14" t="str">
        <f>_xlfn._xlws.FILTER(辅助信息!D:D,辅助信息!E:E=B1254)</f>
        <v>五冶达州国道542项目</v>
      </c>
    </row>
    <row r="1255" hidden="1" spans="2:18">
      <c r="B1255" s="27" t="s">
        <v>81</v>
      </c>
      <c r="C1255" s="53">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v>
      </c>
      <c r="M1255" s="74">
        <v>45775</v>
      </c>
      <c r="O1255" s="45">
        <f ca="1" t="shared" si="53"/>
        <v>0</v>
      </c>
      <c r="P1255" s="45">
        <f ca="1" t="shared" ref="P1255:P1297" si="54">IF(M1255="","",IF(N1255&lt;&gt;"",MAX(N1255-M1255,0),IF(TODAY()&gt;M1255,TODAY()-M1255,0)))</f>
        <v>16</v>
      </c>
      <c r="Q1255" s="46" t="str">
        <f>VLOOKUP(B1255,辅助信息!E:M,9,FALSE)</f>
        <v>ZTWM-CDGS-XS-2024-0030-华西集采-简州大道</v>
      </c>
      <c r="R1255" s="46" t="str">
        <f>_xlfn._xlws.FILTER(辅助信息!D:D,辅助信息!E:E=B1255)</f>
        <v>华西简阳西城嘉苑</v>
      </c>
    </row>
    <row r="1256" hidden="1" spans="2:18">
      <c r="B1256" s="27" t="s">
        <v>81</v>
      </c>
      <c r="C1256" s="53">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v>
      </c>
      <c r="M1256" s="74">
        <v>45775</v>
      </c>
      <c r="O1256" s="45">
        <f ca="1" t="shared" si="53"/>
        <v>0</v>
      </c>
      <c r="P1256" s="45">
        <f ca="1" t="shared" si="54"/>
        <v>16</v>
      </c>
      <c r="Q1256" s="46" t="str">
        <f>VLOOKUP(B1256,辅助信息!E:M,9,FALSE)</f>
        <v>ZTWM-CDGS-XS-2024-0030-华西集采-简州大道</v>
      </c>
      <c r="R1256" s="46" t="str">
        <f>_xlfn._xlws.FILTER(辅助信息!D:D,辅助信息!E:E=B1256)</f>
        <v>华西简阳西城嘉苑</v>
      </c>
    </row>
    <row r="1257" hidden="1" spans="2:18">
      <c r="B1257" s="27" t="s">
        <v>81</v>
      </c>
      <c r="C1257" s="53">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v>
      </c>
      <c r="M1257" s="74">
        <v>45775</v>
      </c>
      <c r="O1257" s="45">
        <f ca="1" t="shared" si="53"/>
        <v>0</v>
      </c>
      <c r="P1257" s="45">
        <f ca="1" t="shared" si="54"/>
        <v>16</v>
      </c>
      <c r="Q1257" s="46" t="str">
        <f>VLOOKUP(B1257,辅助信息!E:M,9,FALSE)</f>
        <v>ZTWM-CDGS-XS-2024-0030-华西集采-简州大道</v>
      </c>
      <c r="R1257" s="46" t="str">
        <f>_xlfn._xlws.FILTER(辅助信息!D:D,辅助信息!E:E=B1257)</f>
        <v>华西简阳西城嘉苑</v>
      </c>
    </row>
    <row r="1258" hidden="1" spans="2:18">
      <c r="B1258" s="27" t="s">
        <v>132</v>
      </c>
      <c r="C1258" s="53">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4">
        <v>45775</v>
      </c>
      <c r="O1258" s="45">
        <f ca="1" t="shared" si="53"/>
        <v>0</v>
      </c>
      <c r="P1258" s="45">
        <f ca="1" t="shared" si="54"/>
        <v>16</v>
      </c>
      <c r="Q1258" s="46" t="str">
        <f>VLOOKUP(B1258,辅助信息!E:M,9,FALSE)</f>
        <v>ZTWM-CDGS-XS-2025-0059-宜宾兴港建材-宜宾冷链项目</v>
      </c>
      <c r="R1258" s="46" t="str">
        <f>_xlfn._xlws.FILTER(辅助信息!D:D,辅助信息!E:E=B1258)</f>
        <v>宜宾兴港三江新区长江工业园建设项目</v>
      </c>
    </row>
    <row r="1259" hidden="1" spans="2:18">
      <c r="B1259" s="27" t="s">
        <v>132</v>
      </c>
      <c r="C1259" s="53">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4">
        <v>45775</v>
      </c>
      <c r="O1259" s="45">
        <f ca="1" t="shared" si="53"/>
        <v>0</v>
      </c>
      <c r="P1259" s="45">
        <f ca="1" t="shared" si="54"/>
        <v>16</v>
      </c>
      <c r="Q1259" s="46" t="str">
        <f>VLOOKUP(B1259,辅助信息!E:M,9,FALSE)</f>
        <v>ZTWM-CDGS-XS-2025-0059-宜宾兴港建材-宜宾冷链项目</v>
      </c>
      <c r="R1259" s="46" t="str">
        <f>_xlfn._xlws.FILTER(辅助信息!D:D,辅助信息!E:E=B1259)</f>
        <v>宜宾兴港三江新区长江工业园建设项目</v>
      </c>
    </row>
    <row r="1260" hidden="1" spans="2:18">
      <c r="B1260" s="27" t="s">
        <v>31</v>
      </c>
      <c r="C1260" s="53">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4">
        <v>45775</v>
      </c>
      <c r="O1260" s="45">
        <f ca="1" t="shared" si="53"/>
        <v>0</v>
      </c>
      <c r="P1260" s="45">
        <f ca="1" t="shared" si="54"/>
        <v>16</v>
      </c>
      <c r="Q1260" s="46" t="str">
        <f>VLOOKUP(B1260,辅助信息!E:M,9,FALSE)</f>
        <v>ZTWM-CDGS-XS-2024-0179-四川商投-射洪城乡一体化建设项目</v>
      </c>
      <c r="R1260" s="46" t="str">
        <f>_xlfn._xlws.FILTER(辅助信息!D:D,辅助信息!E:E=B1260)</f>
        <v>四川商建
射洪城乡一体化项目</v>
      </c>
    </row>
    <row r="1261" hidden="1" spans="2:18">
      <c r="B1261" s="27" t="s">
        <v>31</v>
      </c>
      <c r="C1261" s="53">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4">
        <v>45775</v>
      </c>
      <c r="O1261" s="45">
        <f ca="1" t="shared" si="53"/>
        <v>0</v>
      </c>
      <c r="P1261" s="45">
        <f ca="1" t="shared" si="54"/>
        <v>16</v>
      </c>
      <c r="Q1261" s="46" t="str">
        <f>VLOOKUP(B1261,辅助信息!E:M,9,FALSE)</f>
        <v>ZTWM-CDGS-XS-2024-0179-四川商投-射洪城乡一体化建设项目</v>
      </c>
      <c r="R1261" s="46" t="str">
        <f>_xlfn._xlws.FILTER(辅助信息!D:D,辅助信息!E:E=B1261)</f>
        <v>四川商建
射洪城乡一体化项目</v>
      </c>
    </row>
    <row r="1262" hidden="1" spans="2:18">
      <c r="B1262" s="27" t="s">
        <v>106</v>
      </c>
      <c r="C1262" s="53">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4">
        <v>45775</v>
      </c>
      <c r="O1262" s="45">
        <f ca="1" t="shared" si="53"/>
        <v>0</v>
      </c>
      <c r="P1262" s="45">
        <f ca="1" t="shared" si="54"/>
        <v>16</v>
      </c>
      <c r="Q1262" s="46" t="str">
        <f>VLOOKUP(B1262,辅助信息!E:M,9,FALSE)</f>
        <v>ZTWM-CDGS-XS-2024-0169-中冶西部钢构-宜宾市南溪区幸福路东路,高县月江镇建设项目</v>
      </c>
      <c r="R1262" s="46" t="str">
        <f>_xlfn._xlws.FILTER(辅助信息!D:D,辅助信息!E:E=B1262)</f>
        <v>五冶钢构-宜宾市南溪区高县月江镇建设项目</v>
      </c>
    </row>
    <row r="1263" hidden="1" spans="2:18">
      <c r="B1263" s="27" t="s">
        <v>106</v>
      </c>
      <c r="C1263" s="53">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4">
        <v>45775</v>
      </c>
      <c r="O1263" s="45">
        <f ca="1" t="shared" si="53"/>
        <v>0</v>
      </c>
      <c r="P1263" s="45">
        <f ca="1" t="shared" si="54"/>
        <v>16</v>
      </c>
      <c r="Q1263" s="46" t="str">
        <f>VLOOKUP(B1263,辅助信息!E:M,9,FALSE)</f>
        <v>ZTWM-CDGS-XS-2024-0169-中冶西部钢构-宜宾市南溪区幸福路东路,高县月江镇建设项目</v>
      </c>
      <c r="R1263" s="46" t="str">
        <f>_xlfn._xlws.FILTER(辅助信息!D:D,辅助信息!E:E=B1263)</f>
        <v>五冶钢构-宜宾市南溪区高县月江镇建设项目</v>
      </c>
    </row>
    <row r="1264" hidden="1" spans="2:18">
      <c r="B1264" s="27" t="s">
        <v>106</v>
      </c>
      <c r="C1264" s="53">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4">
        <v>45775</v>
      </c>
      <c r="O1264" s="45">
        <f ca="1" t="shared" si="53"/>
        <v>0</v>
      </c>
      <c r="P1264" s="45">
        <f ca="1" t="shared" si="54"/>
        <v>16</v>
      </c>
      <c r="Q1264" s="46" t="str">
        <f>VLOOKUP(B1264,辅助信息!E:M,9,FALSE)</f>
        <v>ZTWM-CDGS-XS-2024-0169-中冶西部钢构-宜宾市南溪区幸福路东路,高县月江镇建设项目</v>
      </c>
      <c r="R1264" s="46" t="str">
        <f>_xlfn._xlws.FILTER(辅助信息!D:D,辅助信息!E:E=B1264)</f>
        <v>五冶钢构-宜宾市南溪区高县月江镇建设项目</v>
      </c>
    </row>
    <row r="1265" hidden="1" spans="1:18">
      <c r="A1265" s="14"/>
      <c r="B1265" s="27" t="s">
        <v>81</v>
      </c>
      <c r="C1265" s="53">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v>
      </c>
      <c r="M1265" s="97">
        <v>45769</v>
      </c>
      <c r="N1265" s="46"/>
      <c r="O1265" s="14">
        <f ca="1" t="shared" si="53"/>
        <v>0</v>
      </c>
      <c r="P1265" s="45">
        <f ca="1" t="shared" si="54"/>
        <v>22</v>
      </c>
      <c r="Q1265" s="46" t="str">
        <f>VLOOKUP(B1265,辅助信息!E:M,9,FALSE)</f>
        <v>ZTWM-CDGS-XS-2024-0030-华西集采-简州大道</v>
      </c>
      <c r="R1265" s="100" t="str">
        <f>_xlfn._xlws.FILTER(辅助信息!D:D,辅助信息!E:E=B1265)</f>
        <v>华西简阳西城嘉苑</v>
      </c>
    </row>
    <row r="1266" hidden="1" spans="1:18">
      <c r="A1266" s="14"/>
      <c r="B1266" s="27" t="s">
        <v>81</v>
      </c>
      <c r="C1266" s="53">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v>
      </c>
      <c r="M1266" s="97">
        <v>45769</v>
      </c>
      <c r="N1266" s="46"/>
      <c r="O1266" s="14">
        <f ca="1" t="shared" si="53"/>
        <v>0</v>
      </c>
      <c r="P1266" s="45">
        <f ca="1" t="shared" si="54"/>
        <v>22</v>
      </c>
      <c r="Q1266" s="46" t="str">
        <f>VLOOKUP(B1266,辅助信息!E:M,9,FALSE)</f>
        <v>ZTWM-CDGS-XS-2024-0030-华西集采-简州大道</v>
      </c>
      <c r="R1266" s="100" t="str">
        <f>_xlfn._xlws.FILTER(辅助信息!D:D,辅助信息!E:E=B1266)</f>
        <v>华西简阳西城嘉苑</v>
      </c>
    </row>
    <row r="1267" hidden="1" spans="1:18">
      <c r="A1267" s="45"/>
      <c r="B1267" s="27" t="s">
        <v>81</v>
      </c>
      <c r="C1267" s="53">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v>
      </c>
      <c r="M1267" s="98">
        <v>45775</v>
      </c>
      <c r="N1267" s="99"/>
      <c r="O1267" s="45">
        <f ca="1" t="shared" si="53"/>
        <v>0</v>
      </c>
      <c r="P1267" s="45">
        <f ca="1" t="shared" si="54"/>
        <v>16</v>
      </c>
      <c r="Q1267" s="46" t="str">
        <f>VLOOKUP(B1267,辅助信息!E:M,9,FALSE)</f>
        <v>ZTWM-CDGS-XS-2024-0030-华西集采-简州大道</v>
      </c>
      <c r="R1267" s="100" t="str">
        <f>_xlfn._xlws.FILTER(辅助信息!D:D,辅助信息!E:E=B1267)</f>
        <v>华西简阳西城嘉苑</v>
      </c>
    </row>
    <row r="1268" hidden="1" spans="1:18">
      <c r="A1268" s="45"/>
      <c r="B1268" s="27" t="s">
        <v>81</v>
      </c>
      <c r="C1268" s="53">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v>
      </c>
      <c r="M1268" s="98">
        <v>45775</v>
      </c>
      <c r="N1268" s="99"/>
      <c r="O1268" s="45">
        <f ca="1" t="shared" si="53"/>
        <v>0</v>
      </c>
      <c r="P1268" s="45">
        <f ca="1" t="shared" si="54"/>
        <v>16</v>
      </c>
      <c r="Q1268" s="46" t="str">
        <f>VLOOKUP(B1268,辅助信息!E:M,9,FALSE)</f>
        <v>ZTWM-CDGS-XS-2024-0030-华西集采-简州大道</v>
      </c>
      <c r="R1268" s="100" t="str">
        <f>_xlfn._xlws.FILTER(辅助信息!D:D,辅助信息!E:E=B1268)</f>
        <v>华西简阳西城嘉苑</v>
      </c>
    </row>
    <row r="1269" hidden="1" spans="1:18">
      <c r="A1269" s="45"/>
      <c r="B1269" s="27" t="s">
        <v>81</v>
      </c>
      <c r="C1269" s="53">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v>
      </c>
      <c r="M1269" s="98">
        <v>45775</v>
      </c>
      <c r="N1269" s="99"/>
      <c r="O1269" s="45">
        <f ca="1" t="shared" si="53"/>
        <v>0</v>
      </c>
      <c r="P1269" s="45">
        <f ca="1" t="shared" si="54"/>
        <v>16</v>
      </c>
      <c r="Q1269" s="46" t="str">
        <f>VLOOKUP(B1269,辅助信息!E:M,9,FALSE)</f>
        <v>ZTWM-CDGS-XS-2024-0030-华西集采-简州大道</v>
      </c>
      <c r="R1269" s="100" t="str">
        <f>_xlfn._xlws.FILTER(辅助信息!D:D,辅助信息!E:E=B1269)</f>
        <v>华西简阳西城嘉苑</v>
      </c>
    </row>
    <row r="1270" hidden="1" spans="2:18">
      <c r="B1270" s="27" t="s">
        <v>31</v>
      </c>
      <c r="C1270" s="53">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4">
        <v>45779</v>
      </c>
      <c r="O1270" s="45">
        <f ca="1" t="shared" si="53"/>
        <v>0</v>
      </c>
      <c r="P1270" s="45">
        <f ca="1" t="shared" si="54"/>
        <v>12</v>
      </c>
      <c r="Q1270" s="46" t="str">
        <f>VLOOKUP(B1270,辅助信息!E:M,9,FALSE)</f>
        <v>ZTWM-CDGS-XS-2024-0179-四川商投-射洪城乡一体化建设项目</v>
      </c>
      <c r="R1270" s="100" t="str">
        <f>_xlfn._xlws.FILTER(辅助信息!D:D,辅助信息!E:E=B1270)</f>
        <v>四川商建
射洪城乡一体化项目</v>
      </c>
    </row>
    <row r="1271" hidden="1" spans="2:18">
      <c r="B1271" s="27" t="s">
        <v>31</v>
      </c>
      <c r="C1271" s="53">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4">
        <v>45779</v>
      </c>
      <c r="O1271" s="45">
        <f ca="1" t="shared" ref="O1271:O1276" si="55">IF(OR(M1271="",N1271&lt;&gt;""),"",MAX(M1271-TODAY(),0))</f>
        <v>0</v>
      </c>
      <c r="P1271" s="45">
        <f ca="1" t="shared" si="54"/>
        <v>12</v>
      </c>
      <c r="Q1271" s="46" t="str">
        <f>VLOOKUP(B1271,辅助信息!E:M,9,FALSE)</f>
        <v>ZTWM-CDGS-XS-2024-0179-四川商投-射洪城乡一体化建设项目</v>
      </c>
      <c r="R1271" s="100" t="str">
        <f>_xlfn._xlws.FILTER(辅助信息!D:D,辅助信息!E:E=B1271)</f>
        <v>四川商建
射洪城乡一体化项目</v>
      </c>
    </row>
    <row r="1272" hidden="1" spans="2:18">
      <c r="B1272" s="27" t="s">
        <v>31</v>
      </c>
      <c r="C1272" s="53">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4">
        <v>45779</v>
      </c>
      <c r="O1272" s="45">
        <f ca="1" t="shared" si="55"/>
        <v>0</v>
      </c>
      <c r="P1272" s="45">
        <f ca="1" t="shared" si="54"/>
        <v>12</v>
      </c>
      <c r="Q1272" s="46" t="str">
        <f>VLOOKUP(B1272,辅助信息!E:M,9,FALSE)</f>
        <v>ZTWM-CDGS-XS-2024-0179-四川商投-射洪城乡一体化建设项目</v>
      </c>
      <c r="R1272" s="100" t="str">
        <f>_xlfn._xlws.FILTER(辅助信息!D:D,辅助信息!E:E=B1272)</f>
        <v>四川商建
射洪城乡一体化项目</v>
      </c>
    </row>
    <row r="1273" hidden="1" spans="2:18">
      <c r="B1273" s="27" t="s">
        <v>31</v>
      </c>
      <c r="C1273" s="53">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4">
        <v>45779</v>
      </c>
      <c r="O1273" s="45">
        <f ca="1" t="shared" si="55"/>
        <v>0</v>
      </c>
      <c r="P1273" s="45">
        <f ca="1" t="shared" si="54"/>
        <v>12</v>
      </c>
      <c r="Q1273" s="46" t="str">
        <f>VLOOKUP(B1273,辅助信息!E:M,9,FALSE)</f>
        <v>ZTWM-CDGS-XS-2024-0179-四川商投-射洪城乡一体化建设项目</v>
      </c>
      <c r="R1273" s="100" t="str">
        <f>_xlfn._xlws.FILTER(辅助信息!D:D,辅助信息!E:E=B1273)</f>
        <v>四川商建
射洪城乡一体化项目</v>
      </c>
    </row>
    <row r="1274" hidden="1" spans="2:18">
      <c r="B1274" s="27" t="s">
        <v>31</v>
      </c>
      <c r="C1274" s="53">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4">
        <v>45779</v>
      </c>
      <c r="O1274" s="45">
        <f ca="1" t="shared" si="55"/>
        <v>0</v>
      </c>
      <c r="P1274" s="45">
        <f ca="1" t="shared" si="54"/>
        <v>12</v>
      </c>
      <c r="Q1274" s="46" t="str">
        <f>VLOOKUP(B1274,辅助信息!E:M,9,FALSE)</f>
        <v>ZTWM-CDGS-XS-2024-0179-四川商投-射洪城乡一体化建设项目</v>
      </c>
      <c r="R1274" s="100" t="str">
        <f>_xlfn._xlws.FILTER(辅助信息!D:D,辅助信息!E:E=B1274)</f>
        <v>四川商建
射洪城乡一体化项目</v>
      </c>
    </row>
    <row r="1275" hidden="1" spans="2:18">
      <c r="B1275" s="27" t="s">
        <v>31</v>
      </c>
      <c r="C1275" s="53">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4">
        <v>45779</v>
      </c>
      <c r="O1275" s="45">
        <f ca="1" t="shared" si="55"/>
        <v>0</v>
      </c>
      <c r="P1275" s="45">
        <f ca="1" t="shared" si="54"/>
        <v>12</v>
      </c>
      <c r="Q1275" s="46" t="str">
        <f>VLOOKUP(B1275,辅助信息!E:M,9,FALSE)</f>
        <v>ZTWM-CDGS-XS-2024-0179-四川商投-射洪城乡一体化建设项目</v>
      </c>
      <c r="R1275" s="100" t="str">
        <f>_xlfn._xlws.FILTER(辅助信息!D:D,辅助信息!E:E=B1275)</f>
        <v>四川商建
射洪城乡一体化项目</v>
      </c>
    </row>
    <row r="1276" hidden="1" spans="2:18">
      <c r="B1276" s="27" t="s">
        <v>31</v>
      </c>
      <c r="C1276" s="53">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8">
        <v>45775</v>
      </c>
      <c r="O1276" s="45">
        <f ca="1" t="shared" si="55"/>
        <v>0</v>
      </c>
      <c r="P1276" s="45">
        <f ca="1" t="shared" si="54"/>
        <v>16</v>
      </c>
      <c r="Q1276" s="46" t="str">
        <f>VLOOKUP(B1276,辅助信息!E:M,9,FALSE)</f>
        <v>ZTWM-CDGS-XS-2024-0179-四川商投-射洪城乡一体化建设项目</v>
      </c>
      <c r="R1276" s="100" t="str">
        <f>_xlfn._xlws.FILTER(辅助信息!D:D,辅助信息!E:E=B1276)</f>
        <v>四川商建
射洪城乡一体化项目</v>
      </c>
    </row>
    <row r="1277" hidden="1" spans="2:18">
      <c r="B1277" s="27" t="s">
        <v>81</v>
      </c>
      <c r="C1277" s="53">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v>
      </c>
      <c r="M1277" s="74">
        <v>45777</v>
      </c>
      <c r="O1277" s="45">
        <f ca="1" t="shared" ref="O1277:O1286" si="56">IF(OR(M1277="",N1277&lt;&gt;""),"",MAX(M1277-TODAY(),0))</f>
        <v>0</v>
      </c>
      <c r="P1277" s="45">
        <f ca="1" t="shared" si="54"/>
        <v>14</v>
      </c>
      <c r="Q1277" s="46" t="str">
        <f>VLOOKUP(B1277,辅助信息!E:M,9,FALSE)</f>
        <v>ZTWM-CDGS-XS-2024-0030-华西集采-简州大道</v>
      </c>
      <c r="R1277" s="100" t="str">
        <f>_xlfn._xlws.FILTER(辅助信息!D:D,辅助信息!E:E=B1277)</f>
        <v>华西简阳西城嘉苑</v>
      </c>
    </row>
    <row r="1278" hidden="1" spans="2:18">
      <c r="B1278" s="27" t="s">
        <v>81</v>
      </c>
      <c r="C1278" s="53">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v>
      </c>
      <c r="M1278" s="74">
        <v>45777</v>
      </c>
      <c r="O1278" s="45">
        <f ca="1" t="shared" si="56"/>
        <v>0</v>
      </c>
      <c r="P1278" s="45">
        <f ca="1" t="shared" si="54"/>
        <v>14</v>
      </c>
      <c r="Q1278" s="46" t="str">
        <f>VLOOKUP(B1278,辅助信息!E:M,9,FALSE)</f>
        <v>ZTWM-CDGS-XS-2024-0030-华西集采-简州大道</v>
      </c>
      <c r="R1278" s="100" t="str">
        <f>_xlfn._xlws.FILTER(辅助信息!D:D,辅助信息!E:E=B1278)</f>
        <v>华西简阳西城嘉苑</v>
      </c>
    </row>
    <row r="1279" hidden="1" spans="2:18">
      <c r="B1279" s="27" t="s">
        <v>81</v>
      </c>
      <c r="C1279" s="53">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v>
      </c>
      <c r="M1279" s="74">
        <v>45777</v>
      </c>
      <c r="O1279" s="45">
        <f ca="1" t="shared" si="56"/>
        <v>0</v>
      </c>
      <c r="P1279" s="45">
        <f ca="1" t="shared" si="54"/>
        <v>14</v>
      </c>
      <c r="Q1279" s="46" t="str">
        <f>VLOOKUP(B1279,辅助信息!E:M,9,FALSE)</f>
        <v>ZTWM-CDGS-XS-2024-0030-华西集采-简州大道</v>
      </c>
      <c r="R1279" s="100" t="str">
        <f>_xlfn._xlws.FILTER(辅助信息!D:D,辅助信息!E:E=B1279)</f>
        <v>华西简阳西城嘉苑</v>
      </c>
    </row>
    <row r="1280" hidden="1" spans="2:18">
      <c r="B1280" s="27" t="s">
        <v>81</v>
      </c>
      <c r="C1280" s="53">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v>
      </c>
      <c r="M1280" s="74">
        <v>45777</v>
      </c>
      <c r="O1280" s="45">
        <f ca="1" t="shared" si="56"/>
        <v>0</v>
      </c>
      <c r="P1280" s="45">
        <f ca="1" t="shared" si="54"/>
        <v>14</v>
      </c>
      <c r="Q1280" s="46" t="str">
        <f>VLOOKUP(B1280,辅助信息!E:M,9,FALSE)</f>
        <v>ZTWM-CDGS-XS-2024-0030-华西集采-简州大道</v>
      </c>
      <c r="R1280" s="100" t="str">
        <f>_xlfn._xlws.FILTER(辅助信息!D:D,辅助信息!E:E=B1280)</f>
        <v>华西简阳西城嘉苑</v>
      </c>
    </row>
    <row r="1281" hidden="1" spans="2:18">
      <c r="B1281" s="27" t="s">
        <v>81</v>
      </c>
      <c r="C1281" s="53">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v>
      </c>
      <c r="M1281" s="74">
        <v>45777</v>
      </c>
      <c r="O1281" s="45">
        <f ca="1" t="shared" si="56"/>
        <v>0</v>
      </c>
      <c r="P1281" s="45">
        <f ca="1" t="shared" si="54"/>
        <v>14</v>
      </c>
      <c r="Q1281" s="46" t="str">
        <f>VLOOKUP(B1281,辅助信息!E:M,9,FALSE)</f>
        <v>ZTWM-CDGS-XS-2024-0030-华西集采-简州大道</v>
      </c>
      <c r="R1281" s="100" t="str">
        <f>_xlfn._xlws.FILTER(辅助信息!D:D,辅助信息!E:E=B1281)</f>
        <v>华西简阳西城嘉苑</v>
      </c>
    </row>
    <row r="1282" hidden="1" spans="2:18">
      <c r="B1282" s="27" t="s">
        <v>81</v>
      </c>
      <c r="C1282" s="53">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v>
      </c>
      <c r="M1282" s="74">
        <v>45777</v>
      </c>
      <c r="O1282" s="45">
        <f ca="1" t="shared" si="56"/>
        <v>0</v>
      </c>
      <c r="P1282" s="45">
        <f ca="1" t="shared" si="54"/>
        <v>14</v>
      </c>
      <c r="Q1282" s="46" t="str">
        <f>VLOOKUP(B1282,辅助信息!E:M,9,FALSE)</f>
        <v>ZTWM-CDGS-XS-2024-0030-华西集采-简州大道</v>
      </c>
      <c r="R1282" s="100" t="str">
        <f>_xlfn._xlws.FILTER(辅助信息!D:D,辅助信息!E:E=B1282)</f>
        <v>华西简阳西城嘉苑</v>
      </c>
    </row>
    <row r="1283" hidden="1" spans="2:18">
      <c r="B1283" s="27" t="s">
        <v>81</v>
      </c>
      <c r="C1283" s="53">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v>
      </c>
      <c r="M1283" s="74">
        <v>45777</v>
      </c>
      <c r="O1283" s="45">
        <f ca="1" t="shared" si="56"/>
        <v>0</v>
      </c>
      <c r="P1283" s="45">
        <f ca="1" t="shared" si="54"/>
        <v>14</v>
      </c>
      <c r="Q1283" s="46" t="str">
        <f>VLOOKUP(B1283,辅助信息!E:M,9,FALSE)</f>
        <v>ZTWM-CDGS-XS-2024-0030-华西集采-简州大道</v>
      </c>
      <c r="R1283" s="100" t="str">
        <f>_xlfn._xlws.FILTER(辅助信息!D:D,辅助信息!E:E=B1283)</f>
        <v>华西简阳西城嘉苑</v>
      </c>
    </row>
    <row r="1284" hidden="1" spans="2:18">
      <c r="B1284" s="27" t="s">
        <v>81</v>
      </c>
      <c r="C1284" s="53">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v>
      </c>
      <c r="M1284" s="74">
        <v>45777</v>
      </c>
      <c r="O1284" s="45">
        <f ca="1" t="shared" si="56"/>
        <v>0</v>
      </c>
      <c r="P1284" s="45">
        <f ca="1" t="shared" si="54"/>
        <v>14</v>
      </c>
      <c r="Q1284" s="46" t="str">
        <f>VLOOKUP(B1284,辅助信息!E:M,9,FALSE)</f>
        <v>ZTWM-CDGS-XS-2024-0030-华西集采-简州大道</v>
      </c>
      <c r="R1284" s="100" t="str">
        <f>_xlfn._xlws.FILTER(辅助信息!D:D,辅助信息!E:E=B1284)</f>
        <v>华西简阳西城嘉苑</v>
      </c>
    </row>
    <row r="1285" hidden="1" spans="2:18">
      <c r="B1285" s="27" t="s">
        <v>81</v>
      </c>
      <c r="C1285" s="53">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v>
      </c>
      <c r="M1285" s="74">
        <v>45777</v>
      </c>
      <c r="O1285" s="45">
        <f ca="1" t="shared" si="56"/>
        <v>0</v>
      </c>
      <c r="P1285" s="45">
        <f ca="1" t="shared" si="54"/>
        <v>14</v>
      </c>
      <c r="Q1285" s="46" t="str">
        <f>VLOOKUP(B1285,辅助信息!E:M,9,FALSE)</f>
        <v>ZTWM-CDGS-XS-2024-0030-华西集采-简州大道</v>
      </c>
      <c r="R1285" s="100" t="str">
        <f>_xlfn._xlws.FILTER(辅助信息!D:D,辅助信息!E:E=B1285)</f>
        <v>华西简阳西城嘉苑</v>
      </c>
    </row>
    <row r="1286" hidden="1" spans="1:18">
      <c r="A1286" s="101"/>
      <c r="B1286" s="27" t="s">
        <v>81</v>
      </c>
      <c r="C1286" s="53">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v>
      </c>
      <c r="M1286" s="74">
        <v>45777</v>
      </c>
      <c r="O1286" s="45">
        <f ca="1" t="shared" si="56"/>
        <v>0</v>
      </c>
      <c r="P1286" s="45">
        <f ca="1" t="shared" si="54"/>
        <v>14</v>
      </c>
      <c r="Q1286" s="46" t="str">
        <f>VLOOKUP(B1286,辅助信息!E:M,9,FALSE)</f>
        <v>ZTWM-CDGS-XS-2024-0030-华西集采-简州大道</v>
      </c>
      <c r="R1286" s="100" t="str">
        <f>_xlfn._xlws.FILTER(辅助信息!D:D,辅助信息!E:E=B1286)</f>
        <v>华西简阳西城嘉苑</v>
      </c>
    </row>
    <row r="1287" hidden="1" spans="1:18">
      <c r="A1287" s="60" t="s">
        <v>144</v>
      </c>
      <c r="B1287" s="27" t="s">
        <v>145</v>
      </c>
      <c r="C1287" s="53">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4">
        <v>45777</v>
      </c>
      <c r="O1287" s="45">
        <f ca="1" t="shared" ref="O1287:O1303" si="57">IF(OR(M1287="",N1287&lt;&gt;""),"",MAX(M1287-TODAY(),0))</f>
        <v>0</v>
      </c>
      <c r="P1287" s="45">
        <f ca="1" t="shared" si="54"/>
        <v>14</v>
      </c>
      <c r="Q1287" s="46">
        <f>VLOOKUP(B1287,辅助信息!E:M,9,FALSE)</f>
        <v>0</v>
      </c>
      <c r="R1287" s="100" t="str">
        <f>_xlfn._xlws.FILTER(辅助信息!D:D,辅助信息!E:E=B1287)</f>
        <v>五冶达州新材料产业园</v>
      </c>
    </row>
    <row r="1288" hidden="1" spans="1:18">
      <c r="A1288" s="60"/>
      <c r="B1288" s="27" t="s">
        <v>145</v>
      </c>
      <c r="C1288" s="53">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4">
        <v>45777</v>
      </c>
      <c r="O1288" s="45">
        <f ca="1" t="shared" si="57"/>
        <v>0</v>
      </c>
      <c r="P1288" s="45">
        <f ca="1" t="shared" si="54"/>
        <v>14</v>
      </c>
      <c r="Q1288" s="46">
        <f>VLOOKUP(B1288,辅助信息!E:M,9,FALSE)</f>
        <v>0</v>
      </c>
      <c r="R1288" s="100" t="str">
        <f>_xlfn._xlws.FILTER(辅助信息!D:D,辅助信息!E:E=B1288)</f>
        <v>五冶达州新材料产业园</v>
      </c>
    </row>
    <row r="1289" hidden="1" spans="1:18">
      <c r="A1289" s="60"/>
      <c r="B1289" s="27" t="s">
        <v>145</v>
      </c>
      <c r="C1289" s="53">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4">
        <v>45777</v>
      </c>
      <c r="O1289" s="45">
        <f ca="1" t="shared" si="57"/>
        <v>0</v>
      </c>
      <c r="P1289" s="45">
        <f ca="1" t="shared" si="54"/>
        <v>14</v>
      </c>
      <c r="Q1289" s="46">
        <f>VLOOKUP(B1289,辅助信息!E:M,9,FALSE)</f>
        <v>0</v>
      </c>
      <c r="R1289" s="100" t="str">
        <f>_xlfn._xlws.FILTER(辅助信息!D:D,辅助信息!E:E=B1289)</f>
        <v>五冶达州新材料产业园</v>
      </c>
    </row>
    <row r="1290" hidden="1" spans="1:18">
      <c r="A1290" s="60"/>
      <c r="B1290" s="27" t="s">
        <v>145</v>
      </c>
      <c r="C1290" s="53">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4">
        <v>45777</v>
      </c>
      <c r="O1290" s="45">
        <f ca="1" t="shared" si="57"/>
        <v>0</v>
      </c>
      <c r="P1290" s="45">
        <f ca="1" t="shared" si="54"/>
        <v>14</v>
      </c>
      <c r="Q1290" s="46">
        <f>VLOOKUP(B1290,辅助信息!E:M,9,FALSE)</f>
        <v>0</v>
      </c>
      <c r="R1290" s="100" t="str">
        <f>_xlfn._xlws.FILTER(辅助信息!D:D,辅助信息!E:E=B1290)</f>
        <v>五冶达州新材料产业园</v>
      </c>
    </row>
    <row r="1291" hidden="1" spans="1:18">
      <c r="A1291" s="60"/>
      <c r="B1291" s="27" t="s">
        <v>145</v>
      </c>
      <c r="C1291" s="53">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4">
        <v>45777</v>
      </c>
      <c r="O1291" s="45">
        <f ca="1" t="shared" si="57"/>
        <v>0</v>
      </c>
      <c r="P1291" s="45">
        <f ca="1" t="shared" si="54"/>
        <v>14</v>
      </c>
      <c r="Q1291" s="46">
        <f>VLOOKUP(B1291,辅助信息!E:M,9,FALSE)</f>
        <v>0</v>
      </c>
      <c r="R1291" s="100" t="str">
        <f>_xlfn._xlws.FILTER(辅助信息!D:D,辅助信息!E:E=B1291)</f>
        <v>五冶达州新材料产业园</v>
      </c>
    </row>
    <row r="1292" hidden="1" spans="1:18">
      <c r="A1292" s="60"/>
      <c r="B1292" s="27" t="s">
        <v>145</v>
      </c>
      <c r="C1292" s="53">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4">
        <v>45777</v>
      </c>
      <c r="O1292" s="45">
        <f ca="1" t="shared" si="57"/>
        <v>0</v>
      </c>
      <c r="P1292" s="45">
        <f ca="1" t="shared" si="54"/>
        <v>14</v>
      </c>
      <c r="Q1292" s="46">
        <f>VLOOKUP(B1292,辅助信息!E:M,9,FALSE)</f>
        <v>0</v>
      </c>
      <c r="R1292" s="100" t="str">
        <f>_xlfn._xlws.FILTER(辅助信息!D:D,辅助信息!E:E=B1292)</f>
        <v>五冶达州新材料产业园</v>
      </c>
    </row>
    <row r="1293" hidden="1" spans="1:18">
      <c r="A1293" s="60"/>
      <c r="B1293" s="27" t="s">
        <v>145</v>
      </c>
      <c r="C1293" s="53">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4">
        <v>45777</v>
      </c>
      <c r="O1293" s="45">
        <f ca="1" t="shared" si="57"/>
        <v>0</v>
      </c>
      <c r="P1293" s="45">
        <f ca="1" t="shared" si="54"/>
        <v>14</v>
      </c>
      <c r="Q1293" s="46">
        <f>VLOOKUP(B1293,辅助信息!E:M,9,FALSE)</f>
        <v>0</v>
      </c>
      <c r="R1293" s="100" t="str">
        <f>_xlfn._xlws.FILTER(辅助信息!D:D,辅助信息!E:E=B1293)</f>
        <v>五冶达州新材料产业园</v>
      </c>
    </row>
    <row r="1294" hidden="1" spans="1:18">
      <c r="A1294" s="101"/>
      <c r="B1294" s="27" t="s">
        <v>147</v>
      </c>
      <c r="C1294" s="53">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4">
        <v>45777</v>
      </c>
      <c r="O1294" s="45">
        <f ca="1" t="shared" si="57"/>
        <v>0</v>
      </c>
      <c r="P1294" s="45">
        <f ca="1" t="shared" si="54"/>
        <v>14</v>
      </c>
      <c r="Q1294" s="46" t="str">
        <f>VLOOKUP(B1294,辅助信息!E:M,9,FALSE)</f>
        <v>ZTWM-CDGS-XS-2024-0134-商投建工达州中医药科技成果示范园项目</v>
      </c>
      <c r="R1294" s="100" t="str">
        <f>_xlfn._xlws.FILTER(辅助信息!D:D,辅助信息!E:E=B1294)</f>
        <v>商投建工达州中医药科技园</v>
      </c>
    </row>
    <row r="1295" hidden="1" spans="1:18">
      <c r="A1295" s="101"/>
      <c r="B1295" s="27" t="s">
        <v>147</v>
      </c>
      <c r="C1295" s="53">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4">
        <v>45777</v>
      </c>
      <c r="O1295" s="45">
        <f ca="1" t="shared" si="57"/>
        <v>0</v>
      </c>
      <c r="P1295" s="45">
        <f ca="1" t="shared" si="54"/>
        <v>14</v>
      </c>
      <c r="Q1295" s="46" t="str">
        <f>VLOOKUP(B1295,辅助信息!E:M,9,FALSE)</f>
        <v>ZTWM-CDGS-XS-2024-0134-商投建工达州中医药科技成果示范园项目</v>
      </c>
      <c r="R1295" s="100" t="str">
        <f>_xlfn._xlws.FILTER(辅助信息!D:D,辅助信息!E:E=B1295)</f>
        <v>商投建工达州中医药科技园</v>
      </c>
    </row>
    <row r="1296" hidden="1" spans="1:18">
      <c r="A1296" s="101"/>
      <c r="B1296" s="27" t="s">
        <v>147</v>
      </c>
      <c r="C1296" s="53">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4">
        <v>45777</v>
      </c>
      <c r="O1296" s="45">
        <f ca="1" t="shared" si="57"/>
        <v>0</v>
      </c>
      <c r="P1296" s="45">
        <f ca="1" t="shared" si="54"/>
        <v>14</v>
      </c>
      <c r="Q1296" s="46" t="str">
        <f>VLOOKUP(B1296,辅助信息!E:M,9,FALSE)</f>
        <v>ZTWM-CDGS-XS-2024-0134-商投建工达州中医药科技成果示范园项目</v>
      </c>
      <c r="R1296" s="100" t="str">
        <f>_xlfn._xlws.FILTER(辅助信息!D:D,辅助信息!E:E=B1296)</f>
        <v>商投建工达州中医药科技园</v>
      </c>
    </row>
    <row r="1297" hidden="1" spans="1:18">
      <c r="A1297" s="101"/>
      <c r="B1297" s="27" t="s">
        <v>147</v>
      </c>
      <c r="C1297" s="53">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4">
        <v>45777</v>
      </c>
      <c r="O1297" s="45">
        <f ca="1" t="shared" si="57"/>
        <v>0</v>
      </c>
      <c r="P1297" s="45">
        <f ca="1" t="shared" si="54"/>
        <v>14</v>
      </c>
      <c r="Q1297" s="46" t="str">
        <f>VLOOKUP(B1297,辅助信息!E:M,9,FALSE)</f>
        <v>ZTWM-CDGS-XS-2024-0134-商投建工达州中医药科技成果示范园项目</v>
      </c>
      <c r="R1297" s="100" t="str">
        <f>_xlfn._xlws.FILTER(辅助信息!D:D,辅助信息!E:E=B1297)</f>
        <v>商投建工达州中医药科技园</v>
      </c>
    </row>
    <row r="1298" hidden="1" spans="1:18">
      <c r="A1298" s="101"/>
      <c r="B1298" s="27" t="s">
        <v>147</v>
      </c>
      <c r="C1298" s="53">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4">
        <v>45777</v>
      </c>
      <c r="O1298" s="45">
        <f ca="1" t="shared" si="57"/>
        <v>0</v>
      </c>
      <c r="P1298" s="45">
        <f ca="1" t="shared" ref="P1298:P1303" si="58">IF(M1298="","",IF(N1298&lt;&gt;"",MAX(N1298-M1298,0),IF(TODAY()&gt;M1298,TODAY()-M1298,0)))</f>
        <v>14</v>
      </c>
      <c r="Q1298" s="46" t="str">
        <f>VLOOKUP(B1298,辅助信息!E:M,9,FALSE)</f>
        <v>ZTWM-CDGS-XS-2024-0134-商投建工达州中医药科技成果示范园项目</v>
      </c>
      <c r="R1298" s="100" t="str">
        <f>_xlfn._xlws.FILTER(辅助信息!D:D,辅助信息!E:E=B1298)</f>
        <v>商投建工达州中医药科技园</v>
      </c>
    </row>
    <row r="1299" hidden="1" spans="1:18">
      <c r="A1299" s="101"/>
      <c r="B1299" s="27" t="s">
        <v>147</v>
      </c>
      <c r="C1299" s="53">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4">
        <v>45777</v>
      </c>
      <c r="O1299" s="45">
        <f ca="1" t="shared" si="57"/>
        <v>0</v>
      </c>
      <c r="P1299" s="45">
        <f ca="1" t="shared" si="58"/>
        <v>14</v>
      </c>
      <c r="Q1299" s="46" t="str">
        <f>VLOOKUP(B1299,辅助信息!E:M,9,FALSE)</f>
        <v>ZTWM-CDGS-XS-2024-0134-商投建工达州中医药科技成果示范园项目</v>
      </c>
      <c r="R1299" s="100" t="str">
        <f>_xlfn._xlws.FILTER(辅助信息!D:D,辅助信息!E:E=B1299)</f>
        <v>商投建工达州中医药科技园</v>
      </c>
    </row>
    <row r="1300" hidden="1" spans="1:18">
      <c r="A1300" s="101"/>
      <c r="B1300" s="27" t="s">
        <v>81</v>
      </c>
      <c r="C1300" s="53">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v>
      </c>
      <c r="M1300" s="74">
        <v>45779</v>
      </c>
      <c r="O1300" s="45">
        <f ca="1" t="shared" si="57"/>
        <v>0</v>
      </c>
      <c r="P1300" s="45">
        <f ca="1" t="shared" si="58"/>
        <v>12</v>
      </c>
      <c r="Q1300" s="46" t="str">
        <f>VLOOKUP(B1300,辅助信息!E:M,9,FALSE)</f>
        <v>ZTWM-CDGS-XS-2024-0030-华西集采-简州大道</v>
      </c>
      <c r="R1300" s="100" t="str">
        <f>_xlfn._xlws.FILTER(辅助信息!D:D,辅助信息!E:E=B1300)</f>
        <v>华西简阳西城嘉苑</v>
      </c>
    </row>
    <row r="1301" hidden="1" spans="1:18">
      <c r="A1301" s="101"/>
      <c r="B1301" s="27" t="s">
        <v>81</v>
      </c>
      <c r="C1301" s="53">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v>
      </c>
      <c r="M1301" s="74">
        <v>45779</v>
      </c>
      <c r="O1301" s="45">
        <f ca="1" t="shared" si="57"/>
        <v>0</v>
      </c>
      <c r="P1301" s="45">
        <f ca="1" t="shared" si="58"/>
        <v>12</v>
      </c>
      <c r="Q1301" s="46" t="str">
        <f>VLOOKUP(B1301,辅助信息!E:M,9,FALSE)</f>
        <v>ZTWM-CDGS-XS-2024-0030-华西集采-简州大道</v>
      </c>
      <c r="R1301" s="100" t="str">
        <f>_xlfn._xlws.FILTER(辅助信息!D:D,辅助信息!E:E=B1301)</f>
        <v>华西简阳西城嘉苑</v>
      </c>
    </row>
    <row r="1302" hidden="1" spans="2:18">
      <c r="B1302" s="27" t="s">
        <v>81</v>
      </c>
      <c r="C1302" s="53">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v>
      </c>
      <c r="M1302" s="74">
        <v>45779</v>
      </c>
      <c r="O1302" s="45">
        <f ca="1" t="shared" si="57"/>
        <v>0</v>
      </c>
      <c r="P1302" s="45">
        <f ca="1" t="shared" si="58"/>
        <v>12</v>
      </c>
      <c r="Q1302" s="46" t="str">
        <f>VLOOKUP(B1302,辅助信息!E:M,9,FALSE)</f>
        <v>ZTWM-CDGS-XS-2024-0030-华西集采-简州大道</v>
      </c>
      <c r="R1302" s="100" t="str">
        <f>_xlfn._xlws.FILTER(辅助信息!D:D,辅助信息!E:E=B1302)</f>
        <v>华西简阳西城嘉苑</v>
      </c>
    </row>
    <row r="1303" hidden="1" spans="2:18">
      <c r="B1303" s="27" t="s">
        <v>81</v>
      </c>
      <c r="C1303" s="53">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v>
      </c>
      <c r="M1303" s="74">
        <v>45779</v>
      </c>
      <c r="O1303" s="45">
        <f ca="1" t="shared" si="57"/>
        <v>0</v>
      </c>
      <c r="P1303" s="45">
        <f ca="1" t="shared" si="58"/>
        <v>12</v>
      </c>
      <c r="Q1303" s="46" t="str">
        <f>VLOOKUP(B1303,辅助信息!E:M,9,FALSE)</f>
        <v>ZTWM-CDGS-XS-2024-0030-华西集采-简州大道</v>
      </c>
      <c r="R1303" s="100" t="str">
        <f>_xlfn._xlws.FILTER(辅助信息!D:D,辅助信息!E:E=B1303)</f>
        <v>华西简阳西城嘉苑</v>
      </c>
    </row>
    <row r="1304" hidden="1" spans="2:18">
      <c r="B1304" s="27" t="s">
        <v>81</v>
      </c>
      <c r="C1304" s="53">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v>
      </c>
      <c r="M1304" s="74">
        <v>45779</v>
      </c>
      <c r="O1304" s="45">
        <f ca="1" t="shared" ref="O1304:O1335" si="59">IF(OR(M1304="",N1304&lt;&gt;""),"",MAX(M1304-TODAY(),0))</f>
        <v>0</v>
      </c>
      <c r="P1304" s="45">
        <f ca="1" t="shared" ref="P1304:P1335" si="60">IF(M1304="","",IF(N1304&lt;&gt;"",MAX(N1304-M1304,0),IF(TODAY()&gt;M1304,TODAY()-M1304,0)))</f>
        <v>12</v>
      </c>
      <c r="Q1304" s="46" t="str">
        <f>VLOOKUP(B1304,辅助信息!E:M,9,FALSE)</f>
        <v>ZTWM-CDGS-XS-2024-0030-华西集采-简州大道</v>
      </c>
      <c r="R1304" s="100" t="str">
        <f>_xlfn._xlws.FILTER(辅助信息!D:D,辅助信息!E:E=B1304)</f>
        <v>华西简阳西城嘉苑</v>
      </c>
    </row>
    <row r="1305" hidden="1" spans="2:18">
      <c r="B1305" s="27" t="s">
        <v>106</v>
      </c>
      <c r="C1305" s="53">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4">
        <v>45778</v>
      </c>
      <c r="O1305" s="45">
        <f ca="1" t="shared" si="59"/>
        <v>0</v>
      </c>
      <c r="P1305" s="45">
        <f ca="1" t="shared" si="60"/>
        <v>13</v>
      </c>
      <c r="Q1305" s="46" t="str">
        <f>VLOOKUP(B1305,辅助信息!E:M,9,FALSE)</f>
        <v>ZTWM-CDGS-XS-2024-0169-中冶西部钢构-宜宾市南溪区幸福路东路,高县月江镇建设项目</v>
      </c>
      <c r="R1305" s="100" t="str">
        <f>_xlfn._xlws.FILTER(辅助信息!D:D,辅助信息!E:E=B1305)</f>
        <v>五冶钢构-宜宾市南溪区高县月江镇建设项目</v>
      </c>
    </row>
    <row r="1306" hidden="1" spans="2:18">
      <c r="B1306" s="27" t="s">
        <v>106</v>
      </c>
      <c r="C1306" s="53">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4">
        <v>45778</v>
      </c>
      <c r="O1306" s="45">
        <f ca="1" t="shared" si="59"/>
        <v>0</v>
      </c>
      <c r="P1306" s="45">
        <f ca="1" t="shared" si="60"/>
        <v>13</v>
      </c>
      <c r="Q1306" s="46" t="str">
        <f>VLOOKUP(B1306,辅助信息!E:M,9,FALSE)</f>
        <v>ZTWM-CDGS-XS-2024-0169-中冶西部钢构-宜宾市南溪区幸福路东路,高县月江镇建设项目</v>
      </c>
      <c r="R1306" s="100" t="str">
        <f>_xlfn._xlws.FILTER(辅助信息!D:D,辅助信息!E:E=B1306)</f>
        <v>五冶钢构-宜宾市南溪区高县月江镇建设项目</v>
      </c>
    </row>
    <row r="1307" hidden="1" spans="2:18">
      <c r="B1307" s="27" t="s">
        <v>106</v>
      </c>
      <c r="C1307" s="53">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4">
        <v>45778</v>
      </c>
      <c r="O1307" s="45">
        <f ca="1" t="shared" si="59"/>
        <v>0</v>
      </c>
      <c r="P1307" s="45">
        <f ca="1" t="shared" si="60"/>
        <v>13</v>
      </c>
      <c r="Q1307" s="46" t="str">
        <f>VLOOKUP(B1307,辅助信息!E:M,9,FALSE)</f>
        <v>ZTWM-CDGS-XS-2024-0169-中冶西部钢构-宜宾市南溪区幸福路东路,高县月江镇建设项目</v>
      </c>
      <c r="R1307" s="100" t="str">
        <f>_xlfn._xlws.FILTER(辅助信息!D:D,辅助信息!E:E=B1307)</f>
        <v>五冶钢构-宜宾市南溪区高县月江镇建设项目</v>
      </c>
    </row>
    <row r="1308" hidden="1" spans="2:18">
      <c r="B1308" s="27" t="s">
        <v>106</v>
      </c>
      <c r="C1308" s="53">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4">
        <v>45778</v>
      </c>
      <c r="O1308" s="45">
        <f ca="1" t="shared" si="59"/>
        <v>0</v>
      </c>
      <c r="P1308" s="45">
        <f ca="1" t="shared" si="60"/>
        <v>13</v>
      </c>
      <c r="Q1308" s="46" t="str">
        <f>VLOOKUP(B1308,辅助信息!E:M,9,FALSE)</f>
        <v>ZTWM-CDGS-XS-2024-0169-中冶西部钢构-宜宾市南溪区幸福路东路,高县月江镇建设项目</v>
      </c>
      <c r="R1308" s="100" t="str">
        <f>_xlfn._xlws.FILTER(辅助信息!D:D,辅助信息!E:E=B1308)</f>
        <v>五冶钢构-宜宾市南溪区高县月江镇建设项目</v>
      </c>
    </row>
    <row r="1309" hidden="1" spans="2:18">
      <c r="B1309" s="27" t="s">
        <v>106</v>
      </c>
      <c r="C1309" s="53">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4">
        <v>45778</v>
      </c>
      <c r="O1309" s="45">
        <f ca="1" t="shared" si="59"/>
        <v>0</v>
      </c>
      <c r="P1309" s="45">
        <f ca="1" t="shared" si="60"/>
        <v>13</v>
      </c>
      <c r="Q1309" s="46" t="str">
        <f>VLOOKUP(B1309,辅助信息!E:M,9,FALSE)</f>
        <v>ZTWM-CDGS-XS-2024-0169-中冶西部钢构-宜宾市南溪区幸福路东路,高县月江镇建设项目</v>
      </c>
      <c r="R1309" s="100" t="str">
        <f>_xlfn._xlws.FILTER(辅助信息!D:D,辅助信息!E:E=B1309)</f>
        <v>五冶钢构-宜宾市南溪区高县月江镇建设项目</v>
      </c>
    </row>
    <row r="1310" hidden="1" spans="2:18">
      <c r="B1310" s="27" t="s">
        <v>106</v>
      </c>
      <c r="C1310" s="53">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4">
        <v>45778</v>
      </c>
      <c r="O1310" s="45">
        <f ca="1" t="shared" si="59"/>
        <v>0</v>
      </c>
      <c r="P1310" s="45">
        <f ca="1" t="shared" si="60"/>
        <v>13</v>
      </c>
      <c r="Q1310" s="46" t="str">
        <f>VLOOKUP(B1310,辅助信息!E:M,9,FALSE)</f>
        <v>ZTWM-CDGS-XS-2024-0169-中冶西部钢构-宜宾市南溪区幸福路东路,高县月江镇建设项目</v>
      </c>
      <c r="R1310" s="100" t="str">
        <f>_xlfn._xlws.FILTER(辅助信息!D:D,辅助信息!E:E=B1310)</f>
        <v>五冶钢构-宜宾市南溪区高县月江镇建设项目</v>
      </c>
    </row>
    <row r="1311" hidden="1" spans="2:18">
      <c r="B1311" s="27" t="s">
        <v>107</v>
      </c>
      <c r="C1311" s="53">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4">
        <v>45778</v>
      </c>
      <c r="O1311" s="45">
        <f ca="1" t="shared" si="59"/>
        <v>0</v>
      </c>
      <c r="P1311" s="45">
        <f ca="1" t="shared" si="60"/>
        <v>13</v>
      </c>
      <c r="Q1311" s="46" t="str">
        <f>VLOOKUP(B1311,辅助信息!E:M,9,FALSE)</f>
        <v>ZTWM-CDGS-XS-2024-0169-中冶西部钢构-宜宾市南溪区幸福路东路,高县月江镇建设项目</v>
      </c>
      <c r="R1311" s="100" t="str">
        <f>_xlfn._xlws.FILTER(辅助信息!D:D,辅助信息!E:E=B1311)</f>
        <v>五冶钢构-宜宾市南溪区高县月江镇建设项目</v>
      </c>
    </row>
    <row r="1312" hidden="1" spans="2:18">
      <c r="B1312" s="27" t="s">
        <v>107</v>
      </c>
      <c r="C1312" s="53">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4">
        <v>45778</v>
      </c>
      <c r="O1312" s="45">
        <f ca="1" t="shared" si="59"/>
        <v>0</v>
      </c>
      <c r="P1312" s="45">
        <f ca="1" t="shared" si="60"/>
        <v>13</v>
      </c>
      <c r="Q1312" s="46" t="str">
        <f>VLOOKUP(B1312,辅助信息!E:M,9,FALSE)</f>
        <v>ZTWM-CDGS-XS-2024-0169-中冶西部钢构-宜宾市南溪区幸福路东路,高县月江镇建设项目</v>
      </c>
      <c r="R1312" s="100" t="str">
        <f>_xlfn._xlws.FILTER(辅助信息!D:D,辅助信息!E:E=B1312)</f>
        <v>五冶钢构-宜宾市南溪区高县月江镇建设项目</v>
      </c>
    </row>
    <row r="1313" hidden="1" spans="2:18">
      <c r="B1313" s="27" t="s">
        <v>127</v>
      </c>
      <c r="C1313" s="53">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4">
        <v>45780</v>
      </c>
      <c r="O1313" s="45">
        <f ca="1" t="shared" si="59"/>
        <v>0</v>
      </c>
      <c r="P1313" s="45">
        <f ca="1" t="shared" si="60"/>
        <v>11</v>
      </c>
      <c r="Q1313" s="46" t="str">
        <f>VLOOKUP(B1313,辅助信息!E:M,9,FALSE)</f>
        <v>ZTWM-CDGS-XS-2024-0248-五冶钢构-南充市医学院项目</v>
      </c>
      <c r="R1313" s="100" t="str">
        <f>_xlfn._xlws.FILTER(辅助信息!D:D,辅助信息!E:E=B1313)</f>
        <v>五冶钢构南充医学科学产业园建设项目</v>
      </c>
    </row>
    <row r="1314" hidden="1" spans="2:18">
      <c r="B1314" s="27" t="s">
        <v>127</v>
      </c>
      <c r="C1314" s="53">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4">
        <v>45780</v>
      </c>
      <c r="O1314" s="45">
        <f ca="1" t="shared" si="59"/>
        <v>0</v>
      </c>
      <c r="P1314" s="45">
        <f ca="1" t="shared" si="60"/>
        <v>11</v>
      </c>
      <c r="Q1314" s="46" t="str">
        <f>VLOOKUP(B1314,辅助信息!E:M,9,FALSE)</f>
        <v>ZTWM-CDGS-XS-2024-0248-五冶钢构-南充市医学院项目</v>
      </c>
      <c r="R1314" s="100" t="str">
        <f>_xlfn._xlws.FILTER(辅助信息!D:D,辅助信息!E:E=B1314)</f>
        <v>五冶钢构南充医学科学产业园建设项目</v>
      </c>
    </row>
    <row r="1315" hidden="1" spans="2:18">
      <c r="B1315" s="27" t="s">
        <v>127</v>
      </c>
      <c r="C1315" s="53">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4">
        <v>45780</v>
      </c>
      <c r="O1315" s="45">
        <f ca="1" t="shared" si="59"/>
        <v>0</v>
      </c>
      <c r="P1315" s="45">
        <f ca="1" t="shared" si="60"/>
        <v>11</v>
      </c>
      <c r="Q1315" s="46" t="str">
        <f>VLOOKUP(B1315,辅助信息!E:M,9,FALSE)</f>
        <v>ZTWM-CDGS-XS-2024-0248-五冶钢构-南充市医学院项目</v>
      </c>
      <c r="R1315" s="100" t="str">
        <f>_xlfn._xlws.FILTER(辅助信息!D:D,辅助信息!E:E=B1315)</f>
        <v>五冶钢构南充医学科学产业园建设项目</v>
      </c>
    </row>
    <row r="1316" hidden="1" spans="2:18">
      <c r="B1316" s="27" t="s">
        <v>31</v>
      </c>
      <c r="C1316" s="53">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1" t="str">
        <f>VLOOKUP(B1316,辅助信息!E:J,6,FALSE)</f>
        <v>提前联系到场规格及数量</v>
      </c>
      <c r="M1316" s="74">
        <v>45779</v>
      </c>
      <c r="O1316" s="45">
        <f ca="1" t="shared" si="59"/>
        <v>0</v>
      </c>
      <c r="P1316" s="45">
        <f ca="1" t="shared" si="60"/>
        <v>12</v>
      </c>
      <c r="Q1316" s="46" t="str">
        <f>VLOOKUP(B1316,辅助信息!E:M,9,FALSE)</f>
        <v>ZTWM-CDGS-XS-2024-0179-四川商投-射洪城乡一体化建设项目</v>
      </c>
      <c r="R1316" s="100" t="str">
        <f>_xlfn._xlws.FILTER(辅助信息!D:D,辅助信息!E:E=B1316)</f>
        <v>四川商建
射洪城乡一体化项目</v>
      </c>
    </row>
    <row r="1317" hidden="1" spans="2:18">
      <c r="B1317" s="27" t="s">
        <v>31</v>
      </c>
      <c r="C1317" s="53">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1" t="str">
        <f>VLOOKUP(B1317,辅助信息!E:J,6,FALSE)</f>
        <v>提前联系到场规格及数量</v>
      </c>
      <c r="M1317" s="74">
        <v>45779</v>
      </c>
      <c r="O1317" s="45">
        <f ca="1" t="shared" si="59"/>
        <v>0</v>
      </c>
      <c r="P1317" s="45">
        <f ca="1" t="shared" si="60"/>
        <v>12</v>
      </c>
      <c r="Q1317" s="46" t="str">
        <f>VLOOKUP(B1317,辅助信息!E:M,9,FALSE)</f>
        <v>ZTWM-CDGS-XS-2024-0179-四川商投-射洪城乡一体化建设项目</v>
      </c>
      <c r="R1317" s="100" t="str">
        <f>_xlfn._xlws.FILTER(辅助信息!D:D,辅助信息!E:E=B1317)</f>
        <v>四川商建
射洪城乡一体化项目</v>
      </c>
    </row>
    <row r="1318" hidden="1" spans="2:18">
      <c r="B1318" s="27" t="s">
        <v>31</v>
      </c>
      <c r="C1318" s="53">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1" t="str">
        <f>VLOOKUP(B1318,辅助信息!E:J,6,FALSE)</f>
        <v>提前联系到场规格及数量</v>
      </c>
      <c r="M1318" s="74">
        <v>45779</v>
      </c>
      <c r="O1318" s="45">
        <f ca="1" t="shared" si="59"/>
        <v>0</v>
      </c>
      <c r="P1318" s="45">
        <f ca="1" t="shared" si="60"/>
        <v>12</v>
      </c>
      <c r="Q1318" s="46" t="str">
        <f>VLOOKUP(B1318,辅助信息!E:M,9,FALSE)</f>
        <v>ZTWM-CDGS-XS-2024-0179-四川商投-射洪城乡一体化建设项目</v>
      </c>
      <c r="R1318" s="100" t="str">
        <f>_xlfn._xlws.FILTER(辅助信息!D:D,辅助信息!E:E=B1318)</f>
        <v>四川商建
射洪城乡一体化项目</v>
      </c>
    </row>
    <row r="1319" hidden="1" spans="2:18">
      <c r="B1319" s="27" t="s">
        <v>31</v>
      </c>
      <c r="C1319" s="53">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1" t="str">
        <f>VLOOKUP(B1319,辅助信息!E:J,6,FALSE)</f>
        <v>提前联系到场规格及数量</v>
      </c>
      <c r="M1319" s="74">
        <v>45779</v>
      </c>
      <c r="O1319" s="45">
        <f ca="1" t="shared" si="59"/>
        <v>0</v>
      </c>
      <c r="P1319" s="45">
        <f ca="1" t="shared" si="60"/>
        <v>12</v>
      </c>
      <c r="Q1319" s="46" t="str">
        <f>VLOOKUP(B1319,辅助信息!E:M,9,FALSE)</f>
        <v>ZTWM-CDGS-XS-2024-0179-四川商投-射洪城乡一体化建设项目</v>
      </c>
      <c r="R1319" s="100" t="str">
        <f>_xlfn._xlws.FILTER(辅助信息!D:D,辅助信息!E:E=B1319)</f>
        <v>四川商建
射洪城乡一体化项目</v>
      </c>
    </row>
    <row r="1320" hidden="1" spans="2:18">
      <c r="B1320" s="27" t="s">
        <v>31</v>
      </c>
      <c r="C1320" s="53">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1" t="str">
        <f>VLOOKUP(B1320,辅助信息!E:J,6,FALSE)</f>
        <v>提前联系到场规格及数量</v>
      </c>
      <c r="M1320" s="74">
        <v>45779</v>
      </c>
      <c r="O1320" s="45">
        <f ca="1" t="shared" si="59"/>
        <v>0</v>
      </c>
      <c r="P1320" s="45">
        <f ca="1" t="shared" si="60"/>
        <v>12</v>
      </c>
      <c r="Q1320" s="46" t="str">
        <f>VLOOKUP(B1320,辅助信息!E:M,9,FALSE)</f>
        <v>ZTWM-CDGS-XS-2024-0179-四川商投-射洪城乡一体化建设项目</v>
      </c>
      <c r="R1320" s="100" t="str">
        <f>_xlfn._xlws.FILTER(辅助信息!D:D,辅助信息!E:E=B1320)</f>
        <v>四川商建
射洪城乡一体化项目</v>
      </c>
    </row>
    <row r="1321" hidden="1" spans="2:18">
      <c r="B1321" s="27" t="s">
        <v>31</v>
      </c>
      <c r="C1321" s="53">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1" t="str">
        <f>VLOOKUP(B1321,辅助信息!E:J,6,FALSE)</f>
        <v>提前联系到场规格及数量</v>
      </c>
      <c r="M1321" s="74">
        <v>45779</v>
      </c>
      <c r="O1321" s="45">
        <f ca="1" t="shared" si="59"/>
        <v>0</v>
      </c>
      <c r="P1321" s="45">
        <f ca="1" t="shared" si="60"/>
        <v>12</v>
      </c>
      <c r="Q1321" s="46" t="str">
        <f>VLOOKUP(B1321,辅助信息!E:M,9,FALSE)</f>
        <v>ZTWM-CDGS-XS-2024-0179-四川商投-射洪城乡一体化建设项目</v>
      </c>
      <c r="R1321" s="100" t="str">
        <f>_xlfn._xlws.FILTER(辅助信息!D:D,辅助信息!E:E=B1321)</f>
        <v>四川商建
射洪城乡一体化项目</v>
      </c>
    </row>
    <row r="1322" hidden="1" spans="2:18">
      <c r="B1322" s="27" t="s">
        <v>31</v>
      </c>
      <c r="C1322" s="53">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1" t="str">
        <f>VLOOKUP(B1322,辅助信息!E:J,6,FALSE)</f>
        <v>提前联系到场规格及数量</v>
      </c>
      <c r="M1322" s="74">
        <v>45775</v>
      </c>
      <c r="O1322" s="45">
        <f ca="1" t="shared" si="59"/>
        <v>0</v>
      </c>
      <c r="P1322" s="45">
        <f ca="1" t="shared" si="60"/>
        <v>16</v>
      </c>
      <c r="Q1322" s="46" t="str">
        <f>VLOOKUP(B1322,辅助信息!E:M,9,FALSE)</f>
        <v>ZTWM-CDGS-XS-2024-0179-四川商投-射洪城乡一体化建设项目</v>
      </c>
      <c r="R1322" s="100" t="str">
        <f>_xlfn._xlws.FILTER(辅助信息!D:D,辅助信息!E:E=B1322)</f>
        <v>四川商建
射洪城乡一体化项目</v>
      </c>
    </row>
    <row r="1323" hidden="1" spans="2:18">
      <c r="B1323" s="27" t="s">
        <v>147</v>
      </c>
      <c r="C1323" s="53">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1" t="str">
        <f>VLOOKUP(B1323,辅助信息!E:J,6,FALSE)</f>
        <v>控制炉批号尽量少,优先安排达钢,提前联系到场规格及数量</v>
      </c>
      <c r="M1323" s="74">
        <v>45777</v>
      </c>
      <c r="O1323" s="45">
        <f ca="1" t="shared" si="59"/>
        <v>0</v>
      </c>
      <c r="P1323" s="45">
        <f ca="1" t="shared" si="60"/>
        <v>14</v>
      </c>
      <c r="Q1323" s="46" t="str">
        <f>VLOOKUP(B1323,辅助信息!E:M,9,FALSE)</f>
        <v>ZTWM-CDGS-XS-2024-0134-商投建工达州中医药科技成果示范园项目</v>
      </c>
      <c r="R1323" s="100" t="str">
        <f>_xlfn._xlws.FILTER(辅助信息!D:D,辅助信息!E:E=B1323)</f>
        <v>商投建工达州中医药科技园</v>
      </c>
    </row>
    <row r="1324" hidden="1" spans="2:18">
      <c r="B1324" s="27" t="s">
        <v>147</v>
      </c>
      <c r="C1324" s="53">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1" t="str">
        <f>VLOOKUP(B1324,辅助信息!E:J,6,FALSE)</f>
        <v>控制炉批号尽量少,优先安排达钢,提前联系到场规格及数量</v>
      </c>
      <c r="M1324" s="74">
        <v>45777</v>
      </c>
      <c r="O1324" s="45">
        <f ca="1" t="shared" si="59"/>
        <v>0</v>
      </c>
      <c r="P1324" s="45">
        <f ca="1" t="shared" si="60"/>
        <v>14</v>
      </c>
      <c r="Q1324" s="46" t="str">
        <f>VLOOKUP(B1324,辅助信息!E:M,9,FALSE)</f>
        <v>ZTWM-CDGS-XS-2024-0134-商投建工达州中医药科技成果示范园项目</v>
      </c>
      <c r="R1324" s="100" t="str">
        <f>_xlfn._xlws.FILTER(辅助信息!D:D,辅助信息!E:E=B1324)</f>
        <v>商投建工达州中医药科技园</v>
      </c>
    </row>
    <row r="1325" hidden="1" spans="2:18">
      <c r="B1325" s="27" t="s">
        <v>147</v>
      </c>
      <c r="C1325" s="53">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1" t="str">
        <f>VLOOKUP(B1325,辅助信息!E:J,6,FALSE)</f>
        <v>控制炉批号尽量少,优先安排达钢,提前联系到场规格及数量</v>
      </c>
      <c r="M1325" s="74">
        <v>45777</v>
      </c>
      <c r="O1325" s="45">
        <f ca="1" t="shared" si="59"/>
        <v>0</v>
      </c>
      <c r="P1325" s="45">
        <f ca="1" t="shared" si="60"/>
        <v>14</v>
      </c>
      <c r="Q1325" s="46" t="str">
        <f>VLOOKUP(B1325,辅助信息!E:M,9,FALSE)</f>
        <v>ZTWM-CDGS-XS-2024-0134-商投建工达州中医药科技成果示范园项目</v>
      </c>
      <c r="R1325" s="100" t="str">
        <f>_xlfn._xlws.FILTER(辅助信息!D:D,辅助信息!E:E=B1325)</f>
        <v>商投建工达州中医药科技园</v>
      </c>
    </row>
    <row r="1326" hidden="1" spans="2:18">
      <c r="B1326" s="27" t="s">
        <v>147</v>
      </c>
      <c r="C1326" s="53">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1" t="str">
        <f>VLOOKUP(B1326,辅助信息!E:J,6,FALSE)</f>
        <v>控制炉批号尽量少,优先安排达钢,提前联系到场规格及数量</v>
      </c>
      <c r="M1326" s="74">
        <v>45777</v>
      </c>
      <c r="O1326" s="45">
        <f ca="1" t="shared" si="59"/>
        <v>0</v>
      </c>
      <c r="P1326" s="45">
        <f ca="1" t="shared" si="60"/>
        <v>14</v>
      </c>
      <c r="Q1326" s="46" t="str">
        <f>VLOOKUP(B1326,辅助信息!E:M,9,FALSE)</f>
        <v>ZTWM-CDGS-XS-2024-0134-商投建工达州中医药科技成果示范园项目</v>
      </c>
      <c r="R1326" s="100" t="str">
        <f>_xlfn._xlws.FILTER(辅助信息!D:D,辅助信息!E:E=B1326)</f>
        <v>商投建工达州中医药科技园</v>
      </c>
    </row>
    <row r="1327" hidden="1" spans="2:18">
      <c r="B1327" s="27" t="s">
        <v>147</v>
      </c>
      <c r="C1327" s="53">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1" t="str">
        <f>VLOOKUP(B1327,辅助信息!E:J,6,FALSE)</f>
        <v>控制炉批号尽量少,优先安排达钢,提前联系到场规格及数量</v>
      </c>
      <c r="M1327" s="74">
        <v>45777</v>
      </c>
      <c r="O1327" s="45">
        <f ca="1" t="shared" si="59"/>
        <v>0</v>
      </c>
      <c r="P1327" s="45">
        <f ca="1" t="shared" si="60"/>
        <v>14</v>
      </c>
      <c r="Q1327" s="46" t="str">
        <f>VLOOKUP(B1327,辅助信息!E:M,9,FALSE)</f>
        <v>ZTWM-CDGS-XS-2024-0134-商投建工达州中医药科技成果示范园项目</v>
      </c>
      <c r="R1327" s="100" t="str">
        <f>_xlfn._xlws.FILTER(辅助信息!D:D,辅助信息!E:E=B1327)</f>
        <v>商投建工达州中医药科技园</v>
      </c>
    </row>
    <row r="1328" hidden="1" spans="2:18">
      <c r="B1328" s="27" t="s">
        <v>147</v>
      </c>
      <c r="C1328" s="53">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1" t="str">
        <f>VLOOKUP(B1328,辅助信息!E:J,6,FALSE)</f>
        <v>控制炉批号尽量少,优先安排达钢,提前联系到场规格及数量</v>
      </c>
      <c r="M1328" s="74">
        <v>45777</v>
      </c>
      <c r="O1328" s="45">
        <f ca="1" t="shared" si="59"/>
        <v>0</v>
      </c>
      <c r="P1328" s="45">
        <f ca="1" t="shared" si="60"/>
        <v>14</v>
      </c>
      <c r="Q1328" s="46" t="str">
        <f>VLOOKUP(B1328,辅助信息!E:M,9,FALSE)</f>
        <v>ZTWM-CDGS-XS-2024-0134-商投建工达州中医药科技成果示范园项目</v>
      </c>
      <c r="R1328" s="100" t="str">
        <f>_xlfn._xlws.FILTER(辅助信息!D:D,辅助信息!E:E=B1328)</f>
        <v>商投建工达州中医药科技园</v>
      </c>
    </row>
    <row r="1329" hidden="1" spans="2:18">
      <c r="B1329" s="27" t="s">
        <v>106</v>
      </c>
      <c r="C1329" s="53">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1" t="str">
        <f>VLOOKUP(B1329,辅助信息!E:J,6,FALSE)</f>
        <v>提前联系到场规格</v>
      </c>
      <c r="M1329" s="74">
        <v>45778</v>
      </c>
      <c r="O1329" s="45">
        <f ca="1" t="shared" si="59"/>
        <v>0</v>
      </c>
      <c r="P1329" s="45">
        <f ca="1" t="shared" si="60"/>
        <v>13</v>
      </c>
      <c r="Q1329" s="46" t="str">
        <f>VLOOKUP(B1329,辅助信息!E:M,9,FALSE)</f>
        <v>ZTWM-CDGS-XS-2024-0169-中冶西部钢构-宜宾市南溪区幸福路东路,高县月江镇建设项目</v>
      </c>
      <c r="R1329" s="100" t="str">
        <f>_xlfn._xlws.FILTER(辅助信息!D:D,辅助信息!E:E=B1329)</f>
        <v>五冶钢构-宜宾市南溪区高县月江镇建设项目</v>
      </c>
    </row>
    <row r="1330" hidden="1" spans="2:18">
      <c r="B1330" s="27" t="s">
        <v>106</v>
      </c>
      <c r="C1330" s="53">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1" t="str">
        <f>VLOOKUP(B1330,辅助信息!E:J,6,FALSE)</f>
        <v>提前联系到场规格</v>
      </c>
      <c r="M1330" s="74">
        <v>45778</v>
      </c>
      <c r="O1330" s="45">
        <f ca="1" t="shared" si="59"/>
        <v>0</v>
      </c>
      <c r="P1330" s="45">
        <f ca="1" t="shared" si="60"/>
        <v>13</v>
      </c>
      <c r="Q1330" s="46" t="str">
        <f>VLOOKUP(B1330,辅助信息!E:M,9,FALSE)</f>
        <v>ZTWM-CDGS-XS-2024-0169-中冶西部钢构-宜宾市南溪区幸福路东路,高县月江镇建设项目</v>
      </c>
      <c r="R1330" s="100" t="str">
        <f>_xlfn._xlws.FILTER(辅助信息!D:D,辅助信息!E:E=B1330)</f>
        <v>五冶钢构-宜宾市南溪区高县月江镇建设项目</v>
      </c>
    </row>
    <row r="1331" hidden="1" spans="2:18">
      <c r="B1331" s="27" t="s">
        <v>106</v>
      </c>
      <c r="C1331" s="53">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1" t="str">
        <f>VLOOKUP(B1331,辅助信息!E:J,6,FALSE)</f>
        <v>提前联系到场规格</v>
      </c>
      <c r="M1331" s="74">
        <v>45778</v>
      </c>
      <c r="O1331" s="45">
        <f ca="1" t="shared" si="59"/>
        <v>0</v>
      </c>
      <c r="P1331" s="45">
        <f ca="1" t="shared" si="60"/>
        <v>13</v>
      </c>
      <c r="Q1331" s="46" t="str">
        <f>VLOOKUP(B1331,辅助信息!E:M,9,FALSE)</f>
        <v>ZTWM-CDGS-XS-2024-0169-中冶西部钢构-宜宾市南溪区幸福路东路,高县月江镇建设项目</v>
      </c>
      <c r="R1331" s="100" t="str">
        <f>_xlfn._xlws.FILTER(辅助信息!D:D,辅助信息!E:E=B1331)</f>
        <v>五冶钢构-宜宾市南溪区高县月江镇建设项目</v>
      </c>
    </row>
    <row r="1332" hidden="1" spans="2:18">
      <c r="B1332" s="27" t="s">
        <v>106</v>
      </c>
      <c r="C1332" s="53">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1" t="str">
        <f>VLOOKUP(B1332,辅助信息!E:J,6,FALSE)</f>
        <v>提前联系到场规格</v>
      </c>
      <c r="M1332" s="74">
        <v>45778</v>
      </c>
      <c r="O1332" s="45">
        <f ca="1" t="shared" si="59"/>
        <v>0</v>
      </c>
      <c r="P1332" s="45">
        <f ca="1" t="shared" si="60"/>
        <v>13</v>
      </c>
      <c r="Q1332" s="46" t="str">
        <f>VLOOKUP(B1332,辅助信息!E:M,9,FALSE)</f>
        <v>ZTWM-CDGS-XS-2024-0169-中冶西部钢构-宜宾市南溪区幸福路东路,高县月江镇建设项目</v>
      </c>
      <c r="R1332" s="100" t="str">
        <f>_xlfn._xlws.FILTER(辅助信息!D:D,辅助信息!E:E=B1332)</f>
        <v>五冶钢构-宜宾市南溪区高县月江镇建设项目</v>
      </c>
    </row>
    <row r="1333" hidden="1" spans="2:18">
      <c r="B1333" s="27" t="s">
        <v>127</v>
      </c>
      <c r="C1333" s="53">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1" t="str">
        <f>VLOOKUP(B1333,辅助信息!E:J,6,FALSE)</f>
        <v>送货单：送货单位：南充思临新材料科技有限公司,收货单位：五冶集团川北(南充)建设有限公司,项目名称：南充医学科学产业园,送货车型13米,装货前联系收货人核实到场规格</v>
      </c>
      <c r="M1333" s="74">
        <v>45780</v>
      </c>
      <c r="O1333" s="45">
        <f ca="1" t="shared" si="59"/>
        <v>0</v>
      </c>
      <c r="P1333" s="45">
        <f ca="1" t="shared" si="60"/>
        <v>11</v>
      </c>
      <c r="Q1333" s="46" t="str">
        <f>VLOOKUP(B1333,辅助信息!E:M,9,FALSE)</f>
        <v>ZTWM-CDGS-XS-2024-0248-五冶钢构-南充市医学院项目</v>
      </c>
      <c r="R1333" s="100" t="str">
        <f>_xlfn._xlws.FILTER(辅助信息!D:D,辅助信息!E:E=B1333)</f>
        <v>五冶钢构南充医学科学产业园建设项目</v>
      </c>
    </row>
    <row r="1334" hidden="1" spans="2:18">
      <c r="B1334" s="27" t="s">
        <v>127</v>
      </c>
      <c r="C1334" s="53">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1" t="str">
        <f>VLOOKUP(B1334,辅助信息!E:J,6,FALSE)</f>
        <v>送货单：送货单位：南充思临新材料科技有限公司,收货单位：五冶集团川北(南充)建设有限公司,项目名称：南充医学科学产业园,送货车型13米,装货前联系收货人核实到场规格</v>
      </c>
      <c r="M1334" s="74">
        <v>45780</v>
      </c>
      <c r="O1334" s="45">
        <f ca="1" t="shared" si="59"/>
        <v>0</v>
      </c>
      <c r="P1334" s="45">
        <f ca="1" t="shared" si="60"/>
        <v>11</v>
      </c>
      <c r="Q1334" s="46" t="str">
        <f>VLOOKUP(B1334,辅助信息!E:M,9,FALSE)</f>
        <v>ZTWM-CDGS-XS-2024-0248-五冶钢构-南充市医学院项目</v>
      </c>
      <c r="R1334" s="100" t="str">
        <f>_xlfn._xlws.FILTER(辅助信息!D:D,辅助信息!E:E=B1334)</f>
        <v>五冶钢构南充医学科学产业园建设项目</v>
      </c>
    </row>
    <row r="1335" hidden="1" spans="2:18">
      <c r="B1335" s="27" t="s">
        <v>127</v>
      </c>
      <c r="C1335" s="53">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1" t="str">
        <f>VLOOKUP(B1335,辅助信息!E:J,6,FALSE)</f>
        <v>送货单：送货单位：南充思临新材料科技有限公司,收货单位：五冶集团川北(南充)建设有限公司,项目名称：南充医学科学产业园,送货车型13米,装货前联系收货人核实到场规格</v>
      </c>
      <c r="M1335" s="74">
        <v>45780</v>
      </c>
      <c r="O1335" s="45">
        <f ca="1" t="shared" si="59"/>
        <v>0</v>
      </c>
      <c r="P1335" s="45">
        <f ca="1" t="shared" si="60"/>
        <v>11</v>
      </c>
      <c r="Q1335" s="46" t="str">
        <f>VLOOKUP(B1335,辅助信息!E:M,9,FALSE)</f>
        <v>ZTWM-CDGS-XS-2024-0248-五冶钢构-南充市医学院项目</v>
      </c>
      <c r="R1335" s="100" t="str">
        <f>_xlfn._xlws.FILTER(辅助信息!D:D,辅助信息!E:E=B1335)</f>
        <v>五冶钢构南充医学科学产业园建设项目</v>
      </c>
    </row>
    <row r="1336" hidden="1" spans="2:18">
      <c r="B1336" s="27" t="s">
        <v>81</v>
      </c>
      <c r="C1336" s="53">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1" t="str">
        <f>VLOOKUP(B1336,辅助信息!E:J,6,FALSE)</f>
        <v>优先威钢发货,我方卸车,新老国标钢厂不加价可直发</v>
      </c>
      <c r="M1336" s="74">
        <v>45782</v>
      </c>
      <c r="O1336" s="45">
        <f ca="1" t="shared" ref="O1336:O1348" si="61">IF(OR(M1336="",N1336&lt;&gt;""),"",MAX(M1336-TODAY(),0))</f>
        <v>0</v>
      </c>
      <c r="P1336" s="45">
        <f ca="1" t="shared" ref="P1336:P1348" si="62">IF(M1336="","",IF(N1336&lt;&gt;"",MAX(N1336-M1336,0),IF(TODAY()&gt;M1336,TODAY()-M1336,0)))</f>
        <v>9</v>
      </c>
      <c r="Q1336" s="46" t="str">
        <f>VLOOKUP(B1336,辅助信息!E:M,9,FALSE)</f>
        <v>ZTWM-CDGS-XS-2024-0030-华西集采-简州大道</v>
      </c>
      <c r="R1336" s="100" t="str">
        <f>_xlfn._xlws.FILTER(辅助信息!D:D,辅助信息!E:E=B1336)</f>
        <v>华西简阳西城嘉苑</v>
      </c>
    </row>
    <row r="1337" hidden="1" spans="2:18">
      <c r="B1337" s="27" t="s">
        <v>81</v>
      </c>
      <c r="C1337" s="53">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1" t="str">
        <f>VLOOKUP(B1337,辅助信息!E:J,6,FALSE)</f>
        <v>优先威钢发货,我方卸车,新老国标钢厂不加价可直发</v>
      </c>
      <c r="M1337" s="74">
        <v>45782</v>
      </c>
      <c r="O1337" s="45">
        <f ca="1" t="shared" si="61"/>
        <v>0</v>
      </c>
      <c r="P1337" s="45">
        <f ca="1" t="shared" si="62"/>
        <v>9</v>
      </c>
      <c r="Q1337" s="46" t="str">
        <f>VLOOKUP(B1337,辅助信息!E:M,9,FALSE)</f>
        <v>ZTWM-CDGS-XS-2024-0030-华西集采-简州大道</v>
      </c>
      <c r="R1337" s="100" t="str">
        <f>_xlfn._xlws.FILTER(辅助信息!D:D,辅助信息!E:E=B1337)</f>
        <v>华西简阳西城嘉苑</v>
      </c>
    </row>
    <row r="1338" hidden="1" spans="2:18">
      <c r="B1338" s="27" t="s">
        <v>81</v>
      </c>
      <c r="C1338" s="53">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1" t="str">
        <f>VLOOKUP(B1338,辅助信息!E:J,6,FALSE)</f>
        <v>优先威钢发货,我方卸车,新老国标钢厂不加价可直发</v>
      </c>
      <c r="M1338" s="74">
        <v>45782</v>
      </c>
      <c r="O1338" s="45">
        <f ca="1" t="shared" si="61"/>
        <v>0</v>
      </c>
      <c r="P1338" s="45">
        <f ca="1" t="shared" si="62"/>
        <v>9</v>
      </c>
      <c r="Q1338" s="46" t="str">
        <f>VLOOKUP(B1338,辅助信息!E:M,9,FALSE)</f>
        <v>ZTWM-CDGS-XS-2024-0030-华西集采-简州大道</v>
      </c>
      <c r="R1338" s="100" t="str">
        <f>_xlfn._xlws.FILTER(辅助信息!D:D,辅助信息!E:E=B1338)</f>
        <v>华西简阳西城嘉苑</v>
      </c>
    </row>
    <row r="1339" hidden="1" spans="2:18">
      <c r="B1339" s="27" t="s">
        <v>81</v>
      </c>
      <c r="C1339" s="53">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1" t="str">
        <f>VLOOKUP(B1339,辅助信息!E:J,6,FALSE)</f>
        <v>优先威钢发货,我方卸车,新老国标钢厂不加价可直发</v>
      </c>
      <c r="M1339" s="74">
        <v>45782</v>
      </c>
      <c r="O1339" s="45">
        <f ca="1" t="shared" si="61"/>
        <v>0</v>
      </c>
      <c r="P1339" s="45">
        <f ca="1" t="shared" si="62"/>
        <v>9</v>
      </c>
      <c r="Q1339" s="46" t="str">
        <f>VLOOKUP(B1339,辅助信息!E:M,9,FALSE)</f>
        <v>ZTWM-CDGS-XS-2024-0030-华西集采-简州大道</v>
      </c>
      <c r="R1339" s="100" t="str">
        <f>_xlfn._xlws.FILTER(辅助信息!D:D,辅助信息!E:E=B1339)</f>
        <v>华西简阳西城嘉苑</v>
      </c>
    </row>
    <row r="1340" hidden="1" spans="2:18">
      <c r="B1340" s="27" t="s">
        <v>81</v>
      </c>
      <c r="C1340" s="53">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1" t="str">
        <f>VLOOKUP(B1340,辅助信息!E:J,6,FALSE)</f>
        <v>优先威钢发货,我方卸车,新老国标钢厂不加价可直发</v>
      </c>
      <c r="M1340" s="74">
        <v>45782</v>
      </c>
      <c r="O1340" s="45">
        <f ca="1" t="shared" si="61"/>
        <v>0</v>
      </c>
      <c r="P1340" s="45">
        <f ca="1" t="shared" si="62"/>
        <v>9</v>
      </c>
      <c r="Q1340" s="46" t="str">
        <f>VLOOKUP(B1340,辅助信息!E:M,9,FALSE)</f>
        <v>ZTWM-CDGS-XS-2024-0030-华西集采-简州大道</v>
      </c>
      <c r="R1340" s="100" t="str">
        <f>_xlfn._xlws.FILTER(辅助信息!D:D,辅助信息!E:E=B1340)</f>
        <v>华西简阳西城嘉苑</v>
      </c>
    </row>
    <row r="1341" hidden="1" spans="2:18">
      <c r="B1341" s="27" t="s">
        <v>81</v>
      </c>
      <c r="C1341" s="53">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1" t="str">
        <f>VLOOKUP(B1341,辅助信息!E:J,6,FALSE)</f>
        <v>优先威钢发货,我方卸车,新老国标钢厂不加价可直发</v>
      </c>
      <c r="M1341" s="74">
        <v>45782</v>
      </c>
      <c r="O1341" s="45">
        <f ca="1" t="shared" si="61"/>
        <v>0</v>
      </c>
      <c r="P1341" s="45">
        <f ca="1" t="shared" si="62"/>
        <v>9</v>
      </c>
      <c r="Q1341" s="46" t="str">
        <f>VLOOKUP(B1341,辅助信息!E:M,9,FALSE)</f>
        <v>ZTWM-CDGS-XS-2024-0030-华西集采-简州大道</v>
      </c>
      <c r="R1341" s="100" t="str">
        <f>_xlfn._xlws.FILTER(辅助信息!D:D,辅助信息!E:E=B1341)</f>
        <v>华西简阳西城嘉苑</v>
      </c>
    </row>
    <row r="1342" hidden="1" spans="2:18">
      <c r="B1342" s="27" t="s">
        <v>81</v>
      </c>
      <c r="C1342" s="53">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1" t="str">
        <f>VLOOKUP(B1342,辅助信息!E:J,6,FALSE)</f>
        <v>优先威钢发货,我方卸车,新老国标钢厂不加价可直发</v>
      </c>
      <c r="M1342" s="74">
        <v>45782</v>
      </c>
      <c r="O1342" s="45">
        <f ca="1" t="shared" si="61"/>
        <v>0</v>
      </c>
      <c r="P1342" s="45">
        <f ca="1" t="shared" si="62"/>
        <v>9</v>
      </c>
      <c r="Q1342" s="46" t="str">
        <f>VLOOKUP(B1342,辅助信息!E:M,9,FALSE)</f>
        <v>ZTWM-CDGS-XS-2024-0030-华西集采-简州大道</v>
      </c>
      <c r="R1342" s="100" t="str">
        <f>_xlfn._xlws.FILTER(辅助信息!D:D,辅助信息!E:E=B1342)</f>
        <v>华西简阳西城嘉苑</v>
      </c>
    </row>
    <row r="1343" hidden="1" spans="2:18">
      <c r="B1343" s="27" t="s">
        <v>81</v>
      </c>
      <c r="C1343" s="53">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1" t="str">
        <f>VLOOKUP(B1343,辅助信息!E:J,6,FALSE)</f>
        <v>优先威钢发货,我方卸车,新老国标钢厂不加价可直发</v>
      </c>
      <c r="M1343" s="74">
        <v>45782</v>
      </c>
      <c r="O1343" s="45">
        <f ca="1" t="shared" si="61"/>
        <v>0</v>
      </c>
      <c r="P1343" s="45">
        <f ca="1" t="shared" si="62"/>
        <v>9</v>
      </c>
      <c r="Q1343" s="46" t="str">
        <f>VLOOKUP(B1343,辅助信息!E:M,9,FALSE)</f>
        <v>ZTWM-CDGS-XS-2024-0030-华西集采-简州大道</v>
      </c>
      <c r="R1343" s="100" t="str">
        <f>_xlfn._xlws.FILTER(辅助信息!D:D,辅助信息!E:E=B1343)</f>
        <v>华西简阳西城嘉苑</v>
      </c>
    </row>
    <row r="1344" hidden="1" spans="2:18">
      <c r="B1344" s="27" t="s">
        <v>81</v>
      </c>
      <c r="C1344" s="53">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1" t="str">
        <f>VLOOKUP(B1344,辅助信息!E:J,6,FALSE)</f>
        <v>优先威钢发货,我方卸车,新老国标钢厂不加价可直发</v>
      </c>
      <c r="M1344" s="74">
        <v>45782</v>
      </c>
      <c r="O1344" s="45">
        <f ca="1" t="shared" si="61"/>
        <v>0</v>
      </c>
      <c r="P1344" s="45">
        <f ca="1" t="shared" si="62"/>
        <v>9</v>
      </c>
      <c r="Q1344" s="46" t="str">
        <f>VLOOKUP(B1344,辅助信息!E:M,9,FALSE)</f>
        <v>ZTWM-CDGS-XS-2024-0030-华西集采-简州大道</v>
      </c>
      <c r="R1344" s="100" t="str">
        <f>_xlfn._xlws.FILTER(辅助信息!D:D,辅助信息!E:E=B1344)</f>
        <v>华西简阳西城嘉苑</v>
      </c>
    </row>
    <row r="1345" hidden="1" spans="2:18">
      <c r="B1345" s="27" t="s">
        <v>81</v>
      </c>
      <c r="C1345" s="53">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1" t="str">
        <f>VLOOKUP(B1345,辅助信息!E:J,6,FALSE)</f>
        <v>优先威钢发货,我方卸车,新老国标钢厂不加价可直发</v>
      </c>
      <c r="M1345" s="74">
        <v>45782</v>
      </c>
      <c r="O1345" s="45">
        <f ca="1" t="shared" si="61"/>
        <v>0</v>
      </c>
      <c r="P1345" s="45">
        <f ca="1" t="shared" si="62"/>
        <v>9</v>
      </c>
      <c r="Q1345" s="46" t="str">
        <f>VLOOKUP(B1345,辅助信息!E:M,9,FALSE)</f>
        <v>ZTWM-CDGS-XS-2024-0030-华西集采-简州大道</v>
      </c>
      <c r="R1345" s="100" t="str">
        <f>_xlfn._xlws.FILTER(辅助信息!D:D,辅助信息!E:E=B1345)</f>
        <v>华西简阳西城嘉苑</v>
      </c>
    </row>
    <row r="1346" hidden="1" spans="2:18">
      <c r="B1346" s="27" t="s">
        <v>81</v>
      </c>
      <c r="C1346" s="53">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1" t="str">
        <f>VLOOKUP(B1346,辅助信息!E:J,6,FALSE)</f>
        <v>优先威钢发货,我方卸车,新老国标钢厂不加价可直发</v>
      </c>
      <c r="M1346" s="74">
        <v>45782</v>
      </c>
      <c r="O1346" s="45">
        <f ca="1" t="shared" si="61"/>
        <v>0</v>
      </c>
      <c r="P1346" s="45">
        <f ca="1" t="shared" si="62"/>
        <v>9</v>
      </c>
      <c r="Q1346" s="46" t="str">
        <f>VLOOKUP(B1346,辅助信息!E:M,9,FALSE)</f>
        <v>ZTWM-CDGS-XS-2024-0030-华西集采-简州大道</v>
      </c>
      <c r="R1346" s="100" t="str">
        <f>_xlfn._xlws.FILTER(辅助信息!D:D,辅助信息!E:E=B1346)</f>
        <v>华西简阳西城嘉苑</v>
      </c>
    </row>
    <row r="1347" hidden="1" spans="2:18">
      <c r="B1347" s="27" t="s">
        <v>44</v>
      </c>
      <c r="C1347" s="53">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1" t="str">
        <f>VLOOKUP(B1347,辅助信息!E:J,6,FALSE)</f>
        <v>对方卸车</v>
      </c>
      <c r="M1347" s="74">
        <v>45780</v>
      </c>
      <c r="O1347" s="45">
        <f ca="1" t="shared" si="61"/>
        <v>0</v>
      </c>
      <c r="P1347" s="45">
        <f ca="1" t="shared" si="62"/>
        <v>11</v>
      </c>
      <c r="Q1347" s="46" t="str">
        <f>VLOOKUP(B1347,辅助信息!E:M,9,FALSE)</f>
        <v>ZTWM-CDGS-XS-2024-0189-华西集采-酒城南项目</v>
      </c>
      <c r="R1347" s="100" t="str">
        <f>_xlfn._xlws.FILTER(辅助信息!D:D,辅助信息!E:E=B1347)</f>
        <v>华西酒城南</v>
      </c>
    </row>
    <row r="1348" hidden="1" spans="2:18">
      <c r="B1348" s="27" t="s">
        <v>44</v>
      </c>
      <c r="C1348" s="53">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1" t="str">
        <f>VLOOKUP(B1348,辅助信息!E:J,6,FALSE)</f>
        <v>对方卸车</v>
      </c>
      <c r="M1348" s="74">
        <v>45780</v>
      </c>
      <c r="O1348" s="45">
        <f ca="1" t="shared" si="61"/>
        <v>0</v>
      </c>
      <c r="P1348" s="45">
        <f ca="1" t="shared" si="62"/>
        <v>11</v>
      </c>
      <c r="Q1348" s="46" t="str">
        <f>VLOOKUP(B1348,辅助信息!E:M,9,FALSE)</f>
        <v>ZTWM-CDGS-XS-2024-0189-华西集采-酒城南项目</v>
      </c>
      <c r="R1348" s="100" t="str">
        <f>_xlfn._xlws.FILTER(辅助信息!D:D,辅助信息!E:E=B1348)</f>
        <v>华西酒城南</v>
      </c>
    </row>
    <row r="1349" hidden="1" spans="2:18">
      <c r="B1349" s="27" t="s">
        <v>127</v>
      </c>
      <c r="C1349" s="53">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1" t="str">
        <f>VLOOKUP(B1349,辅助信息!E:J,6,FALSE)</f>
        <v>送货单：送货单位：南充思临新材料科技有限公司,收货单位：五冶集团川北(南充)建设有限公司,项目名称：南充医学科学产业园,送货车型13米,装货前联系收货人核实到场规格</v>
      </c>
      <c r="R1349" s="100"/>
    </row>
    <row r="1350" hidden="1" spans="2:18">
      <c r="B1350" s="27" t="s">
        <v>127</v>
      </c>
      <c r="C1350" s="53">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1" t="str">
        <f>VLOOKUP(B1350,辅助信息!E:J,6,FALSE)</f>
        <v>送货单：送货单位：南充思临新材料科技有限公司,收货单位：五冶集团川北(南充)建设有限公司,项目名称：南充医学科学产业园,送货车型13米,装货前联系收货人核实到场规格</v>
      </c>
      <c r="R1350" s="100"/>
    </row>
    <row r="1351" hidden="1" spans="2:18">
      <c r="B1351" s="27" t="s">
        <v>127</v>
      </c>
      <c r="C1351" s="53">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1" t="str">
        <f>VLOOKUP(B1351,辅助信息!E:J,6,FALSE)</f>
        <v>送货单：送货单位：南充思临新材料科技有限公司,收货单位：五冶集团川北(南充)建设有限公司,项目名称：南充医学科学产业园,送货车型13米,装货前联系收货人核实到场规格</v>
      </c>
      <c r="R1351" s="100"/>
    </row>
    <row r="1352" hidden="1" spans="2:18">
      <c r="B1352" s="27" t="s">
        <v>72</v>
      </c>
      <c r="C1352" s="53">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1" t="str">
        <f>VLOOKUP(B1352,辅助信息!E:J,6,FALSE)</f>
        <v>送货单：送货单位：南充思临新材料科技有限公司,收货单位：五冶集团川北(南充)建设有限公司,项目名称：南充医学科学产业园,送货车型13米,装货前联系收货人核实到场规格</v>
      </c>
      <c r="R1352" s="100"/>
    </row>
    <row r="1353" hidden="1" spans="2:18">
      <c r="B1353" s="27" t="s">
        <v>72</v>
      </c>
      <c r="C1353" s="53">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1" t="str">
        <f>VLOOKUP(B1353,辅助信息!E:J,6,FALSE)</f>
        <v>送货单：送货单位：南充思临新材料科技有限公司,收货单位：五冶集团川北(南充)建设有限公司,项目名称：南充医学科学产业园,送货车型13米,装货前联系收货人核实到场规格</v>
      </c>
      <c r="R1353" s="100"/>
    </row>
    <row r="1354" hidden="1" spans="2:18">
      <c r="B1354" s="27" t="s">
        <v>72</v>
      </c>
      <c r="C1354" s="53">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1" t="str">
        <f>VLOOKUP(B1354,辅助信息!E:J,6,FALSE)</f>
        <v>送货单：送货单位：南充思临新材料科技有限公司,收货单位：五冶集团川北(南充)建设有限公司,项目名称：南充医学科学产业园,送货车型13米,装货前联系收货人核实到场规格</v>
      </c>
      <c r="R1354" s="100"/>
    </row>
    <row r="1355" hidden="1" spans="2:18">
      <c r="B1355" s="27" t="s">
        <v>31</v>
      </c>
      <c r="C1355" s="53">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1" t="str">
        <f>VLOOKUP(B1355,辅助信息!E:J,6,FALSE)</f>
        <v>提前联系到场规格及数量</v>
      </c>
      <c r="M1355" s="74">
        <v>45779</v>
      </c>
      <c r="O1355" s="45">
        <f ca="1" t="shared" ref="O1355:O1366" si="63">IF(OR(M1355="",N1355&lt;&gt;""),"",MAX(M1355-TODAY(),0))</f>
        <v>0</v>
      </c>
      <c r="P1355" s="45">
        <f ca="1" t="shared" ref="P1355:P1366" si="64">IF(M1355="","",IF(N1355&lt;&gt;"",MAX(N1355-M1355,0),IF(TODAY()&gt;M1355,TODAY()-M1355,0)))</f>
        <v>12</v>
      </c>
      <c r="Q1355" s="46" t="str">
        <f>VLOOKUP(B1355,辅助信息!E:M,9,FALSE)</f>
        <v>ZTWM-CDGS-XS-2024-0179-四川商投-射洪城乡一体化建设项目</v>
      </c>
      <c r="R1355" s="100" t="str">
        <f>_xlfn._xlws.FILTER(辅助信息!D:D,辅助信息!E:E=B1355)</f>
        <v>四川商建
射洪城乡一体化项目</v>
      </c>
    </row>
    <row r="1356" hidden="1" spans="2:18">
      <c r="B1356" s="27" t="s">
        <v>31</v>
      </c>
      <c r="C1356" s="53">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1" t="str">
        <f>VLOOKUP(B1356,辅助信息!E:J,6,FALSE)</f>
        <v>提前联系到场规格及数量</v>
      </c>
      <c r="M1356" s="74">
        <v>45779</v>
      </c>
      <c r="O1356" s="45">
        <f ca="1" t="shared" si="63"/>
        <v>0</v>
      </c>
      <c r="P1356" s="45">
        <f ca="1" t="shared" si="64"/>
        <v>12</v>
      </c>
      <c r="Q1356" s="46" t="str">
        <f>VLOOKUP(B1356,辅助信息!E:M,9,FALSE)</f>
        <v>ZTWM-CDGS-XS-2024-0179-四川商投-射洪城乡一体化建设项目</v>
      </c>
      <c r="R1356" s="100" t="str">
        <f>_xlfn._xlws.FILTER(辅助信息!D:D,辅助信息!E:E=B1356)</f>
        <v>四川商建
射洪城乡一体化项目</v>
      </c>
    </row>
    <row r="1357" hidden="1" spans="2:18">
      <c r="B1357" s="27" t="s">
        <v>147</v>
      </c>
      <c r="C1357" s="53">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1" t="str">
        <f>VLOOKUP(B1357,辅助信息!E:J,6,FALSE)</f>
        <v>控制炉批号尽量少,优先安排达钢,提前联系到场规格及数量</v>
      </c>
      <c r="M1357" s="74">
        <v>45777</v>
      </c>
      <c r="O1357" s="45">
        <f ca="1" t="shared" si="63"/>
        <v>0</v>
      </c>
      <c r="P1357" s="45">
        <f ca="1" t="shared" si="64"/>
        <v>14</v>
      </c>
      <c r="Q1357" s="46" t="str">
        <f>VLOOKUP(B1357,辅助信息!E:M,9,FALSE)</f>
        <v>ZTWM-CDGS-XS-2024-0134-商投建工达州中医药科技成果示范园项目</v>
      </c>
      <c r="R1357" s="100" t="str">
        <f>_xlfn._xlws.FILTER(辅助信息!D:D,辅助信息!E:E=B1357)</f>
        <v>商投建工达州中医药科技园</v>
      </c>
    </row>
    <row r="1358" hidden="1" spans="2:18">
      <c r="B1358" s="27" t="s">
        <v>147</v>
      </c>
      <c r="C1358" s="53">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1" t="str">
        <f>VLOOKUP(B1358,辅助信息!E:J,6,FALSE)</f>
        <v>控制炉批号尽量少,优先安排达钢,提前联系到场规格及数量</v>
      </c>
      <c r="M1358" s="74">
        <v>45777</v>
      </c>
      <c r="O1358" s="45">
        <f ca="1" t="shared" si="63"/>
        <v>0</v>
      </c>
      <c r="P1358" s="45">
        <f ca="1" t="shared" si="64"/>
        <v>14</v>
      </c>
      <c r="Q1358" s="46" t="str">
        <f>VLOOKUP(B1358,辅助信息!E:M,9,FALSE)</f>
        <v>ZTWM-CDGS-XS-2024-0134-商投建工达州中医药科技成果示范园项目</v>
      </c>
      <c r="R1358" s="100" t="str">
        <f>_xlfn._xlws.FILTER(辅助信息!D:D,辅助信息!E:E=B1358)</f>
        <v>商投建工达州中医药科技园</v>
      </c>
    </row>
    <row r="1359" hidden="1" spans="2:18">
      <c r="B1359" s="27" t="s">
        <v>147</v>
      </c>
      <c r="C1359" s="53">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1" t="str">
        <f>VLOOKUP(B1359,辅助信息!E:J,6,FALSE)</f>
        <v>控制炉批号尽量少,优先安排达钢,提前联系到场规格及数量</v>
      </c>
      <c r="M1359" s="74">
        <v>45777</v>
      </c>
      <c r="O1359" s="45">
        <f ca="1" t="shared" si="63"/>
        <v>0</v>
      </c>
      <c r="P1359" s="45">
        <f ca="1" t="shared" si="64"/>
        <v>14</v>
      </c>
      <c r="Q1359" s="46" t="str">
        <f>VLOOKUP(B1359,辅助信息!E:M,9,FALSE)</f>
        <v>ZTWM-CDGS-XS-2024-0134-商投建工达州中医药科技成果示范园项目</v>
      </c>
      <c r="R1359" s="100" t="str">
        <f>_xlfn._xlws.FILTER(辅助信息!D:D,辅助信息!E:E=B1359)</f>
        <v>商投建工达州中医药科技园</v>
      </c>
    </row>
    <row r="1360" hidden="1" spans="2:18">
      <c r="B1360" s="27" t="s">
        <v>147</v>
      </c>
      <c r="C1360" s="53">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1" t="str">
        <f>VLOOKUP(B1360,辅助信息!E:J,6,FALSE)</f>
        <v>控制炉批号尽量少,优先安排达钢,提前联系到场规格及数量</v>
      </c>
      <c r="M1360" s="74">
        <v>45777</v>
      </c>
      <c r="O1360" s="45">
        <f ca="1" t="shared" si="63"/>
        <v>0</v>
      </c>
      <c r="P1360" s="45">
        <f ca="1" t="shared" si="64"/>
        <v>14</v>
      </c>
      <c r="Q1360" s="46" t="str">
        <f>VLOOKUP(B1360,辅助信息!E:M,9,FALSE)</f>
        <v>ZTWM-CDGS-XS-2024-0134-商投建工达州中医药科技成果示范园项目</v>
      </c>
      <c r="R1360" s="100" t="str">
        <f>_xlfn._xlws.FILTER(辅助信息!D:D,辅助信息!E:E=B1360)</f>
        <v>商投建工达州中医药科技园</v>
      </c>
    </row>
    <row r="1361" hidden="1" spans="2:18">
      <c r="B1361" s="27" t="s">
        <v>127</v>
      </c>
      <c r="C1361" s="53">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1" t="str">
        <f>VLOOKUP(B1361,辅助信息!E:J,6,FALSE)</f>
        <v>送货单：送货单位：南充思临新材料科技有限公司,收货单位：五冶集团川北(南充)建设有限公司,项目名称：南充医学科学产业园,送货车型13米,装货前联系收货人核实到场规格</v>
      </c>
      <c r="M1361" s="74">
        <v>45780</v>
      </c>
      <c r="O1361" s="45">
        <f ca="1" t="shared" si="63"/>
        <v>0</v>
      </c>
      <c r="P1361" s="45">
        <f ca="1" t="shared" si="64"/>
        <v>11</v>
      </c>
      <c r="Q1361" s="46" t="str">
        <f>VLOOKUP(B1361,辅助信息!E:M,9,FALSE)</f>
        <v>ZTWM-CDGS-XS-2024-0248-五冶钢构-南充市医学院项目</v>
      </c>
      <c r="R1361" s="100" t="str">
        <f>_xlfn._xlws.FILTER(辅助信息!D:D,辅助信息!E:E=B1361)</f>
        <v>五冶钢构南充医学科学产业园建设项目</v>
      </c>
    </row>
    <row r="1362" hidden="1" spans="2:18">
      <c r="B1362" s="27" t="s">
        <v>127</v>
      </c>
      <c r="C1362" s="53">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1" t="str">
        <f>VLOOKUP(B1362,辅助信息!E:J,6,FALSE)</f>
        <v>送货单：送货单位：南充思临新材料科技有限公司,收货单位：五冶集团川北(南充)建设有限公司,项目名称：南充医学科学产业园,送货车型13米,装货前联系收货人核实到场规格</v>
      </c>
      <c r="M1362" s="74">
        <v>45780</v>
      </c>
      <c r="O1362" s="45">
        <f ca="1" t="shared" si="63"/>
        <v>0</v>
      </c>
      <c r="P1362" s="45">
        <f ca="1" t="shared" si="64"/>
        <v>11</v>
      </c>
      <c r="Q1362" s="46" t="str">
        <f>VLOOKUP(B1362,辅助信息!E:M,9,FALSE)</f>
        <v>ZTWM-CDGS-XS-2024-0248-五冶钢构-南充市医学院项目</v>
      </c>
      <c r="R1362" s="100" t="str">
        <f>_xlfn._xlws.FILTER(辅助信息!D:D,辅助信息!E:E=B1362)</f>
        <v>五冶钢构南充医学科学产业园建设项目</v>
      </c>
    </row>
    <row r="1363" hidden="1" spans="2:18">
      <c r="B1363" s="27" t="s">
        <v>127</v>
      </c>
      <c r="C1363" s="53">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1" t="str">
        <f>VLOOKUP(B1363,辅助信息!E:J,6,FALSE)</f>
        <v>送货单：送货单位：南充思临新材料科技有限公司,收货单位：五冶集团川北(南充)建设有限公司,项目名称：南充医学科学产业园,送货车型13米,装货前联系收货人核实到场规格</v>
      </c>
      <c r="M1363" s="74">
        <v>45780</v>
      </c>
      <c r="O1363" s="45">
        <f ca="1" t="shared" si="63"/>
        <v>0</v>
      </c>
      <c r="P1363" s="45">
        <f ca="1" t="shared" si="64"/>
        <v>11</v>
      </c>
      <c r="Q1363" s="46" t="str">
        <f>VLOOKUP(B1363,辅助信息!E:M,9,FALSE)</f>
        <v>ZTWM-CDGS-XS-2024-0248-五冶钢构-南充市医学院项目</v>
      </c>
      <c r="R1363" s="100" t="str">
        <f>_xlfn._xlws.FILTER(辅助信息!D:D,辅助信息!E:E=B1363)</f>
        <v>五冶钢构南充医学科学产业园建设项目</v>
      </c>
    </row>
    <row r="1364" hidden="1" spans="2:18">
      <c r="B1364" s="27" t="s">
        <v>72</v>
      </c>
      <c r="C1364" s="53">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1" t="str">
        <f>VLOOKUP(B1364,辅助信息!E:J,6,FALSE)</f>
        <v>送货单：送货单位：南充思临新材料科技有限公司,收货单位：五冶集团川北(南充)建设有限公司,项目名称：南充医学科学产业园,送货车型13米,装货前联系收货人核实到场规格</v>
      </c>
      <c r="M1364" s="74">
        <v>45780</v>
      </c>
      <c r="O1364" s="45">
        <f ca="1" t="shared" si="63"/>
        <v>0</v>
      </c>
      <c r="P1364" s="45">
        <f ca="1" t="shared" si="64"/>
        <v>11</v>
      </c>
      <c r="Q1364" s="46" t="str">
        <f>VLOOKUP(B1364,辅助信息!E:M,9,FALSE)</f>
        <v>ZTWM-CDGS-XS-2024-0248-五冶钢构-南充市医学院项目</v>
      </c>
      <c r="R1364" s="100" t="str">
        <f>_xlfn._xlws.FILTER(辅助信息!D:D,辅助信息!E:E=B1364)</f>
        <v>五冶钢构南充医学科学产业园建设项目</v>
      </c>
    </row>
    <row r="1365" hidden="1" spans="2:18">
      <c r="B1365" s="27" t="s">
        <v>72</v>
      </c>
      <c r="C1365" s="53">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1" t="str">
        <f>VLOOKUP(B1365,辅助信息!E:J,6,FALSE)</f>
        <v>送货单：送货单位：南充思临新材料科技有限公司,收货单位：五冶集团川北(南充)建设有限公司,项目名称：南充医学科学产业园,送货车型13米,装货前联系收货人核实到场规格</v>
      </c>
      <c r="M1365" s="74">
        <v>45780</v>
      </c>
      <c r="O1365" s="45">
        <f ca="1" t="shared" si="63"/>
        <v>0</v>
      </c>
      <c r="P1365" s="45">
        <f ca="1" t="shared" si="64"/>
        <v>11</v>
      </c>
      <c r="Q1365" s="46" t="str">
        <f>VLOOKUP(B1365,辅助信息!E:M,9,FALSE)</f>
        <v>ZTWM-CDGS-XS-2024-0248-五冶钢构-南充市医学院项目</v>
      </c>
      <c r="R1365" s="100" t="str">
        <f>_xlfn._xlws.FILTER(辅助信息!D:D,辅助信息!E:E=B1365)</f>
        <v>五冶钢构南充医学科学产业园建设项目</v>
      </c>
    </row>
    <row r="1366" hidden="1" spans="2:18">
      <c r="B1366" s="27" t="s">
        <v>72</v>
      </c>
      <c r="C1366" s="53">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1" t="str">
        <f>VLOOKUP(B1366,辅助信息!E:J,6,FALSE)</f>
        <v>送货单：送货单位：南充思临新材料科技有限公司,收货单位：五冶集团川北(南充)建设有限公司,项目名称：南充医学科学产业园,送货车型13米,装货前联系收货人核实到场规格</v>
      </c>
      <c r="M1366" s="74">
        <v>45780</v>
      </c>
      <c r="O1366" s="45">
        <f ca="1" t="shared" si="63"/>
        <v>0</v>
      </c>
      <c r="P1366" s="45">
        <f ca="1" t="shared" si="64"/>
        <v>11</v>
      </c>
      <c r="Q1366" s="46" t="str">
        <f>VLOOKUP(B1366,辅助信息!E:M,9,FALSE)</f>
        <v>ZTWM-CDGS-XS-2024-0248-五冶钢构-南充市医学院项目</v>
      </c>
      <c r="R1366" s="100" t="str">
        <f>_xlfn._xlws.FILTER(辅助信息!D:D,辅助信息!E:E=B1366)</f>
        <v>五冶钢构南充医学科学产业园建设项目</v>
      </c>
    </row>
    <row r="1367" hidden="1" spans="2:18">
      <c r="B1367" s="27" t="s">
        <v>81</v>
      </c>
      <c r="C1367" s="53">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1" t="str">
        <f>VLOOKUP(B1367,辅助信息!E:J,6,FALSE)</f>
        <v>优先威钢发货,我方卸车,新老国标钢厂不加价可直发</v>
      </c>
      <c r="M1367" s="74">
        <v>45782</v>
      </c>
      <c r="O1367" s="45">
        <f ca="1" t="shared" ref="O1367:O1378" si="65">IF(OR(M1367="",N1367&lt;&gt;""),"",MAX(M1367-TODAY(),0))</f>
        <v>0</v>
      </c>
      <c r="P1367" s="45">
        <f ca="1" t="shared" ref="P1367:P1378" si="66">IF(M1367="","",IF(N1367&lt;&gt;"",MAX(N1367-M1367,0),IF(TODAY()&gt;M1367,TODAY()-M1367,0)))</f>
        <v>9</v>
      </c>
      <c r="Q1367" s="46" t="str">
        <f>VLOOKUP(B1367,辅助信息!E:M,9,FALSE)</f>
        <v>ZTWM-CDGS-XS-2024-0030-华西集采-简州大道</v>
      </c>
      <c r="R1367" s="100" t="str">
        <f>_xlfn._xlws.FILTER(辅助信息!D:D,辅助信息!E:E=B1367)</f>
        <v>华西简阳西城嘉苑</v>
      </c>
    </row>
    <row r="1368" hidden="1" spans="2:18">
      <c r="B1368" s="27" t="s">
        <v>81</v>
      </c>
      <c r="C1368" s="53">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1" t="str">
        <f>VLOOKUP(B1368,辅助信息!E:J,6,FALSE)</f>
        <v>优先威钢发货,我方卸车,新老国标钢厂不加价可直发</v>
      </c>
      <c r="M1368" s="74">
        <v>45782</v>
      </c>
      <c r="O1368" s="45">
        <f ca="1" t="shared" si="65"/>
        <v>0</v>
      </c>
      <c r="P1368" s="45">
        <f ca="1" t="shared" si="66"/>
        <v>9</v>
      </c>
      <c r="Q1368" s="46" t="str">
        <f>VLOOKUP(B1368,辅助信息!E:M,9,FALSE)</f>
        <v>ZTWM-CDGS-XS-2024-0030-华西集采-简州大道</v>
      </c>
      <c r="R1368" s="100" t="str">
        <f>_xlfn._xlws.FILTER(辅助信息!D:D,辅助信息!E:E=B1368)</f>
        <v>华西简阳西城嘉苑</v>
      </c>
    </row>
    <row r="1369" hidden="1" spans="2:18">
      <c r="B1369" s="27" t="s">
        <v>81</v>
      </c>
      <c r="C1369" s="53">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1" t="str">
        <f>VLOOKUP(B1369,辅助信息!E:J,6,FALSE)</f>
        <v>优先威钢发货,我方卸车,新老国标钢厂不加价可直发</v>
      </c>
      <c r="M1369" s="74">
        <v>45782</v>
      </c>
      <c r="O1369" s="45">
        <f ca="1" t="shared" si="65"/>
        <v>0</v>
      </c>
      <c r="P1369" s="45">
        <f ca="1" t="shared" si="66"/>
        <v>9</v>
      </c>
      <c r="Q1369" s="46" t="str">
        <f>VLOOKUP(B1369,辅助信息!E:M,9,FALSE)</f>
        <v>ZTWM-CDGS-XS-2024-0030-华西集采-简州大道</v>
      </c>
      <c r="R1369" s="100" t="str">
        <f>_xlfn._xlws.FILTER(辅助信息!D:D,辅助信息!E:E=B1369)</f>
        <v>华西简阳西城嘉苑</v>
      </c>
    </row>
    <row r="1370" hidden="1" spans="2:18">
      <c r="B1370" s="27" t="s">
        <v>81</v>
      </c>
      <c r="C1370" s="53">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1" t="str">
        <f>VLOOKUP(B1370,辅助信息!E:J,6,FALSE)</f>
        <v>优先威钢发货,我方卸车,新老国标钢厂不加价可直发</v>
      </c>
      <c r="M1370" s="74">
        <v>45782</v>
      </c>
      <c r="O1370" s="45">
        <f ca="1" t="shared" si="65"/>
        <v>0</v>
      </c>
      <c r="P1370" s="45">
        <f ca="1" t="shared" si="66"/>
        <v>9</v>
      </c>
      <c r="Q1370" s="46" t="str">
        <f>VLOOKUP(B1370,辅助信息!E:M,9,FALSE)</f>
        <v>ZTWM-CDGS-XS-2024-0030-华西集采-简州大道</v>
      </c>
      <c r="R1370" s="100" t="str">
        <f>_xlfn._xlws.FILTER(辅助信息!D:D,辅助信息!E:E=B1370)</f>
        <v>华西简阳西城嘉苑</v>
      </c>
    </row>
    <row r="1371" hidden="1" spans="2:18">
      <c r="B1371" s="27" t="s">
        <v>81</v>
      </c>
      <c r="C1371" s="53">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1" t="str">
        <f>VLOOKUP(B1371,辅助信息!E:J,6,FALSE)</f>
        <v>优先威钢发货,我方卸车,新老国标钢厂不加价可直发</v>
      </c>
      <c r="M1371" s="74">
        <v>45782</v>
      </c>
      <c r="O1371" s="45">
        <f ca="1" t="shared" si="65"/>
        <v>0</v>
      </c>
      <c r="P1371" s="45">
        <f ca="1" t="shared" si="66"/>
        <v>9</v>
      </c>
      <c r="Q1371" s="46" t="str">
        <f>VLOOKUP(B1371,辅助信息!E:M,9,FALSE)</f>
        <v>ZTWM-CDGS-XS-2024-0030-华西集采-简州大道</v>
      </c>
      <c r="R1371" s="100" t="str">
        <f>_xlfn._xlws.FILTER(辅助信息!D:D,辅助信息!E:E=B1371)</f>
        <v>华西简阳西城嘉苑</v>
      </c>
    </row>
    <row r="1372" hidden="1" spans="2:18">
      <c r="B1372" s="27" t="s">
        <v>81</v>
      </c>
      <c r="C1372" s="53">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1" t="str">
        <f>VLOOKUP(B1372,辅助信息!E:J,6,FALSE)</f>
        <v>优先威钢发货,我方卸车,新老国标钢厂不加价可直发</v>
      </c>
      <c r="M1372" s="74">
        <v>45782</v>
      </c>
      <c r="O1372" s="45">
        <f ca="1" t="shared" si="65"/>
        <v>0</v>
      </c>
      <c r="P1372" s="45">
        <f ca="1" t="shared" si="66"/>
        <v>9</v>
      </c>
      <c r="Q1372" s="46" t="str">
        <f>VLOOKUP(B1372,辅助信息!E:M,9,FALSE)</f>
        <v>ZTWM-CDGS-XS-2024-0030-华西集采-简州大道</v>
      </c>
      <c r="R1372" s="100" t="str">
        <f>_xlfn._xlws.FILTER(辅助信息!D:D,辅助信息!E:E=B1372)</f>
        <v>华西简阳西城嘉苑</v>
      </c>
    </row>
    <row r="1373" hidden="1" spans="2:18">
      <c r="B1373" s="27" t="s">
        <v>81</v>
      </c>
      <c r="C1373" s="53">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1" t="str">
        <f>VLOOKUP(B1373,辅助信息!E:J,6,FALSE)</f>
        <v>优先威钢发货,我方卸车,新老国标钢厂不加价可直发</v>
      </c>
      <c r="M1373" s="74">
        <v>45782</v>
      </c>
      <c r="O1373" s="45">
        <f ca="1" t="shared" si="65"/>
        <v>0</v>
      </c>
      <c r="P1373" s="45">
        <f ca="1" t="shared" si="66"/>
        <v>9</v>
      </c>
      <c r="Q1373" s="46" t="str">
        <f>VLOOKUP(B1373,辅助信息!E:M,9,FALSE)</f>
        <v>ZTWM-CDGS-XS-2024-0030-华西集采-简州大道</v>
      </c>
      <c r="R1373" s="100" t="str">
        <f>_xlfn._xlws.FILTER(辅助信息!D:D,辅助信息!E:E=B1373)</f>
        <v>华西简阳西城嘉苑</v>
      </c>
    </row>
    <row r="1374" hidden="1" spans="2:18">
      <c r="B1374" s="27" t="s">
        <v>81</v>
      </c>
      <c r="C1374" s="53">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1" t="str">
        <f>VLOOKUP(B1374,辅助信息!E:J,6,FALSE)</f>
        <v>优先威钢发货,我方卸车,新老国标钢厂不加价可直发</v>
      </c>
      <c r="M1374" s="74">
        <v>45782</v>
      </c>
      <c r="O1374" s="45">
        <f ca="1" t="shared" si="65"/>
        <v>0</v>
      </c>
      <c r="P1374" s="45">
        <f ca="1" t="shared" si="66"/>
        <v>9</v>
      </c>
      <c r="Q1374" s="46" t="str">
        <f>VLOOKUP(B1374,辅助信息!E:M,9,FALSE)</f>
        <v>ZTWM-CDGS-XS-2024-0030-华西集采-简州大道</v>
      </c>
      <c r="R1374" s="100" t="str">
        <f>_xlfn._xlws.FILTER(辅助信息!D:D,辅助信息!E:E=B1374)</f>
        <v>华西简阳西城嘉苑</v>
      </c>
    </row>
    <row r="1375" hidden="1" spans="2:18">
      <c r="B1375" s="27" t="s">
        <v>81</v>
      </c>
      <c r="C1375" s="53">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1" t="str">
        <f>VLOOKUP(B1375,辅助信息!E:J,6,FALSE)</f>
        <v>优先威钢发货,我方卸车,新老国标钢厂不加价可直发</v>
      </c>
      <c r="M1375" s="74">
        <v>45782</v>
      </c>
      <c r="O1375" s="45">
        <f ca="1" t="shared" si="65"/>
        <v>0</v>
      </c>
      <c r="P1375" s="45">
        <f ca="1" t="shared" si="66"/>
        <v>9</v>
      </c>
      <c r="Q1375" s="46" t="str">
        <f>VLOOKUP(B1375,辅助信息!E:M,9,FALSE)</f>
        <v>ZTWM-CDGS-XS-2024-0030-华西集采-简州大道</v>
      </c>
      <c r="R1375" s="100" t="str">
        <f>_xlfn._xlws.FILTER(辅助信息!D:D,辅助信息!E:E=B1375)</f>
        <v>华西简阳西城嘉苑</v>
      </c>
    </row>
    <row r="1376" hidden="1" spans="2:18">
      <c r="B1376" s="27" t="s">
        <v>81</v>
      </c>
      <c r="C1376" s="53">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1" t="str">
        <f>VLOOKUP(B1376,辅助信息!E:J,6,FALSE)</f>
        <v>优先威钢发货,我方卸车,新老国标钢厂不加价可直发</v>
      </c>
      <c r="M1376" s="74">
        <v>45782</v>
      </c>
      <c r="O1376" s="45">
        <f ca="1" t="shared" si="65"/>
        <v>0</v>
      </c>
      <c r="P1376" s="45">
        <f ca="1" t="shared" si="66"/>
        <v>9</v>
      </c>
      <c r="Q1376" s="46" t="str">
        <f>VLOOKUP(B1376,辅助信息!E:M,9,FALSE)</f>
        <v>ZTWM-CDGS-XS-2024-0030-华西集采-简州大道</v>
      </c>
      <c r="R1376" s="100" t="str">
        <f>_xlfn._xlws.FILTER(辅助信息!D:D,辅助信息!E:E=B1376)</f>
        <v>华西简阳西城嘉苑</v>
      </c>
    </row>
    <row r="1377" hidden="1" spans="2:18">
      <c r="B1377" s="27" t="s">
        <v>106</v>
      </c>
      <c r="C1377" s="53">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1" t="str">
        <f>VLOOKUP(B1377,辅助信息!E:J,6,FALSE)</f>
        <v>提前联系到场规格</v>
      </c>
      <c r="M1377" s="74">
        <v>45780</v>
      </c>
      <c r="O1377" s="45">
        <f ca="1" t="shared" si="65"/>
        <v>0</v>
      </c>
      <c r="P1377" s="45">
        <f ca="1" t="shared" si="66"/>
        <v>11</v>
      </c>
      <c r="Q1377" s="46" t="str">
        <f>VLOOKUP(B1377,辅助信息!E:M,9,FALSE)</f>
        <v>ZTWM-CDGS-XS-2024-0169-中冶西部钢构-宜宾市南溪区幸福路东路,高县月江镇建设项目</v>
      </c>
      <c r="R1377" s="100" t="str">
        <f>_xlfn._xlws.FILTER(辅助信息!D:D,辅助信息!E:E=B1377)</f>
        <v>五冶钢构-宜宾市南溪区高县月江镇建设项目</v>
      </c>
    </row>
    <row r="1378" hidden="1" spans="2:18">
      <c r="B1378" s="27" t="s">
        <v>106</v>
      </c>
      <c r="C1378" s="53">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1" t="str">
        <f>VLOOKUP(B1378,辅助信息!E:J,6,FALSE)</f>
        <v>提前联系到场规格</v>
      </c>
      <c r="M1378" s="74">
        <v>45780</v>
      </c>
      <c r="O1378" s="45">
        <f ca="1" t="shared" si="65"/>
        <v>0</v>
      </c>
      <c r="P1378" s="45">
        <f ca="1" t="shared" si="66"/>
        <v>11</v>
      </c>
      <c r="Q1378" s="46" t="str">
        <f>VLOOKUP(B1378,辅助信息!E:M,9,FALSE)</f>
        <v>ZTWM-CDGS-XS-2024-0169-中冶西部钢构-宜宾市南溪区幸福路东路,高县月江镇建设项目</v>
      </c>
      <c r="R1378" s="100" t="str">
        <f>_xlfn._xlws.FILTER(辅助信息!D:D,辅助信息!E:E=B1378)</f>
        <v>五冶钢构-宜宾市南溪区高县月江镇建设项目</v>
      </c>
    </row>
    <row r="1379" hidden="1" spans="2:18">
      <c r="B1379" s="27" t="s">
        <v>81</v>
      </c>
      <c r="C1379" s="53">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1" t="str">
        <f>VLOOKUP(B1379,辅助信息!E:J,6,FALSE)</f>
        <v>优先威钢发货,我方卸车,新老国标钢厂不加价可直发</v>
      </c>
      <c r="M1379" s="74">
        <v>45784</v>
      </c>
      <c r="O1379" s="45">
        <f ca="1" t="shared" ref="O1379:O1407" si="67">IF(OR(M1379="",N1379&lt;&gt;""),"",MAX(M1379-TODAY(),0))</f>
        <v>0</v>
      </c>
      <c r="P1379" s="45">
        <f ca="1" t="shared" ref="P1379:P1407" si="68">IF(M1379="","",IF(N1379&lt;&gt;"",MAX(N1379-M1379,0),IF(TODAY()&gt;M1379,TODAY()-M1379,0)))</f>
        <v>7</v>
      </c>
      <c r="Q1379" s="46" t="str">
        <f>VLOOKUP(B1379,辅助信息!E:M,9,FALSE)</f>
        <v>ZTWM-CDGS-XS-2024-0030-华西集采-简州大道</v>
      </c>
      <c r="R1379" s="100" t="str">
        <f>_xlfn._xlws.FILTER(辅助信息!D:D,辅助信息!E:E=B1379)</f>
        <v>华西简阳西城嘉苑</v>
      </c>
    </row>
    <row r="1380" hidden="1" spans="2:18">
      <c r="B1380" s="27" t="s">
        <v>81</v>
      </c>
      <c r="C1380" s="53">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1" t="str">
        <f>VLOOKUP(B1380,辅助信息!E:J,6,FALSE)</f>
        <v>优先威钢发货,我方卸车,新老国标钢厂不加价可直发</v>
      </c>
      <c r="M1380" s="74">
        <v>45784</v>
      </c>
      <c r="O1380" s="45">
        <f ca="1" t="shared" si="67"/>
        <v>0</v>
      </c>
      <c r="P1380" s="45">
        <f ca="1" t="shared" si="68"/>
        <v>7</v>
      </c>
      <c r="Q1380" s="46" t="str">
        <f>VLOOKUP(B1380,辅助信息!E:M,9,FALSE)</f>
        <v>ZTWM-CDGS-XS-2024-0030-华西集采-简州大道</v>
      </c>
      <c r="R1380" s="100" t="str">
        <f>_xlfn._xlws.FILTER(辅助信息!D:D,辅助信息!E:E=B1380)</f>
        <v>华西简阳西城嘉苑</v>
      </c>
    </row>
    <row r="1381" hidden="1" spans="2:18">
      <c r="B1381" s="27" t="s">
        <v>81</v>
      </c>
      <c r="C1381" s="53">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1" t="str">
        <f>VLOOKUP(B1381,辅助信息!E:J,6,FALSE)</f>
        <v>优先威钢发货,我方卸车,新老国标钢厂不加价可直发</v>
      </c>
      <c r="M1381" s="74">
        <v>45784</v>
      </c>
      <c r="O1381" s="45">
        <f ca="1" t="shared" si="67"/>
        <v>0</v>
      </c>
      <c r="P1381" s="45">
        <f ca="1" t="shared" si="68"/>
        <v>7</v>
      </c>
      <c r="Q1381" s="46" t="str">
        <f>VLOOKUP(B1381,辅助信息!E:M,9,FALSE)</f>
        <v>ZTWM-CDGS-XS-2024-0030-华西集采-简州大道</v>
      </c>
      <c r="R1381" s="100" t="str">
        <f>_xlfn._xlws.FILTER(辅助信息!D:D,辅助信息!E:E=B1381)</f>
        <v>华西简阳西城嘉苑</v>
      </c>
    </row>
    <row r="1382" hidden="1" spans="2:18">
      <c r="B1382" s="27" t="s">
        <v>81</v>
      </c>
      <c r="C1382" s="53">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1" t="str">
        <f>VLOOKUP(B1382,辅助信息!E:J,6,FALSE)</f>
        <v>优先威钢发货,我方卸车,新老国标钢厂不加价可直发</v>
      </c>
      <c r="M1382" s="74">
        <v>45784</v>
      </c>
      <c r="O1382" s="45">
        <f ca="1" t="shared" si="67"/>
        <v>0</v>
      </c>
      <c r="P1382" s="45">
        <f ca="1" t="shared" si="68"/>
        <v>7</v>
      </c>
      <c r="Q1382" s="46" t="str">
        <f>VLOOKUP(B1382,辅助信息!E:M,9,FALSE)</f>
        <v>ZTWM-CDGS-XS-2024-0030-华西集采-简州大道</v>
      </c>
      <c r="R1382" s="100" t="str">
        <f>_xlfn._xlws.FILTER(辅助信息!D:D,辅助信息!E:E=B1382)</f>
        <v>华西简阳西城嘉苑</v>
      </c>
    </row>
    <row r="1383" hidden="1" spans="2:18">
      <c r="B1383" s="27" t="s">
        <v>81</v>
      </c>
      <c r="C1383" s="53">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1" t="str">
        <f>VLOOKUP(B1383,辅助信息!E:J,6,FALSE)</f>
        <v>优先威钢发货,我方卸车,新老国标钢厂不加价可直发</v>
      </c>
      <c r="M1383" s="74">
        <v>45784</v>
      </c>
      <c r="O1383" s="45">
        <f ca="1" t="shared" si="67"/>
        <v>0</v>
      </c>
      <c r="P1383" s="45">
        <f ca="1" t="shared" si="68"/>
        <v>7</v>
      </c>
      <c r="Q1383" s="46" t="str">
        <f>VLOOKUP(B1383,辅助信息!E:M,9,FALSE)</f>
        <v>ZTWM-CDGS-XS-2024-0030-华西集采-简州大道</v>
      </c>
      <c r="R1383" s="100" t="str">
        <f>_xlfn._xlws.FILTER(辅助信息!D:D,辅助信息!E:E=B1383)</f>
        <v>华西简阳西城嘉苑</v>
      </c>
    </row>
    <row r="1384" hidden="1" spans="2:18">
      <c r="B1384" s="27" t="s">
        <v>81</v>
      </c>
      <c r="C1384" s="53">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1" t="str">
        <f>VLOOKUP(B1384,辅助信息!E:J,6,FALSE)</f>
        <v>优先威钢发货,我方卸车,新老国标钢厂不加价可直发</v>
      </c>
      <c r="M1384" s="74">
        <v>45784</v>
      </c>
      <c r="O1384" s="45">
        <f ca="1" t="shared" si="67"/>
        <v>0</v>
      </c>
      <c r="P1384" s="45">
        <f ca="1" t="shared" si="68"/>
        <v>7</v>
      </c>
      <c r="Q1384" s="46" t="str">
        <f>VLOOKUP(B1384,辅助信息!E:M,9,FALSE)</f>
        <v>ZTWM-CDGS-XS-2024-0030-华西集采-简州大道</v>
      </c>
      <c r="R1384" s="100" t="str">
        <f>_xlfn._xlws.FILTER(辅助信息!D:D,辅助信息!E:E=B1384)</f>
        <v>华西简阳西城嘉苑</v>
      </c>
    </row>
    <row r="1385" hidden="1" spans="2:18">
      <c r="B1385" s="27" t="s">
        <v>81</v>
      </c>
      <c r="C1385" s="53">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1" t="str">
        <f>VLOOKUP(B1385,辅助信息!E:J,6,FALSE)</f>
        <v>优先威钢发货,我方卸车,新老国标钢厂不加价可直发</v>
      </c>
      <c r="M1385" s="74">
        <v>45784</v>
      </c>
      <c r="O1385" s="45">
        <f ca="1" t="shared" si="67"/>
        <v>0</v>
      </c>
      <c r="P1385" s="45">
        <f ca="1" t="shared" si="68"/>
        <v>7</v>
      </c>
      <c r="Q1385" s="46" t="str">
        <f>VLOOKUP(B1385,辅助信息!E:M,9,FALSE)</f>
        <v>ZTWM-CDGS-XS-2024-0030-华西集采-简州大道</v>
      </c>
      <c r="R1385" s="100" t="str">
        <f>_xlfn._xlws.FILTER(辅助信息!D:D,辅助信息!E:E=B1385)</f>
        <v>华西简阳西城嘉苑</v>
      </c>
    </row>
    <row r="1386" hidden="1" spans="2:18">
      <c r="B1386" s="27" t="s">
        <v>81</v>
      </c>
      <c r="C1386" s="53">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1" t="str">
        <f>VLOOKUP(B1386,辅助信息!E:J,6,FALSE)</f>
        <v>优先威钢发货,我方卸车,新老国标钢厂不加价可直发</v>
      </c>
      <c r="M1386" s="74">
        <v>45784</v>
      </c>
      <c r="O1386" s="45">
        <f ca="1" t="shared" si="67"/>
        <v>0</v>
      </c>
      <c r="P1386" s="45">
        <f ca="1" t="shared" si="68"/>
        <v>7</v>
      </c>
      <c r="Q1386" s="46" t="str">
        <f>VLOOKUP(B1386,辅助信息!E:M,9,FALSE)</f>
        <v>ZTWM-CDGS-XS-2024-0030-华西集采-简州大道</v>
      </c>
      <c r="R1386" s="100" t="str">
        <f>_xlfn._xlws.FILTER(辅助信息!D:D,辅助信息!E:E=B1386)</f>
        <v>华西简阳西城嘉苑</v>
      </c>
    </row>
    <row r="1387" hidden="1" spans="2:18">
      <c r="B1387" s="27" t="s">
        <v>81</v>
      </c>
      <c r="C1387" s="53">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1" t="str">
        <f>VLOOKUP(B1387,辅助信息!E:J,6,FALSE)</f>
        <v>优先威钢发货,我方卸车,新老国标钢厂不加价可直发</v>
      </c>
      <c r="M1387" s="74">
        <v>45784</v>
      </c>
      <c r="O1387" s="45">
        <f ca="1" t="shared" si="67"/>
        <v>0</v>
      </c>
      <c r="P1387" s="45">
        <f ca="1" t="shared" si="68"/>
        <v>7</v>
      </c>
      <c r="Q1387" s="46" t="str">
        <f>VLOOKUP(B1387,辅助信息!E:M,9,FALSE)</f>
        <v>ZTWM-CDGS-XS-2024-0030-华西集采-简州大道</v>
      </c>
      <c r="R1387" s="100" t="str">
        <f>_xlfn._xlws.FILTER(辅助信息!D:D,辅助信息!E:E=B1387)</f>
        <v>华西简阳西城嘉苑</v>
      </c>
    </row>
    <row r="1388" hidden="1" spans="2:18">
      <c r="B1388" s="27" t="s">
        <v>81</v>
      </c>
      <c r="C1388" s="53">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1" t="str">
        <f>VLOOKUP(B1388,辅助信息!E:J,6,FALSE)</f>
        <v>优先威钢发货,我方卸车,新老国标钢厂不加价可直发</v>
      </c>
      <c r="M1388" s="74">
        <v>45784</v>
      </c>
      <c r="O1388" s="45">
        <f ca="1" t="shared" si="67"/>
        <v>0</v>
      </c>
      <c r="P1388" s="45">
        <f ca="1" t="shared" si="68"/>
        <v>7</v>
      </c>
      <c r="Q1388" s="46" t="str">
        <f>VLOOKUP(B1388,辅助信息!E:M,9,FALSE)</f>
        <v>ZTWM-CDGS-XS-2024-0030-华西集采-简州大道</v>
      </c>
      <c r="R1388" s="100" t="str">
        <f>_xlfn._xlws.FILTER(辅助信息!D:D,辅助信息!E:E=B1388)</f>
        <v>华西简阳西城嘉苑</v>
      </c>
    </row>
    <row r="1389" hidden="1" spans="2:18">
      <c r="B1389" s="27" t="s">
        <v>81</v>
      </c>
      <c r="C1389" s="53">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1" t="str">
        <f>VLOOKUP(B1389,辅助信息!E:J,6,FALSE)</f>
        <v>优先威钢发货,我方卸车,新老国标钢厂不加价可直发</v>
      </c>
      <c r="M1389" s="74">
        <v>45784</v>
      </c>
      <c r="O1389" s="45">
        <f ca="1" t="shared" si="67"/>
        <v>0</v>
      </c>
      <c r="P1389" s="45">
        <f ca="1" t="shared" si="68"/>
        <v>7</v>
      </c>
      <c r="Q1389" s="46" t="str">
        <f>VLOOKUP(B1389,辅助信息!E:M,9,FALSE)</f>
        <v>ZTWM-CDGS-XS-2024-0030-华西集采-简州大道</v>
      </c>
      <c r="R1389" s="100" t="str">
        <f>_xlfn._xlws.FILTER(辅助信息!D:D,辅助信息!E:E=B1389)</f>
        <v>华西简阳西城嘉苑</v>
      </c>
    </row>
    <row r="1390" hidden="1" spans="2:18">
      <c r="B1390" s="27" t="s">
        <v>148</v>
      </c>
      <c r="C1390" s="53">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1" t="str">
        <f>VLOOKUP(B1390,辅助信息!E:J,6,FALSE)</f>
        <v>装货前联系收货人核实到场规格，货物最下面用方木垫下方便卸货</v>
      </c>
      <c r="M1390" s="74">
        <v>45784</v>
      </c>
      <c r="O1390" s="45">
        <f ca="1" t="shared" si="67"/>
        <v>0</v>
      </c>
      <c r="P1390" s="45">
        <f ca="1" t="shared" si="68"/>
        <v>7</v>
      </c>
      <c r="Q1390" s="46" t="str">
        <f>VLOOKUP(B1390,辅助信息!E:M,9,FALSE)</f>
        <v>ZTWM-CDGS-XS-2025-0059-宜宾兴港建材-宜宾冷链项目</v>
      </c>
      <c r="R1390" s="100" t="str">
        <f>_xlfn._xlws.FILTER(辅助信息!D:D,辅助信息!E:E=B1390)</f>
        <v>宜宾兴港三江新区长江工业园建设项目</v>
      </c>
    </row>
    <row r="1391" hidden="1" spans="2:18">
      <c r="B1391" s="27" t="s">
        <v>148</v>
      </c>
      <c r="C1391" s="53">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1" t="str">
        <f>VLOOKUP(B1391,辅助信息!E:J,6,FALSE)</f>
        <v>装货前联系收货人核实到场规格，货物最下面用方木垫下方便卸货</v>
      </c>
      <c r="M1391" s="74">
        <v>45784</v>
      </c>
      <c r="O1391" s="45">
        <f ca="1" t="shared" si="67"/>
        <v>0</v>
      </c>
      <c r="P1391" s="45">
        <f ca="1" t="shared" si="68"/>
        <v>7</v>
      </c>
      <c r="Q1391" s="46" t="str">
        <f>VLOOKUP(B1391,辅助信息!E:M,9,FALSE)</f>
        <v>ZTWM-CDGS-XS-2025-0059-宜宾兴港建材-宜宾冷链项目</v>
      </c>
      <c r="R1391" s="100" t="str">
        <f>_xlfn._xlws.FILTER(辅助信息!D:D,辅助信息!E:E=B1391)</f>
        <v>宜宾兴港三江新区长江工业园建设项目</v>
      </c>
    </row>
    <row r="1392" hidden="1" spans="2:18">
      <c r="B1392" s="27" t="s">
        <v>92</v>
      </c>
      <c r="C1392" s="53">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1" t="str">
        <f>VLOOKUP(B1392,辅助信息!E:J,6,FALSE)</f>
        <v>优先威钢,我方卸车,新老国标钢厂不加价可直发</v>
      </c>
      <c r="M1392" s="74">
        <v>45784</v>
      </c>
      <c r="O1392" s="45">
        <f ca="1" t="shared" si="67"/>
        <v>0</v>
      </c>
      <c r="P1392" s="45">
        <f ca="1" t="shared" si="68"/>
        <v>7</v>
      </c>
      <c r="Q1392" s="46" t="str">
        <f>VLOOKUP(B1392,辅助信息!E:M,9,FALSE)</f>
        <v>ZTWM-CDGS-XS-2024-0092-华西-萌海科创农业生态谷</v>
      </c>
      <c r="R1392" s="100" t="str">
        <f>_xlfn._xlws.FILTER(辅助信息!D:D,辅助信息!E:E=B1392)</f>
        <v>华西萌海-科创农业生态谷</v>
      </c>
    </row>
    <row r="1393" hidden="1" spans="2:18">
      <c r="B1393" s="27" t="s">
        <v>92</v>
      </c>
      <c r="C1393" s="53">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1" t="str">
        <f>VLOOKUP(B1393,辅助信息!E:J,6,FALSE)</f>
        <v>优先威钢,我方卸车,新老国标钢厂不加价可直发</v>
      </c>
      <c r="M1393" s="74">
        <v>45784</v>
      </c>
      <c r="O1393" s="45">
        <f ca="1" t="shared" si="67"/>
        <v>0</v>
      </c>
      <c r="P1393" s="45">
        <f ca="1" t="shared" si="68"/>
        <v>7</v>
      </c>
      <c r="Q1393" s="46" t="str">
        <f>VLOOKUP(B1393,辅助信息!E:M,9,FALSE)</f>
        <v>ZTWM-CDGS-XS-2024-0092-华西-萌海科创农业生态谷</v>
      </c>
      <c r="R1393" s="100" t="str">
        <f>_xlfn._xlws.FILTER(辅助信息!D:D,辅助信息!E:E=B1393)</f>
        <v>华西萌海-科创农业生态谷</v>
      </c>
    </row>
    <row r="1394" hidden="1" spans="2:18">
      <c r="B1394" s="27" t="s">
        <v>92</v>
      </c>
      <c r="C1394" s="53">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1" t="str">
        <f>VLOOKUP(B1394,辅助信息!E:J,6,FALSE)</f>
        <v>优先威钢,我方卸车,新老国标钢厂不加价可直发</v>
      </c>
      <c r="M1394" s="74">
        <v>45784</v>
      </c>
      <c r="O1394" s="45">
        <f ca="1" t="shared" si="67"/>
        <v>0</v>
      </c>
      <c r="P1394" s="45">
        <f ca="1" t="shared" si="68"/>
        <v>7</v>
      </c>
      <c r="Q1394" s="46" t="str">
        <f>VLOOKUP(B1394,辅助信息!E:M,9,FALSE)</f>
        <v>ZTWM-CDGS-XS-2024-0092-华西-萌海科创农业生态谷</v>
      </c>
      <c r="R1394" s="100" t="str">
        <f>_xlfn._xlws.FILTER(辅助信息!D:D,辅助信息!E:E=B1394)</f>
        <v>华西萌海-科创农业生态谷</v>
      </c>
    </row>
    <row r="1395" hidden="1" spans="2:18">
      <c r="B1395" s="27" t="s">
        <v>92</v>
      </c>
      <c r="C1395" s="53">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1" t="str">
        <f>VLOOKUP(B1395,辅助信息!E:J,6,FALSE)</f>
        <v>优先威钢,我方卸车,新老国标钢厂不加价可直发</v>
      </c>
      <c r="M1395" s="74">
        <v>45784</v>
      </c>
      <c r="O1395" s="45">
        <f ca="1" t="shared" si="67"/>
        <v>0</v>
      </c>
      <c r="P1395" s="45">
        <f ca="1" t="shared" si="68"/>
        <v>7</v>
      </c>
      <c r="Q1395" s="46" t="str">
        <f>VLOOKUP(B1395,辅助信息!E:M,9,FALSE)</f>
        <v>ZTWM-CDGS-XS-2024-0092-华西-萌海科创农业生态谷</v>
      </c>
      <c r="R1395" s="100" t="str">
        <f>_xlfn._xlws.FILTER(辅助信息!D:D,辅助信息!E:E=B1395)</f>
        <v>华西萌海-科创农业生态谷</v>
      </c>
    </row>
    <row r="1396" hidden="1" spans="2:18">
      <c r="B1396" s="27" t="s">
        <v>92</v>
      </c>
      <c r="C1396" s="53">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1" t="str">
        <f>VLOOKUP(B1396,辅助信息!E:J,6,FALSE)</f>
        <v>优先威钢,我方卸车,新老国标钢厂不加价可直发</v>
      </c>
      <c r="M1396" s="74">
        <v>45784</v>
      </c>
      <c r="O1396" s="45">
        <f ca="1" t="shared" si="67"/>
        <v>0</v>
      </c>
      <c r="P1396" s="45">
        <f ca="1" t="shared" si="68"/>
        <v>7</v>
      </c>
      <c r="Q1396" s="46" t="str">
        <f>VLOOKUP(B1396,辅助信息!E:M,9,FALSE)</f>
        <v>ZTWM-CDGS-XS-2024-0092-华西-萌海科创农业生态谷</v>
      </c>
      <c r="R1396" s="100" t="str">
        <f>_xlfn._xlws.FILTER(辅助信息!D:D,辅助信息!E:E=B1396)</f>
        <v>华西萌海-科创农业生态谷</v>
      </c>
    </row>
    <row r="1397" hidden="1" spans="2:18">
      <c r="B1397" s="27" t="s">
        <v>92</v>
      </c>
      <c r="C1397" s="53">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1" t="str">
        <f>VLOOKUP(B1397,辅助信息!E:J,6,FALSE)</f>
        <v>优先威钢,我方卸车,新老国标钢厂不加价可直发</v>
      </c>
      <c r="M1397" s="74">
        <v>45784</v>
      </c>
      <c r="O1397" s="45">
        <f ca="1" t="shared" si="67"/>
        <v>0</v>
      </c>
      <c r="P1397" s="45">
        <f ca="1" t="shared" si="68"/>
        <v>7</v>
      </c>
      <c r="Q1397" s="46" t="str">
        <f>VLOOKUP(B1397,辅助信息!E:M,9,FALSE)</f>
        <v>ZTWM-CDGS-XS-2024-0092-华西-萌海科创农业生态谷</v>
      </c>
      <c r="R1397" s="100" t="str">
        <f>_xlfn._xlws.FILTER(辅助信息!D:D,辅助信息!E:E=B1397)</f>
        <v>华西萌海-科创农业生态谷</v>
      </c>
    </row>
    <row r="1398" hidden="1" spans="2:18">
      <c r="B1398" s="27" t="s">
        <v>147</v>
      </c>
      <c r="C1398" s="53">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1" t="str">
        <f>VLOOKUP(B1398,辅助信息!E:J,6,FALSE)</f>
        <v>控制炉批号尽量少,优先安排达钢,提前联系到场规格及数量</v>
      </c>
      <c r="M1398" s="74">
        <v>45784</v>
      </c>
      <c r="O1398" s="45">
        <f ca="1" t="shared" si="67"/>
        <v>0</v>
      </c>
      <c r="P1398" s="45">
        <f ca="1" t="shared" si="68"/>
        <v>7</v>
      </c>
      <c r="Q1398" s="46" t="str">
        <f>VLOOKUP(B1398,辅助信息!E:M,9,FALSE)</f>
        <v>ZTWM-CDGS-XS-2024-0134-商投建工达州中医药科技成果示范园项目</v>
      </c>
      <c r="R1398" s="100" t="str">
        <f>_xlfn._xlws.FILTER(辅助信息!D:D,辅助信息!E:E=B1398)</f>
        <v>商投建工达州中医药科技园</v>
      </c>
    </row>
    <row r="1399" hidden="1" spans="2:18">
      <c r="B1399" s="27" t="s">
        <v>147</v>
      </c>
      <c r="C1399" s="53">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1" t="str">
        <f>VLOOKUP(B1399,辅助信息!E:J,6,FALSE)</f>
        <v>控制炉批号尽量少,优先安排达钢,提前联系到场规格及数量</v>
      </c>
      <c r="M1399" s="74">
        <v>45784</v>
      </c>
      <c r="O1399" s="45">
        <f ca="1" t="shared" si="67"/>
        <v>0</v>
      </c>
      <c r="P1399" s="45">
        <f ca="1" t="shared" si="68"/>
        <v>7</v>
      </c>
      <c r="Q1399" s="46" t="str">
        <f>VLOOKUP(B1399,辅助信息!E:M,9,FALSE)</f>
        <v>ZTWM-CDGS-XS-2024-0134-商投建工达州中医药科技成果示范园项目</v>
      </c>
      <c r="R1399" s="100" t="str">
        <f>_xlfn._xlws.FILTER(辅助信息!D:D,辅助信息!E:E=B1399)</f>
        <v>商投建工达州中医药科技园</v>
      </c>
    </row>
    <row r="1400" hidden="1" spans="2:18">
      <c r="B1400" s="27" t="s">
        <v>147</v>
      </c>
      <c r="C1400" s="53">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1" t="str">
        <f>VLOOKUP(B1400,辅助信息!E:J,6,FALSE)</f>
        <v>控制炉批号尽量少,优先安排达钢,提前联系到场规格及数量</v>
      </c>
      <c r="M1400" s="74">
        <v>45784</v>
      </c>
      <c r="O1400" s="45">
        <f ca="1" t="shared" si="67"/>
        <v>0</v>
      </c>
      <c r="P1400" s="45">
        <f ca="1" t="shared" si="68"/>
        <v>7</v>
      </c>
      <c r="Q1400" s="46" t="str">
        <f>VLOOKUP(B1400,辅助信息!E:M,9,FALSE)</f>
        <v>ZTWM-CDGS-XS-2024-0134-商投建工达州中医药科技成果示范园项目</v>
      </c>
      <c r="R1400" s="100" t="str">
        <f>_xlfn._xlws.FILTER(辅助信息!D:D,辅助信息!E:E=B1400)</f>
        <v>商投建工达州中医药科技园</v>
      </c>
    </row>
    <row r="1401" hidden="1" spans="2:18">
      <c r="B1401" s="27" t="s">
        <v>147</v>
      </c>
      <c r="C1401" s="53">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1" t="str">
        <f>VLOOKUP(B1401,辅助信息!E:J,6,FALSE)</f>
        <v>控制炉批号尽量少,优先安排达钢,提前联系到场规格及数量</v>
      </c>
      <c r="M1401" s="74">
        <v>45784</v>
      </c>
      <c r="O1401" s="45">
        <f ca="1" t="shared" si="67"/>
        <v>0</v>
      </c>
      <c r="P1401" s="45">
        <f ca="1" t="shared" si="68"/>
        <v>7</v>
      </c>
      <c r="Q1401" s="46" t="str">
        <f>VLOOKUP(B1401,辅助信息!E:M,9,FALSE)</f>
        <v>ZTWM-CDGS-XS-2024-0134-商投建工达州中医药科技成果示范园项目</v>
      </c>
      <c r="R1401" s="100" t="str">
        <f>_xlfn._xlws.FILTER(辅助信息!D:D,辅助信息!E:E=B1401)</f>
        <v>商投建工达州中医药科技园</v>
      </c>
    </row>
    <row r="1402" hidden="1" spans="2:18">
      <c r="B1402" s="27" t="s">
        <v>81</v>
      </c>
      <c r="C1402" s="53">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1" t="str">
        <f>VLOOKUP(B1402,辅助信息!E:J,6,FALSE)</f>
        <v>优先威钢发货,我方卸车,新老国标钢厂不加价可直发</v>
      </c>
      <c r="M1402" s="74">
        <v>45784</v>
      </c>
      <c r="O1402" s="45">
        <f ca="1" t="shared" si="67"/>
        <v>0</v>
      </c>
      <c r="P1402" s="45">
        <f ca="1" t="shared" si="68"/>
        <v>7</v>
      </c>
      <c r="Q1402" s="46" t="str">
        <f>VLOOKUP(B1402,辅助信息!E:M,9,FALSE)</f>
        <v>ZTWM-CDGS-XS-2024-0030-华西集采-简州大道</v>
      </c>
      <c r="R1402" s="46" t="str">
        <f>_xlfn._xlws.FILTER(辅助信息!D:D,辅助信息!E:E=B1402)</f>
        <v>华西简阳西城嘉苑</v>
      </c>
    </row>
    <row r="1403" hidden="1" spans="2:18">
      <c r="B1403" s="27" t="s">
        <v>147</v>
      </c>
      <c r="C1403" s="53">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1" t="str">
        <f>VLOOKUP(B1403,辅助信息!E:J,6,FALSE)</f>
        <v>控制炉批号尽量少,优先安排达钢,提前联系到场规格及数量</v>
      </c>
      <c r="M1403" s="74">
        <v>45784</v>
      </c>
      <c r="O1403" s="45">
        <f ca="1" t="shared" si="67"/>
        <v>0</v>
      </c>
      <c r="P1403" s="45">
        <f ca="1" t="shared" si="68"/>
        <v>7</v>
      </c>
      <c r="Q1403" s="46" t="str">
        <f>VLOOKUP(B1403,辅助信息!E:M,9,FALSE)</f>
        <v>ZTWM-CDGS-XS-2024-0134-商投建工达州中医药科技成果示范园项目</v>
      </c>
      <c r="R1403" s="46" t="str">
        <f>_xlfn._xlws.FILTER(辅助信息!D:D,辅助信息!E:E=B1403)</f>
        <v>商投建工达州中医药科技园</v>
      </c>
    </row>
    <row r="1404" hidden="1" spans="2:18">
      <c r="B1404" s="27" t="s">
        <v>147</v>
      </c>
      <c r="C1404" s="53">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1" t="str">
        <f>VLOOKUP(B1404,辅助信息!E:J,6,FALSE)</f>
        <v>控制炉批号尽量少,优先安排达钢,提前联系到场规格及数量</v>
      </c>
      <c r="M1404" s="74">
        <v>45784</v>
      </c>
      <c r="O1404" s="45">
        <f ca="1" t="shared" si="67"/>
        <v>0</v>
      </c>
      <c r="P1404" s="45">
        <f ca="1" t="shared" si="68"/>
        <v>7</v>
      </c>
      <c r="Q1404" s="46" t="str">
        <f>VLOOKUP(B1404,辅助信息!E:M,9,FALSE)</f>
        <v>ZTWM-CDGS-XS-2024-0134-商投建工达州中医药科技成果示范园项目</v>
      </c>
      <c r="R1404" s="46" t="str">
        <f>_xlfn._xlws.FILTER(辅助信息!D:D,辅助信息!E:E=B1404)</f>
        <v>商投建工达州中医药科技园</v>
      </c>
    </row>
    <row r="1405" hidden="1" spans="2:18">
      <c r="B1405" s="27" t="s">
        <v>147</v>
      </c>
      <c r="C1405" s="53">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1" t="str">
        <f>VLOOKUP(B1405,辅助信息!E:J,6,FALSE)</f>
        <v>控制炉批号尽量少,优先安排达钢,提前联系到场规格及数量</v>
      </c>
      <c r="M1405" s="74">
        <v>45784</v>
      </c>
      <c r="O1405" s="45">
        <f ca="1" t="shared" si="67"/>
        <v>0</v>
      </c>
      <c r="P1405" s="45">
        <f ca="1" t="shared" si="68"/>
        <v>7</v>
      </c>
      <c r="Q1405" s="46" t="str">
        <f>VLOOKUP(B1405,辅助信息!E:M,9,FALSE)</f>
        <v>ZTWM-CDGS-XS-2024-0134-商投建工达州中医药科技成果示范园项目</v>
      </c>
      <c r="R1405" s="46" t="str">
        <f>_xlfn._xlws.FILTER(辅助信息!D:D,辅助信息!E:E=B1405)</f>
        <v>商投建工达州中医药科技园</v>
      </c>
    </row>
    <row r="1406" hidden="1" spans="2:18">
      <c r="B1406" s="27" t="s">
        <v>147</v>
      </c>
      <c r="C1406" s="53">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1" t="str">
        <f>VLOOKUP(B1406,辅助信息!E:J,6,FALSE)</f>
        <v>控制炉批号尽量少,优先安排达钢,提前联系到场规格及数量</v>
      </c>
      <c r="M1406" s="74">
        <v>45784</v>
      </c>
      <c r="O1406" s="45">
        <f ca="1" t="shared" si="67"/>
        <v>0</v>
      </c>
      <c r="P1406" s="45">
        <f ca="1" t="shared" si="68"/>
        <v>7</v>
      </c>
      <c r="Q1406" s="46" t="str">
        <f>VLOOKUP(B1406,辅助信息!E:M,9,FALSE)</f>
        <v>ZTWM-CDGS-XS-2024-0134-商投建工达州中医药科技成果示范园项目</v>
      </c>
      <c r="R1406" s="46" t="str">
        <f>_xlfn._xlws.FILTER(辅助信息!D:D,辅助信息!E:E=B1406)</f>
        <v>商投建工达州中医药科技园</v>
      </c>
    </row>
    <row r="1407" hidden="1" spans="2:18">
      <c r="B1407" s="27" t="s">
        <v>147</v>
      </c>
      <c r="C1407" s="53">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1" t="str">
        <f>VLOOKUP(B1407,辅助信息!E:J,6,FALSE)</f>
        <v>控制炉批号尽量少,优先安排达钢,提前联系到场规格及数量</v>
      </c>
      <c r="M1407" s="74">
        <v>45784</v>
      </c>
      <c r="O1407" s="45">
        <f ca="1" t="shared" si="67"/>
        <v>0</v>
      </c>
      <c r="P1407" s="45">
        <f ca="1" t="shared" si="68"/>
        <v>7</v>
      </c>
      <c r="Q1407" s="46" t="str">
        <f>VLOOKUP(B1407,辅助信息!E:M,9,FALSE)</f>
        <v>ZTWM-CDGS-XS-2024-0134-商投建工达州中医药科技成果示范园项目</v>
      </c>
      <c r="R1407" s="46" t="str">
        <f>_xlfn._xlws.FILTER(辅助信息!D:D,辅助信息!E:E=B1407)</f>
        <v>商投建工达州中医药科技园</v>
      </c>
    </row>
    <row r="1408" hidden="1" spans="2:18">
      <c r="B1408" s="27" t="s">
        <v>106</v>
      </c>
      <c r="C1408" s="53">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1" t="str">
        <f>VLOOKUP(B1408,辅助信息!E:J,6,FALSE)</f>
        <v>提前联系到场规格</v>
      </c>
      <c r="M1408" s="74">
        <v>45785</v>
      </c>
      <c r="O1408" s="45">
        <f ca="1" t="shared" ref="O1408:O1413" si="69">IF(OR(M1408="",N1408&lt;&gt;""),"",MAX(M1408-TODAY(),0))</f>
        <v>0</v>
      </c>
      <c r="P1408" s="45">
        <f ca="1" t="shared" ref="P1408:P1486" si="70">IF(M1408="","",IF(N1408&lt;&gt;"",MAX(N1408-M1408,0),IF(TODAY()&gt;M1408,TODAY()-M1408,0)))</f>
        <v>6</v>
      </c>
      <c r="Q1408" s="46" t="str">
        <f>VLOOKUP(B1408,辅助信息!E:M,9,FALSE)</f>
        <v>ZTWM-CDGS-XS-2024-0169-中冶西部钢构-宜宾市南溪区幸福路东路,高县月江镇建设项目</v>
      </c>
      <c r="R1408" s="46" t="str">
        <f>_xlfn._xlws.FILTER(辅助信息!D:D,辅助信息!E:E=B1408)</f>
        <v>五冶钢构-宜宾市南溪区高县月江镇建设项目</v>
      </c>
    </row>
    <row r="1409" hidden="1" spans="2:18">
      <c r="B1409" s="27" t="s">
        <v>106</v>
      </c>
      <c r="C1409" s="53">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1" t="str">
        <f>VLOOKUP(B1409,辅助信息!E:J,6,FALSE)</f>
        <v>提前联系到场规格</v>
      </c>
      <c r="M1409" s="74">
        <v>45785</v>
      </c>
      <c r="O1409" s="45">
        <f ca="1" t="shared" si="69"/>
        <v>0</v>
      </c>
      <c r="P1409" s="45">
        <f ca="1" t="shared" si="70"/>
        <v>6</v>
      </c>
      <c r="Q1409" s="46" t="str">
        <f>VLOOKUP(B1409,辅助信息!E:M,9,FALSE)</f>
        <v>ZTWM-CDGS-XS-2024-0169-中冶西部钢构-宜宾市南溪区幸福路东路,高县月江镇建设项目</v>
      </c>
      <c r="R1409" s="46" t="str">
        <f>_xlfn._xlws.FILTER(辅助信息!D:D,辅助信息!E:E=B1409)</f>
        <v>五冶钢构-宜宾市南溪区高县月江镇建设项目</v>
      </c>
    </row>
    <row r="1410" hidden="1" spans="2:18">
      <c r="B1410" s="27" t="s">
        <v>106</v>
      </c>
      <c r="C1410" s="53">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1" t="str">
        <f>VLOOKUP(B1410,辅助信息!E:J,6,FALSE)</f>
        <v>提前联系到场规格</v>
      </c>
      <c r="M1410" s="74">
        <v>45785</v>
      </c>
      <c r="O1410" s="45">
        <f ca="1" t="shared" si="69"/>
        <v>0</v>
      </c>
      <c r="P1410" s="45">
        <f ca="1" t="shared" si="70"/>
        <v>6</v>
      </c>
      <c r="Q1410" s="46" t="str">
        <f>VLOOKUP(B1410,辅助信息!E:M,9,FALSE)</f>
        <v>ZTWM-CDGS-XS-2024-0169-中冶西部钢构-宜宾市南溪区幸福路东路,高县月江镇建设项目</v>
      </c>
      <c r="R1410" s="46" t="str">
        <f>_xlfn._xlws.FILTER(辅助信息!D:D,辅助信息!E:E=B1410)</f>
        <v>五冶钢构-宜宾市南溪区高县月江镇建设项目</v>
      </c>
    </row>
    <row r="1411" hidden="1" spans="2:18">
      <c r="B1411" s="27" t="s">
        <v>106</v>
      </c>
      <c r="C1411" s="53">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1" t="str">
        <f>VLOOKUP(B1411,辅助信息!E:J,6,FALSE)</f>
        <v>提前联系到场规格</v>
      </c>
      <c r="M1411" s="74">
        <v>45785</v>
      </c>
      <c r="O1411" s="45">
        <f ca="1" t="shared" si="69"/>
        <v>0</v>
      </c>
      <c r="P1411" s="45">
        <f ca="1" t="shared" si="70"/>
        <v>6</v>
      </c>
      <c r="Q1411" s="46" t="str">
        <f>VLOOKUP(B1411,辅助信息!E:M,9,FALSE)</f>
        <v>ZTWM-CDGS-XS-2024-0169-中冶西部钢构-宜宾市南溪区幸福路东路,高县月江镇建设项目</v>
      </c>
      <c r="R1411" s="46" t="str">
        <f>_xlfn._xlws.FILTER(辅助信息!D:D,辅助信息!E:E=B1411)</f>
        <v>五冶钢构-宜宾市南溪区高县月江镇建设项目</v>
      </c>
    </row>
    <row r="1412" hidden="1" spans="2:18">
      <c r="B1412" s="27" t="s">
        <v>106</v>
      </c>
      <c r="C1412" s="53">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1" t="str">
        <f>VLOOKUP(B1412,辅助信息!E:J,6,FALSE)</f>
        <v>提前联系到场规格</v>
      </c>
      <c r="M1412" s="74">
        <v>45785</v>
      </c>
      <c r="O1412" s="45">
        <f ca="1" t="shared" si="69"/>
        <v>0</v>
      </c>
      <c r="P1412" s="45">
        <f ca="1" t="shared" si="70"/>
        <v>6</v>
      </c>
      <c r="Q1412" s="46" t="str">
        <f>VLOOKUP(B1412,辅助信息!E:M,9,FALSE)</f>
        <v>ZTWM-CDGS-XS-2024-0169-中冶西部钢构-宜宾市南溪区幸福路东路,高县月江镇建设项目</v>
      </c>
      <c r="R1412" s="46" t="str">
        <f>_xlfn._xlws.FILTER(辅助信息!D:D,辅助信息!E:E=B1412)</f>
        <v>五冶钢构-宜宾市南溪区高县月江镇建设项目</v>
      </c>
    </row>
    <row r="1413" hidden="1" spans="2:18">
      <c r="B1413" s="27" t="s">
        <v>106</v>
      </c>
      <c r="C1413" s="53">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1" t="str">
        <f>VLOOKUP(B1413,辅助信息!E:J,6,FALSE)</f>
        <v>提前联系到场规格</v>
      </c>
      <c r="M1413" s="74">
        <v>45785</v>
      </c>
      <c r="O1413" s="45">
        <f ca="1" t="shared" si="69"/>
        <v>0</v>
      </c>
      <c r="P1413" s="45">
        <f ca="1" t="shared" si="70"/>
        <v>6</v>
      </c>
      <c r="Q1413" s="46" t="str">
        <f>VLOOKUP(B1413,辅助信息!E:M,9,FALSE)</f>
        <v>ZTWM-CDGS-XS-2024-0169-中冶西部钢构-宜宾市南溪区幸福路东路,高县月江镇建设项目</v>
      </c>
      <c r="R1413" s="46" t="str">
        <f>_xlfn._xlws.FILTER(辅助信息!D:D,辅助信息!E:E=B1413)</f>
        <v>五冶钢构-宜宾市南溪区高县月江镇建设项目</v>
      </c>
    </row>
    <row r="1414" hidden="1" spans="2:18">
      <c r="B1414" s="79" t="s">
        <v>127</v>
      </c>
      <c r="C1414" s="53">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1" t="str">
        <f>VLOOKUP(B1414,辅助信息!E:J,6,FALSE)</f>
        <v>送货单：送货单位：南充思临新材料科技有限公司,收货单位：五冶集团川北(南充)建设有限公司,项目名称：南充医学科学产业园,送货车型13米,装货前联系收货人核实到场规格</v>
      </c>
      <c r="M1414" s="74">
        <v>45785</v>
      </c>
      <c r="O1414" s="45">
        <f ca="1" t="shared" ref="O1414:O1420" si="71">IF(OR(M1414="",N1414&lt;&gt;""),"",MAX(M1414-TODAY(),0))</f>
        <v>0</v>
      </c>
      <c r="P1414" s="45">
        <f ca="1" t="shared" si="70"/>
        <v>6</v>
      </c>
      <c r="Q1414" s="46" t="str">
        <f>VLOOKUP(B1414,辅助信息!E:M,9,FALSE)</f>
        <v>ZTWM-CDGS-XS-2024-0248-五冶钢构-南充市医学院项目</v>
      </c>
      <c r="R1414" s="46" t="str">
        <f>_xlfn._xlws.FILTER(辅助信息!D:D,辅助信息!E:E=B1414)</f>
        <v>五冶钢构南充医学科学产业园建设项目</v>
      </c>
    </row>
    <row r="1415" hidden="1" spans="2:18">
      <c r="B1415" s="79" t="s">
        <v>127</v>
      </c>
      <c r="C1415" s="53">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1" t="str">
        <f>VLOOKUP(B1415,辅助信息!E:J,6,FALSE)</f>
        <v>送货单：送货单位：南充思临新材料科技有限公司,收货单位：五冶集团川北(南充)建设有限公司,项目名称：南充医学科学产业园,送货车型13米,装货前联系收货人核实到场规格</v>
      </c>
      <c r="M1415" s="74">
        <v>45785</v>
      </c>
      <c r="O1415" s="45">
        <f ca="1" t="shared" si="71"/>
        <v>0</v>
      </c>
      <c r="P1415" s="45">
        <f ca="1" t="shared" si="70"/>
        <v>6</v>
      </c>
      <c r="Q1415" s="46" t="str">
        <f>VLOOKUP(B1415,辅助信息!E:M,9,FALSE)</f>
        <v>ZTWM-CDGS-XS-2024-0248-五冶钢构-南充市医学院项目</v>
      </c>
      <c r="R1415" s="46" t="str">
        <f>_xlfn._xlws.FILTER(辅助信息!D:D,辅助信息!E:E=B1415)</f>
        <v>五冶钢构南充医学科学产业园建设项目</v>
      </c>
    </row>
    <row r="1416" hidden="1" spans="2:18">
      <c r="B1416" s="79" t="s">
        <v>127</v>
      </c>
      <c r="C1416" s="53">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1" t="str">
        <f>VLOOKUP(B1416,辅助信息!E:J,6,FALSE)</f>
        <v>送货单：送货单位：南充思临新材料科技有限公司,收货单位：五冶集团川北(南充)建设有限公司,项目名称：南充医学科学产业园,送货车型13米,装货前联系收货人核实到场规格</v>
      </c>
      <c r="M1416" s="74">
        <v>45785</v>
      </c>
      <c r="O1416" s="45">
        <f ca="1" t="shared" si="71"/>
        <v>0</v>
      </c>
      <c r="P1416" s="45">
        <f ca="1" t="shared" si="70"/>
        <v>6</v>
      </c>
      <c r="Q1416" s="46" t="str">
        <f>VLOOKUP(B1416,辅助信息!E:M,9,FALSE)</f>
        <v>ZTWM-CDGS-XS-2024-0248-五冶钢构-南充市医学院项目</v>
      </c>
      <c r="R1416" s="46" t="str">
        <f>_xlfn._xlws.FILTER(辅助信息!D:D,辅助信息!E:E=B1416)</f>
        <v>五冶钢构南充医学科学产业园建设项目</v>
      </c>
    </row>
    <row r="1417" hidden="1" spans="2:18">
      <c r="B1417" s="79" t="s">
        <v>72</v>
      </c>
      <c r="C1417" s="53">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1" t="str">
        <f>VLOOKUP(B1417,辅助信息!E:J,6,FALSE)</f>
        <v>送货单：送货单位：南充思临新材料科技有限公司,收货单位：五冶集团川北(南充)建设有限公司,项目名称：南充医学科学产业园,送货车型13米,装货前联系收货人核实到场规格</v>
      </c>
      <c r="M1417" s="74">
        <v>45785</v>
      </c>
      <c r="O1417" s="45">
        <f ca="1" t="shared" si="71"/>
        <v>0</v>
      </c>
      <c r="P1417" s="45">
        <f ca="1" t="shared" si="70"/>
        <v>6</v>
      </c>
      <c r="Q1417" s="46" t="str">
        <f>VLOOKUP(B1417,辅助信息!E:M,9,FALSE)</f>
        <v>ZTWM-CDGS-XS-2024-0248-五冶钢构-南充市医学院项目</v>
      </c>
      <c r="R1417" s="46" t="str">
        <f>_xlfn._xlws.FILTER(辅助信息!D:D,辅助信息!E:E=B1417)</f>
        <v>五冶钢构南充医学科学产业园建设项目</v>
      </c>
    </row>
    <row r="1418" hidden="1" spans="2:18">
      <c r="B1418" s="79" t="s">
        <v>72</v>
      </c>
      <c r="C1418" s="53">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1" t="str">
        <f>VLOOKUP(B1418,辅助信息!E:J,6,FALSE)</f>
        <v>送货单：送货单位：南充思临新材料科技有限公司,收货单位：五冶集团川北(南充)建设有限公司,项目名称：南充医学科学产业园,送货车型13米,装货前联系收货人核实到场规格</v>
      </c>
      <c r="M1418" s="74">
        <v>45785</v>
      </c>
      <c r="O1418" s="45">
        <f ca="1" t="shared" si="71"/>
        <v>0</v>
      </c>
      <c r="P1418" s="45">
        <f ca="1" t="shared" si="70"/>
        <v>6</v>
      </c>
      <c r="Q1418" s="46" t="str">
        <f>VLOOKUP(B1418,辅助信息!E:M,9,FALSE)</f>
        <v>ZTWM-CDGS-XS-2024-0248-五冶钢构-南充市医学院项目</v>
      </c>
      <c r="R1418" s="46" t="str">
        <f>_xlfn._xlws.FILTER(辅助信息!D:D,辅助信息!E:E=B1418)</f>
        <v>五冶钢构南充医学科学产业园建设项目</v>
      </c>
    </row>
    <row r="1419" hidden="1" spans="2:18">
      <c r="B1419" s="79" t="s">
        <v>72</v>
      </c>
      <c r="C1419" s="53">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1" t="str">
        <f>VLOOKUP(B1419,辅助信息!E:J,6,FALSE)</f>
        <v>送货单：送货单位：南充思临新材料科技有限公司,收货单位：五冶集团川北(南充)建设有限公司,项目名称：南充医学科学产业园,送货车型13米,装货前联系收货人核实到场规格</v>
      </c>
      <c r="M1419" s="74">
        <v>45785</v>
      </c>
      <c r="O1419" s="45">
        <f ca="1" t="shared" si="71"/>
        <v>0</v>
      </c>
      <c r="P1419" s="45">
        <f ca="1" t="shared" si="70"/>
        <v>6</v>
      </c>
      <c r="Q1419" s="46" t="str">
        <f>VLOOKUP(B1419,辅助信息!E:M,9,FALSE)</f>
        <v>ZTWM-CDGS-XS-2024-0248-五冶钢构-南充市医学院项目</v>
      </c>
      <c r="R1419" s="46" t="str">
        <f>_xlfn._xlws.FILTER(辅助信息!D:D,辅助信息!E:E=B1419)</f>
        <v>五冶钢构南充医学科学产业园建设项目</v>
      </c>
    </row>
    <row r="1420" hidden="1" spans="1:18">
      <c r="A1420" s="42" t="s">
        <v>100</v>
      </c>
      <c r="B1420" s="27" t="s">
        <v>135</v>
      </c>
      <c r="C1420" s="53">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1" t="str">
        <f>VLOOKUP(B1420,辅助信息!E:J,6,FALSE)</f>
        <v>装货前联系收货人核实到场规格，货物最下面用方木垫下方便卸货</v>
      </c>
      <c r="M1420" s="74">
        <v>45785</v>
      </c>
      <c r="O1420" s="45">
        <f ca="1" t="shared" si="71"/>
        <v>0</v>
      </c>
      <c r="P1420" s="45">
        <f ca="1" t="shared" si="70"/>
        <v>6</v>
      </c>
      <c r="Q1420" s="46" t="str">
        <f>VLOOKUP(B1420,辅助信息!E:M,9,FALSE)</f>
        <v>ZTWM-CDGS-XS-2025-0059-宜宾兴港建材-宜宾冷链项目</v>
      </c>
      <c r="R1420" s="46" t="str">
        <f>_xlfn._xlws.FILTER(辅助信息!D:D,辅助信息!E:E=B1420)</f>
        <v>宜宾兴港三江新区长江工业园建设项目</v>
      </c>
    </row>
    <row r="1421" hidden="1" spans="2:18">
      <c r="B1421" s="27" t="s">
        <v>81</v>
      </c>
      <c r="C1421" s="53">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1" t="str">
        <f>VLOOKUP(B1421,辅助信息!E:J,6,FALSE)</f>
        <v>优先威钢发货,我方卸车,新老国标钢厂不加价可直发</v>
      </c>
      <c r="M1421" s="74">
        <v>45787</v>
      </c>
      <c r="O1421" s="45">
        <f ca="1" t="shared" ref="O1421:O1484" si="72">IF(OR(M1421="",N1421&lt;&gt;""),"",MAX(M1421-TODAY(),0))</f>
        <v>0</v>
      </c>
      <c r="P1421" s="45">
        <f ca="1" t="shared" ref="P1421:P1435" si="73">IF(M1421="","",IF(N1421&lt;&gt;"",MAX(N1421-M1421,0),IF(TODAY()&gt;M1421,TODAY()-M1421,0)))</f>
        <v>4</v>
      </c>
      <c r="Q1421" s="46" t="str">
        <f>VLOOKUP(B1421,辅助信息!E:M,9,FALSE)</f>
        <v>ZTWM-CDGS-XS-2024-0030-华西集采-简州大道</v>
      </c>
      <c r="R1421" s="46" t="str">
        <f>_xlfn._xlws.FILTER(辅助信息!D:D,辅助信息!E:E=B1421)</f>
        <v>华西简阳西城嘉苑</v>
      </c>
    </row>
    <row r="1422" hidden="1" spans="2:18">
      <c r="B1422" s="27" t="s">
        <v>81</v>
      </c>
      <c r="C1422" s="53">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1" t="str">
        <f>VLOOKUP(B1422,辅助信息!E:J,6,FALSE)</f>
        <v>优先威钢发货,我方卸车,新老国标钢厂不加价可直发</v>
      </c>
      <c r="M1422" s="74">
        <v>45787</v>
      </c>
      <c r="O1422" s="45">
        <f ca="1" t="shared" si="72"/>
        <v>0</v>
      </c>
      <c r="P1422" s="45">
        <f ca="1" t="shared" si="73"/>
        <v>4</v>
      </c>
      <c r="Q1422" s="46" t="str">
        <f>VLOOKUP(B1422,辅助信息!E:M,9,FALSE)</f>
        <v>ZTWM-CDGS-XS-2024-0030-华西集采-简州大道</v>
      </c>
      <c r="R1422" s="46" t="str">
        <f>_xlfn._xlws.FILTER(辅助信息!D:D,辅助信息!E:E=B1422)</f>
        <v>华西简阳西城嘉苑</v>
      </c>
    </row>
    <row r="1423" hidden="1" spans="2:18">
      <c r="B1423" s="27" t="s">
        <v>81</v>
      </c>
      <c r="C1423" s="53">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1" t="str">
        <f>VLOOKUP(B1423,辅助信息!E:J,6,FALSE)</f>
        <v>优先威钢发货,我方卸车,新老国标钢厂不加价可直发</v>
      </c>
      <c r="M1423" s="74">
        <v>45787</v>
      </c>
      <c r="O1423" s="45">
        <f ca="1" t="shared" si="72"/>
        <v>0</v>
      </c>
      <c r="P1423" s="45">
        <f ca="1" t="shared" si="73"/>
        <v>4</v>
      </c>
      <c r="Q1423" s="46" t="str">
        <f>VLOOKUP(B1423,辅助信息!E:M,9,FALSE)</f>
        <v>ZTWM-CDGS-XS-2024-0030-华西集采-简州大道</v>
      </c>
      <c r="R1423" s="46" t="str">
        <f>_xlfn._xlws.FILTER(辅助信息!D:D,辅助信息!E:E=B1423)</f>
        <v>华西简阳西城嘉苑</v>
      </c>
    </row>
    <row r="1424" hidden="1" spans="2:18">
      <c r="B1424" s="27" t="s">
        <v>81</v>
      </c>
      <c r="C1424" s="53">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1" t="str">
        <f>VLOOKUP(B1424,辅助信息!E:J,6,FALSE)</f>
        <v>优先威钢发货,我方卸车,新老国标钢厂不加价可直发</v>
      </c>
      <c r="M1424" s="74">
        <v>45787</v>
      </c>
      <c r="O1424" s="45">
        <f ca="1" t="shared" si="72"/>
        <v>0</v>
      </c>
      <c r="P1424" s="45">
        <f ca="1" t="shared" si="73"/>
        <v>4</v>
      </c>
      <c r="Q1424" s="46" t="str">
        <f>VLOOKUP(B1424,辅助信息!E:M,9,FALSE)</f>
        <v>ZTWM-CDGS-XS-2024-0030-华西集采-简州大道</v>
      </c>
      <c r="R1424" s="46" t="str">
        <f>_xlfn._xlws.FILTER(辅助信息!D:D,辅助信息!E:E=B1424)</f>
        <v>华西简阳西城嘉苑</v>
      </c>
    </row>
    <row r="1425" hidden="1" spans="2:18">
      <c r="B1425" s="27" t="s">
        <v>81</v>
      </c>
      <c r="C1425" s="53">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1" t="str">
        <f>VLOOKUP(B1425,辅助信息!E:J,6,FALSE)</f>
        <v>优先威钢发货,我方卸车,新老国标钢厂不加价可直发</v>
      </c>
      <c r="M1425" s="74">
        <v>45787</v>
      </c>
      <c r="O1425" s="45">
        <f ca="1" t="shared" si="72"/>
        <v>0</v>
      </c>
      <c r="P1425" s="45">
        <f ca="1" t="shared" si="73"/>
        <v>4</v>
      </c>
      <c r="Q1425" s="46" t="str">
        <f>VLOOKUP(B1425,辅助信息!E:M,9,FALSE)</f>
        <v>ZTWM-CDGS-XS-2024-0030-华西集采-简州大道</v>
      </c>
      <c r="R1425" s="46" t="str">
        <f>_xlfn._xlws.FILTER(辅助信息!D:D,辅助信息!E:E=B1425)</f>
        <v>华西简阳西城嘉苑</v>
      </c>
    </row>
    <row r="1426" hidden="1" spans="2:18">
      <c r="B1426" s="27" t="s">
        <v>81</v>
      </c>
      <c r="C1426" s="53">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1" t="str">
        <f>VLOOKUP(B1426,辅助信息!E:J,6,FALSE)</f>
        <v>优先威钢发货,我方卸车,新老国标钢厂不加价可直发</v>
      </c>
      <c r="M1426" s="74">
        <v>45787</v>
      </c>
      <c r="O1426" s="45">
        <f ca="1" t="shared" si="72"/>
        <v>0</v>
      </c>
      <c r="P1426" s="45">
        <f ca="1" t="shared" si="73"/>
        <v>4</v>
      </c>
      <c r="Q1426" s="46" t="str">
        <f>VLOOKUP(B1426,辅助信息!E:M,9,FALSE)</f>
        <v>ZTWM-CDGS-XS-2024-0030-华西集采-简州大道</v>
      </c>
      <c r="R1426" s="46" t="str">
        <f>_xlfn._xlws.FILTER(辅助信息!D:D,辅助信息!E:E=B1426)</f>
        <v>华西简阳西城嘉苑</v>
      </c>
    </row>
    <row r="1427" hidden="1" spans="2:18">
      <c r="B1427" s="27" t="s">
        <v>81</v>
      </c>
      <c r="C1427" s="53">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1" t="str">
        <f>VLOOKUP(B1427,辅助信息!E:J,6,FALSE)</f>
        <v>优先威钢发货,我方卸车,新老国标钢厂不加价可直发</v>
      </c>
      <c r="M1427" s="74">
        <v>45787</v>
      </c>
      <c r="O1427" s="45">
        <f ca="1" t="shared" si="72"/>
        <v>0</v>
      </c>
      <c r="P1427" s="45">
        <f ca="1" t="shared" si="73"/>
        <v>4</v>
      </c>
      <c r="Q1427" s="46" t="str">
        <f>VLOOKUP(B1427,辅助信息!E:M,9,FALSE)</f>
        <v>ZTWM-CDGS-XS-2024-0030-华西集采-简州大道</v>
      </c>
      <c r="R1427" s="46" t="str">
        <f>_xlfn._xlws.FILTER(辅助信息!D:D,辅助信息!E:E=B1427)</f>
        <v>华西简阳西城嘉苑</v>
      </c>
    </row>
    <row r="1428" hidden="1" spans="2:18">
      <c r="B1428" s="27" t="s">
        <v>81</v>
      </c>
      <c r="C1428" s="53">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1" t="str">
        <f>VLOOKUP(B1428,辅助信息!E:J,6,FALSE)</f>
        <v>优先威钢发货,我方卸车,新老国标钢厂不加价可直发</v>
      </c>
      <c r="M1428" s="74">
        <v>45787</v>
      </c>
      <c r="O1428" s="45">
        <f ca="1" t="shared" si="72"/>
        <v>0</v>
      </c>
      <c r="P1428" s="45">
        <f ca="1" t="shared" si="73"/>
        <v>4</v>
      </c>
      <c r="Q1428" s="46" t="str">
        <f>VLOOKUP(B1428,辅助信息!E:M,9,FALSE)</f>
        <v>ZTWM-CDGS-XS-2024-0030-华西集采-简州大道</v>
      </c>
      <c r="R1428" s="46" t="str">
        <f>_xlfn._xlws.FILTER(辅助信息!D:D,辅助信息!E:E=B1428)</f>
        <v>华西简阳西城嘉苑</v>
      </c>
    </row>
    <row r="1429" hidden="1" spans="2:18">
      <c r="B1429" s="27" t="s">
        <v>81</v>
      </c>
      <c r="C1429" s="53">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1" t="str">
        <f>VLOOKUP(B1429,辅助信息!E:J,6,FALSE)</f>
        <v>优先威钢发货,我方卸车,新老国标钢厂不加价可直发</v>
      </c>
      <c r="M1429" s="74">
        <v>45787</v>
      </c>
      <c r="O1429" s="45">
        <f ca="1" t="shared" si="72"/>
        <v>0</v>
      </c>
      <c r="P1429" s="45">
        <f ca="1" t="shared" si="73"/>
        <v>4</v>
      </c>
      <c r="Q1429" s="46" t="str">
        <f>VLOOKUP(B1429,辅助信息!E:M,9,FALSE)</f>
        <v>ZTWM-CDGS-XS-2024-0030-华西集采-简州大道</v>
      </c>
      <c r="R1429" s="46" t="str">
        <f>_xlfn._xlws.FILTER(辅助信息!D:D,辅助信息!E:E=B1429)</f>
        <v>华西简阳西城嘉苑</v>
      </c>
    </row>
    <row r="1430" hidden="1" spans="2:18">
      <c r="B1430" s="27" t="s">
        <v>81</v>
      </c>
      <c r="C1430" s="53">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1" t="str">
        <f>VLOOKUP(B1430,辅助信息!E:J,6,FALSE)</f>
        <v>优先威钢发货,我方卸车,新老国标钢厂不加价可直发</v>
      </c>
      <c r="M1430" s="74">
        <v>45787</v>
      </c>
      <c r="O1430" s="45">
        <f ca="1" t="shared" si="72"/>
        <v>0</v>
      </c>
      <c r="P1430" s="45">
        <f ca="1" t="shared" si="73"/>
        <v>4</v>
      </c>
      <c r="Q1430" s="46" t="str">
        <f>VLOOKUP(B1430,辅助信息!E:M,9,FALSE)</f>
        <v>ZTWM-CDGS-XS-2024-0030-华西集采-简州大道</v>
      </c>
      <c r="R1430" s="46" t="str">
        <f>_xlfn._xlws.FILTER(辅助信息!D:D,辅助信息!E:E=B1430)</f>
        <v>华西简阳西城嘉苑</v>
      </c>
    </row>
    <row r="1431" hidden="1" spans="2:18">
      <c r="B1431" s="27" t="s">
        <v>81</v>
      </c>
      <c r="C1431" s="53">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1" t="str">
        <f>VLOOKUP(B1431,辅助信息!E:J,6,FALSE)</f>
        <v>优先威钢发货,我方卸车,新老国标钢厂不加价可直发</v>
      </c>
      <c r="M1431" s="74">
        <v>45787</v>
      </c>
      <c r="O1431" s="45">
        <f ca="1" t="shared" si="72"/>
        <v>0</v>
      </c>
      <c r="P1431" s="45">
        <f ca="1" t="shared" si="73"/>
        <v>4</v>
      </c>
      <c r="Q1431" s="46" t="str">
        <f>VLOOKUP(B1431,辅助信息!E:M,9,FALSE)</f>
        <v>ZTWM-CDGS-XS-2024-0030-华西集采-简州大道</v>
      </c>
      <c r="R1431" s="46" t="str">
        <f>_xlfn._xlws.FILTER(辅助信息!D:D,辅助信息!E:E=B1431)</f>
        <v>华西简阳西城嘉苑</v>
      </c>
    </row>
    <row r="1432" hidden="1" spans="2:18">
      <c r="B1432" s="27" t="s">
        <v>81</v>
      </c>
      <c r="C1432" s="53">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1" t="str">
        <f>VLOOKUP(B1432,辅助信息!E:J,6,FALSE)</f>
        <v>优先威钢发货,我方卸车,新老国标钢厂不加价可直发</v>
      </c>
      <c r="M1432" s="74">
        <v>45787</v>
      </c>
      <c r="O1432" s="45">
        <f ca="1" t="shared" si="72"/>
        <v>0</v>
      </c>
      <c r="P1432" s="45">
        <f ca="1" t="shared" si="73"/>
        <v>4</v>
      </c>
      <c r="Q1432" s="46" t="str">
        <f>VLOOKUP(B1432,辅助信息!E:M,9,FALSE)</f>
        <v>ZTWM-CDGS-XS-2024-0030-华西集采-简州大道</v>
      </c>
      <c r="R1432" s="46" t="str">
        <f>_xlfn._xlws.FILTER(辅助信息!D:D,辅助信息!E:E=B1432)</f>
        <v>华西简阳西城嘉苑</v>
      </c>
    </row>
    <row r="1433" hidden="1" spans="2:18">
      <c r="B1433" s="27" t="s">
        <v>81</v>
      </c>
      <c r="C1433" s="53">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1" t="str">
        <f>VLOOKUP(B1433,辅助信息!E:J,6,FALSE)</f>
        <v>优先威钢发货,我方卸车,新老国标钢厂不加价可直发</v>
      </c>
      <c r="M1433" s="74">
        <v>45787</v>
      </c>
      <c r="O1433" s="45">
        <f ca="1" t="shared" si="72"/>
        <v>0</v>
      </c>
      <c r="P1433" s="45">
        <f ca="1" t="shared" si="73"/>
        <v>4</v>
      </c>
      <c r="Q1433" s="46" t="str">
        <f>VLOOKUP(B1433,辅助信息!E:M,9,FALSE)</f>
        <v>ZTWM-CDGS-XS-2024-0030-华西集采-简州大道</v>
      </c>
      <c r="R1433" s="46" t="str">
        <f>_xlfn._xlws.FILTER(辅助信息!D:D,辅助信息!E:E=B1433)</f>
        <v>华西简阳西城嘉苑</v>
      </c>
    </row>
    <row r="1434" hidden="1" spans="2:18">
      <c r="B1434" s="27" t="s">
        <v>81</v>
      </c>
      <c r="C1434" s="53">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1" t="str">
        <f>VLOOKUP(B1434,辅助信息!E:J,6,FALSE)</f>
        <v>优先威钢发货,我方卸车,新老国标钢厂不加价可直发</v>
      </c>
      <c r="M1434" s="74">
        <v>45787</v>
      </c>
      <c r="O1434" s="45">
        <f ca="1" t="shared" si="72"/>
        <v>0</v>
      </c>
      <c r="P1434" s="45">
        <f ca="1" t="shared" si="73"/>
        <v>4</v>
      </c>
      <c r="Q1434" s="46" t="str">
        <f>VLOOKUP(B1434,辅助信息!E:M,9,FALSE)</f>
        <v>ZTWM-CDGS-XS-2024-0030-华西集采-简州大道</v>
      </c>
      <c r="R1434" s="46" t="str">
        <f>_xlfn._xlws.FILTER(辅助信息!D:D,辅助信息!E:E=B1434)</f>
        <v>华西简阳西城嘉苑</v>
      </c>
    </row>
    <row r="1435" hidden="1" spans="2:18">
      <c r="B1435" s="27" t="s">
        <v>31</v>
      </c>
      <c r="C1435" s="53">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1" t="str">
        <f>VLOOKUP(B1435,辅助信息!E:J,6,FALSE)</f>
        <v>提前联系到场规格及数量</v>
      </c>
      <c r="M1435" s="74">
        <v>45787</v>
      </c>
      <c r="O1435" s="45">
        <f ca="1" t="shared" si="72"/>
        <v>0</v>
      </c>
      <c r="P1435" s="45">
        <f ca="1" t="shared" si="73"/>
        <v>4</v>
      </c>
      <c r="Q1435" s="46" t="str">
        <f>VLOOKUP(B1435,辅助信息!E:M,9,FALSE)</f>
        <v>ZTWM-CDGS-XS-2024-0179-四川商投-射洪城乡一体化建设项目</v>
      </c>
      <c r="R1435" s="46" t="str">
        <f>_xlfn._xlws.FILTER(辅助信息!D:D,辅助信息!E:E=B1435)</f>
        <v>四川商建
射洪城乡一体化项目</v>
      </c>
    </row>
    <row r="1436" hidden="1" spans="2:18">
      <c r="B1436" s="27" t="s">
        <v>81</v>
      </c>
      <c r="C1436" s="53">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1" t="str">
        <f>VLOOKUP(B1436,辅助信息!E:J,6,FALSE)</f>
        <v>优先威钢发货,我方卸车,新老国标钢厂不加价可直发</v>
      </c>
      <c r="M1436" s="74">
        <v>45784</v>
      </c>
      <c r="O1436" s="45">
        <f ca="1" t="shared" si="72"/>
        <v>0</v>
      </c>
      <c r="P1436" s="45">
        <f ca="1" t="shared" si="70"/>
        <v>7</v>
      </c>
      <c r="Q1436" s="46" t="str">
        <f>VLOOKUP(B1436,辅助信息!E:M,9,FALSE)</f>
        <v>ZTWM-CDGS-XS-2024-0030-华西集采-简州大道</v>
      </c>
      <c r="R1436" s="46" t="str">
        <f>_xlfn._xlws.FILTER(辅助信息!D:D,辅助信息!E:E=B1436)</f>
        <v>华西简阳西城嘉苑</v>
      </c>
    </row>
    <row r="1437" hidden="1" spans="2:18">
      <c r="B1437" s="27" t="s">
        <v>147</v>
      </c>
      <c r="C1437" s="53">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1" t="str">
        <f>VLOOKUP(B1437,辅助信息!E:J,6,FALSE)</f>
        <v>控制炉批号尽量少,优先安排达钢,提前联系到场规格及数量</v>
      </c>
      <c r="M1437" s="74">
        <v>45784</v>
      </c>
      <c r="O1437" s="45">
        <f ca="1" t="shared" si="72"/>
        <v>0</v>
      </c>
      <c r="P1437" s="45">
        <f ca="1" t="shared" si="70"/>
        <v>7</v>
      </c>
      <c r="Q1437" s="46" t="str">
        <f>VLOOKUP(B1437,辅助信息!E:M,9,FALSE)</f>
        <v>ZTWM-CDGS-XS-2024-0134-商投建工达州中医药科技成果示范园项目</v>
      </c>
      <c r="R1437" s="46" t="str">
        <f>_xlfn._xlws.FILTER(辅助信息!D:D,辅助信息!E:E=B1437)</f>
        <v>商投建工达州中医药科技园</v>
      </c>
    </row>
    <row r="1438" hidden="1" spans="2:18">
      <c r="B1438" s="27" t="s">
        <v>147</v>
      </c>
      <c r="C1438" s="53">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1" t="str">
        <f>VLOOKUP(B1438,辅助信息!E:J,6,FALSE)</f>
        <v>控制炉批号尽量少,优先安排达钢,提前联系到场规格及数量</v>
      </c>
      <c r="M1438" s="74">
        <v>45784</v>
      </c>
      <c r="O1438" s="45">
        <f ca="1" t="shared" si="72"/>
        <v>0</v>
      </c>
      <c r="P1438" s="45">
        <f ca="1" t="shared" si="70"/>
        <v>7</v>
      </c>
      <c r="Q1438" s="46" t="str">
        <f>VLOOKUP(B1438,辅助信息!E:M,9,FALSE)</f>
        <v>ZTWM-CDGS-XS-2024-0134-商投建工达州中医药科技成果示范园项目</v>
      </c>
      <c r="R1438" s="46" t="str">
        <f>_xlfn._xlws.FILTER(辅助信息!D:D,辅助信息!E:E=B1438)</f>
        <v>商投建工达州中医药科技园</v>
      </c>
    </row>
    <row r="1439" hidden="1" spans="2:18">
      <c r="B1439" s="27" t="s">
        <v>147</v>
      </c>
      <c r="C1439" s="53">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1" t="str">
        <f>VLOOKUP(B1439,辅助信息!E:J,6,FALSE)</f>
        <v>控制炉批号尽量少,优先安排达钢,提前联系到场规格及数量</v>
      </c>
      <c r="M1439" s="74">
        <v>45784</v>
      </c>
      <c r="O1439" s="45">
        <f ca="1" t="shared" si="72"/>
        <v>0</v>
      </c>
      <c r="P1439" s="45">
        <f ca="1" t="shared" si="70"/>
        <v>7</v>
      </c>
      <c r="Q1439" s="46" t="str">
        <f>VLOOKUP(B1439,辅助信息!E:M,9,FALSE)</f>
        <v>ZTWM-CDGS-XS-2024-0134-商投建工达州中医药科技成果示范园项目</v>
      </c>
      <c r="R1439" s="46" t="str">
        <f>_xlfn._xlws.FILTER(辅助信息!D:D,辅助信息!E:E=B1439)</f>
        <v>商投建工达州中医药科技园</v>
      </c>
    </row>
    <row r="1440" hidden="1" spans="2:18">
      <c r="B1440" s="27" t="s">
        <v>106</v>
      </c>
      <c r="C1440" s="53">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1" t="str">
        <f>VLOOKUP(B1440,辅助信息!E:J,6,FALSE)</f>
        <v>提前联系到场规格</v>
      </c>
      <c r="M1440" s="74">
        <v>45785</v>
      </c>
      <c r="O1440" s="45">
        <f ca="1" t="shared" si="72"/>
        <v>0</v>
      </c>
      <c r="P1440" s="45">
        <f ca="1" t="shared" si="70"/>
        <v>6</v>
      </c>
      <c r="Q1440" s="46" t="str">
        <f>VLOOKUP(B1440,辅助信息!E:M,9,FALSE)</f>
        <v>ZTWM-CDGS-XS-2024-0169-中冶西部钢构-宜宾市南溪区幸福路东路,高县月江镇建设项目</v>
      </c>
      <c r="R1440" s="46" t="str">
        <f>_xlfn._xlws.FILTER(辅助信息!D:D,辅助信息!E:E=B1440)</f>
        <v>五冶钢构-宜宾市南溪区高县月江镇建设项目</v>
      </c>
    </row>
    <row r="1441" hidden="1" spans="2:18">
      <c r="B1441" s="27" t="s">
        <v>106</v>
      </c>
      <c r="C1441" s="53">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1" t="str">
        <f>VLOOKUP(B1441,辅助信息!E:J,6,FALSE)</f>
        <v>提前联系到场规格</v>
      </c>
      <c r="M1441" s="74">
        <v>45785</v>
      </c>
      <c r="O1441" s="45">
        <f ca="1" t="shared" si="72"/>
        <v>0</v>
      </c>
      <c r="P1441" s="45">
        <f ca="1" t="shared" si="70"/>
        <v>6</v>
      </c>
      <c r="Q1441" s="46" t="str">
        <f>VLOOKUP(B1441,辅助信息!E:M,9,FALSE)</f>
        <v>ZTWM-CDGS-XS-2024-0169-中冶西部钢构-宜宾市南溪区幸福路东路,高县月江镇建设项目</v>
      </c>
      <c r="R1441" s="46" t="str">
        <f>_xlfn._xlws.FILTER(辅助信息!D:D,辅助信息!E:E=B1441)</f>
        <v>五冶钢构-宜宾市南溪区高县月江镇建设项目</v>
      </c>
    </row>
    <row r="1442" hidden="1" spans="2:18">
      <c r="B1442" s="27" t="s">
        <v>106</v>
      </c>
      <c r="C1442" s="53">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1" t="str">
        <f>VLOOKUP(B1442,辅助信息!E:J,6,FALSE)</f>
        <v>提前联系到场规格</v>
      </c>
      <c r="M1442" s="74">
        <v>45785</v>
      </c>
      <c r="O1442" s="45">
        <f ca="1" t="shared" si="72"/>
        <v>0</v>
      </c>
      <c r="P1442" s="45">
        <f ca="1" t="shared" si="70"/>
        <v>6</v>
      </c>
      <c r="Q1442" s="46" t="str">
        <f>VLOOKUP(B1442,辅助信息!E:M,9,FALSE)</f>
        <v>ZTWM-CDGS-XS-2024-0169-中冶西部钢构-宜宾市南溪区幸福路东路,高县月江镇建设项目</v>
      </c>
      <c r="R1442" s="46" t="str">
        <f>_xlfn._xlws.FILTER(辅助信息!D:D,辅助信息!E:E=B1442)</f>
        <v>五冶钢构-宜宾市南溪区高县月江镇建设项目</v>
      </c>
    </row>
    <row r="1443" hidden="1" spans="2:18">
      <c r="B1443" s="27" t="s">
        <v>106</v>
      </c>
      <c r="C1443" s="53">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1" t="str">
        <f>VLOOKUP(B1443,辅助信息!E:J,6,FALSE)</f>
        <v>提前联系到场规格</v>
      </c>
      <c r="M1443" s="74">
        <v>45785</v>
      </c>
      <c r="O1443" s="45">
        <f ca="1" t="shared" si="72"/>
        <v>0</v>
      </c>
      <c r="P1443" s="45">
        <f ca="1" t="shared" si="70"/>
        <v>6</v>
      </c>
      <c r="Q1443" s="46" t="str">
        <f>VLOOKUP(B1443,辅助信息!E:M,9,FALSE)</f>
        <v>ZTWM-CDGS-XS-2024-0169-中冶西部钢构-宜宾市南溪区幸福路东路,高县月江镇建设项目</v>
      </c>
      <c r="R1443" s="46" t="str">
        <f>_xlfn._xlws.FILTER(辅助信息!D:D,辅助信息!E:E=B1443)</f>
        <v>五冶钢构-宜宾市南溪区高县月江镇建设项目</v>
      </c>
    </row>
    <row r="1444" hidden="1" spans="2:18">
      <c r="B1444" s="27" t="s">
        <v>106</v>
      </c>
      <c r="C1444" s="53">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1" t="str">
        <f>VLOOKUP(B1444,辅助信息!E:J,6,FALSE)</f>
        <v>提前联系到场规格</v>
      </c>
      <c r="M1444" s="74">
        <v>45785</v>
      </c>
      <c r="O1444" s="45">
        <f ca="1" t="shared" si="72"/>
        <v>0</v>
      </c>
      <c r="P1444" s="45">
        <f ca="1" t="shared" si="70"/>
        <v>6</v>
      </c>
      <c r="Q1444" s="46" t="str">
        <f>VLOOKUP(B1444,辅助信息!E:M,9,FALSE)</f>
        <v>ZTWM-CDGS-XS-2024-0169-中冶西部钢构-宜宾市南溪区幸福路东路,高县月江镇建设项目</v>
      </c>
      <c r="R1444" s="46" t="str">
        <f>_xlfn._xlws.FILTER(辅助信息!D:D,辅助信息!E:E=B1444)</f>
        <v>五冶钢构-宜宾市南溪区高县月江镇建设项目</v>
      </c>
    </row>
    <row r="1445" hidden="1" spans="2:18">
      <c r="B1445" s="27" t="s">
        <v>127</v>
      </c>
      <c r="C1445" s="53">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1" t="str">
        <f>VLOOKUP(B1445,辅助信息!E:J,6,FALSE)</f>
        <v>送货单：送货单位：南充思临新材料科技有限公司,收货单位：五冶集团川北(南充)建设有限公司,项目名称：南充医学科学产业园,送货车型13米,装货前联系收货人核实到场规格</v>
      </c>
      <c r="M1445" s="74">
        <v>45785</v>
      </c>
      <c r="O1445" s="45">
        <f ca="1" t="shared" si="72"/>
        <v>0</v>
      </c>
      <c r="P1445" s="45">
        <f ca="1" t="shared" si="70"/>
        <v>6</v>
      </c>
      <c r="Q1445" s="46" t="str">
        <f>VLOOKUP(B1445,辅助信息!E:M,9,FALSE)</f>
        <v>ZTWM-CDGS-XS-2024-0248-五冶钢构-南充市医学院项目</v>
      </c>
      <c r="R1445" s="46" t="str">
        <f>_xlfn._xlws.FILTER(辅助信息!D:D,辅助信息!E:E=B1445)</f>
        <v>五冶钢构南充医学科学产业园建设项目</v>
      </c>
    </row>
    <row r="1446" hidden="1" spans="2:18">
      <c r="B1446" s="27" t="s">
        <v>127</v>
      </c>
      <c r="C1446" s="53">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1" t="str">
        <f>VLOOKUP(B1446,辅助信息!E:J,6,FALSE)</f>
        <v>送货单：送货单位：南充思临新材料科技有限公司,收货单位：五冶集团川北(南充)建设有限公司,项目名称：南充医学科学产业园,送货车型13米,装货前联系收货人核实到场规格</v>
      </c>
      <c r="M1446" s="74">
        <v>45785</v>
      </c>
      <c r="O1446" s="45">
        <f ca="1" t="shared" si="72"/>
        <v>0</v>
      </c>
      <c r="P1446" s="45">
        <f ca="1" t="shared" si="70"/>
        <v>6</v>
      </c>
      <c r="Q1446" s="46" t="str">
        <f>VLOOKUP(B1446,辅助信息!E:M,9,FALSE)</f>
        <v>ZTWM-CDGS-XS-2024-0248-五冶钢构-南充市医学院项目</v>
      </c>
      <c r="R1446" s="46" t="str">
        <f>_xlfn._xlws.FILTER(辅助信息!D:D,辅助信息!E:E=B1446)</f>
        <v>五冶钢构南充医学科学产业园建设项目</v>
      </c>
    </row>
    <row r="1447" hidden="1" spans="2:18">
      <c r="B1447" s="27" t="s">
        <v>127</v>
      </c>
      <c r="C1447" s="53">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1" t="str">
        <f>VLOOKUP(B1447,辅助信息!E:J,6,FALSE)</f>
        <v>送货单：送货单位：南充思临新材料科技有限公司,收货单位：五冶集团川北(南充)建设有限公司,项目名称：南充医学科学产业园,送货车型13米,装货前联系收货人核实到场规格</v>
      </c>
      <c r="M1447" s="74">
        <v>45785</v>
      </c>
      <c r="O1447" s="45">
        <f ca="1" t="shared" si="72"/>
        <v>0</v>
      </c>
      <c r="P1447" s="45">
        <f ca="1" t="shared" si="70"/>
        <v>6</v>
      </c>
      <c r="Q1447" s="46" t="str">
        <f>VLOOKUP(B1447,辅助信息!E:M,9,FALSE)</f>
        <v>ZTWM-CDGS-XS-2024-0248-五冶钢构-南充市医学院项目</v>
      </c>
      <c r="R1447" s="46" t="str">
        <f>_xlfn._xlws.FILTER(辅助信息!D:D,辅助信息!E:E=B1447)</f>
        <v>五冶钢构南充医学科学产业园建设项目</v>
      </c>
    </row>
    <row r="1448" hidden="1" spans="2:18">
      <c r="B1448" s="27" t="s">
        <v>72</v>
      </c>
      <c r="C1448" s="53">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1" t="str">
        <f>VLOOKUP(B1448,辅助信息!E:J,6,FALSE)</f>
        <v>送货单：送货单位：南充思临新材料科技有限公司,收货单位：五冶集团川北(南充)建设有限公司,项目名称：南充医学科学产业园,送货车型13米,装货前联系收货人核实到场规格</v>
      </c>
      <c r="M1448" s="74">
        <v>45785</v>
      </c>
      <c r="O1448" s="45">
        <f ca="1" t="shared" si="72"/>
        <v>0</v>
      </c>
      <c r="P1448" s="45">
        <f ca="1" t="shared" si="70"/>
        <v>6</v>
      </c>
      <c r="Q1448" s="46" t="str">
        <f>VLOOKUP(B1448,辅助信息!E:M,9,FALSE)</f>
        <v>ZTWM-CDGS-XS-2024-0248-五冶钢构-南充市医学院项目</v>
      </c>
      <c r="R1448" s="46" t="str">
        <f>_xlfn._xlws.FILTER(辅助信息!D:D,辅助信息!E:E=B1448)</f>
        <v>五冶钢构南充医学科学产业园建设项目</v>
      </c>
    </row>
    <row r="1449" hidden="1" spans="2:18">
      <c r="B1449" s="27" t="s">
        <v>72</v>
      </c>
      <c r="C1449" s="53">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1" t="str">
        <f>VLOOKUP(B1449,辅助信息!E:J,6,FALSE)</f>
        <v>送货单：送货单位：南充思临新材料科技有限公司,收货单位：五冶集团川北(南充)建设有限公司,项目名称：南充医学科学产业园,送货车型13米,装货前联系收货人核实到场规格</v>
      </c>
      <c r="M1449" s="74">
        <v>45785</v>
      </c>
      <c r="O1449" s="45">
        <f ca="1" t="shared" si="72"/>
        <v>0</v>
      </c>
      <c r="P1449" s="45">
        <f ca="1" t="shared" si="70"/>
        <v>6</v>
      </c>
      <c r="Q1449" s="46" t="str">
        <f>VLOOKUP(B1449,辅助信息!E:M,9,FALSE)</f>
        <v>ZTWM-CDGS-XS-2024-0248-五冶钢构-南充市医学院项目</v>
      </c>
      <c r="R1449" s="46" t="str">
        <f>_xlfn._xlws.FILTER(辅助信息!D:D,辅助信息!E:E=B1449)</f>
        <v>五冶钢构南充医学科学产业园建设项目</v>
      </c>
    </row>
    <row r="1450" hidden="1" spans="2:18">
      <c r="B1450" s="27" t="s">
        <v>72</v>
      </c>
      <c r="C1450" s="53">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1" t="str">
        <f>VLOOKUP(B1450,辅助信息!E:J,6,FALSE)</f>
        <v>送货单：送货单位：南充思临新材料科技有限公司,收货单位：五冶集团川北(南充)建设有限公司,项目名称：南充医学科学产业园,送货车型13米,装货前联系收货人核实到场规格</v>
      </c>
      <c r="M1450" s="74">
        <v>45785</v>
      </c>
      <c r="O1450" s="45">
        <f ca="1" t="shared" si="72"/>
        <v>0</v>
      </c>
      <c r="P1450" s="45">
        <f ca="1" t="shared" si="70"/>
        <v>6</v>
      </c>
      <c r="Q1450" s="46" t="str">
        <f>VLOOKUP(B1450,辅助信息!E:M,9,FALSE)</f>
        <v>ZTWM-CDGS-XS-2024-0248-五冶钢构-南充市医学院项目</v>
      </c>
      <c r="R1450" s="46" t="str">
        <f>_xlfn._xlws.FILTER(辅助信息!D:D,辅助信息!E:E=B1450)</f>
        <v>五冶钢构南充医学科学产业园建设项目</v>
      </c>
    </row>
    <row r="1451" hidden="1" spans="1:18">
      <c r="A1451" s="54" t="s">
        <v>100</v>
      </c>
      <c r="B1451" s="27" t="s">
        <v>135</v>
      </c>
      <c r="C1451" s="53">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1" t="str">
        <f>VLOOKUP(B1451,辅助信息!E:J,6,FALSE)</f>
        <v>装货前联系收货人核实到场规格，货物最下面用方木垫下方便卸货</v>
      </c>
      <c r="M1451" s="74">
        <v>45785</v>
      </c>
      <c r="O1451" s="45">
        <f ca="1" t="shared" si="72"/>
        <v>0</v>
      </c>
      <c r="P1451" s="45">
        <f ca="1" t="shared" si="70"/>
        <v>6</v>
      </c>
      <c r="Q1451" s="46" t="str">
        <f>VLOOKUP(B1451,辅助信息!E:M,9,FALSE)</f>
        <v>ZTWM-CDGS-XS-2025-0059-宜宾兴港建材-宜宾冷链项目</v>
      </c>
      <c r="R1451" s="46" t="str">
        <f>_xlfn._xlws.FILTER(辅助信息!D:D,辅助信息!E:E=B1451)</f>
        <v>宜宾兴港三江新区长江工业园建设项目</v>
      </c>
    </row>
    <row r="1452" hidden="1" spans="2:18">
      <c r="B1452" s="27" t="s">
        <v>81</v>
      </c>
      <c r="C1452" s="53">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1" t="str">
        <f>VLOOKUP(B1452,辅助信息!E:J,6,FALSE)</f>
        <v>优先威钢发货,我方卸车,新老国标钢厂不加价可直发</v>
      </c>
      <c r="M1452" s="74">
        <v>45787</v>
      </c>
      <c r="O1452" s="45">
        <f ca="1" t="shared" si="72"/>
        <v>0</v>
      </c>
      <c r="P1452" s="45">
        <f ca="1" t="shared" si="70"/>
        <v>4</v>
      </c>
      <c r="Q1452" s="46" t="str">
        <f>VLOOKUP(B1452,辅助信息!E:M,9,FALSE)</f>
        <v>ZTWM-CDGS-XS-2024-0030-华西集采-简州大道</v>
      </c>
      <c r="R1452" s="46" t="str">
        <f>_xlfn._xlws.FILTER(辅助信息!D:D,辅助信息!E:E=B1452)</f>
        <v>华西简阳西城嘉苑</v>
      </c>
    </row>
    <row r="1453" hidden="1" spans="2:18">
      <c r="B1453" s="27" t="s">
        <v>81</v>
      </c>
      <c r="C1453" s="53">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1" t="str">
        <f>VLOOKUP(B1453,辅助信息!E:J,6,FALSE)</f>
        <v>优先威钢发货,我方卸车,新老国标钢厂不加价可直发</v>
      </c>
      <c r="M1453" s="74">
        <v>45787</v>
      </c>
      <c r="O1453" s="45">
        <f ca="1" t="shared" si="72"/>
        <v>0</v>
      </c>
      <c r="P1453" s="45">
        <f ca="1" t="shared" si="70"/>
        <v>4</v>
      </c>
      <c r="Q1453" s="46" t="str">
        <f>VLOOKUP(B1453,辅助信息!E:M,9,FALSE)</f>
        <v>ZTWM-CDGS-XS-2024-0030-华西集采-简州大道</v>
      </c>
      <c r="R1453" s="46" t="str">
        <f>_xlfn._xlws.FILTER(辅助信息!D:D,辅助信息!E:E=B1453)</f>
        <v>华西简阳西城嘉苑</v>
      </c>
    </row>
    <row r="1454" hidden="1" spans="2:18">
      <c r="B1454" s="27" t="s">
        <v>81</v>
      </c>
      <c r="C1454" s="53">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1" t="str">
        <f>VLOOKUP(B1454,辅助信息!E:J,6,FALSE)</f>
        <v>优先威钢发货,我方卸车,新老国标钢厂不加价可直发</v>
      </c>
      <c r="M1454" s="74">
        <v>45787</v>
      </c>
      <c r="O1454" s="45">
        <f ca="1" t="shared" si="72"/>
        <v>0</v>
      </c>
      <c r="P1454" s="45">
        <f ca="1" t="shared" si="70"/>
        <v>4</v>
      </c>
      <c r="Q1454" s="46" t="str">
        <f>VLOOKUP(B1454,辅助信息!E:M,9,FALSE)</f>
        <v>ZTWM-CDGS-XS-2024-0030-华西集采-简州大道</v>
      </c>
      <c r="R1454" s="46" t="str">
        <f>_xlfn._xlws.FILTER(辅助信息!D:D,辅助信息!E:E=B1454)</f>
        <v>华西简阳西城嘉苑</v>
      </c>
    </row>
    <row r="1455" hidden="1" spans="2:18">
      <c r="B1455" s="27" t="s">
        <v>81</v>
      </c>
      <c r="C1455" s="53">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1" t="str">
        <f>VLOOKUP(B1455,辅助信息!E:J,6,FALSE)</f>
        <v>优先威钢发货,我方卸车,新老国标钢厂不加价可直发</v>
      </c>
      <c r="M1455" s="74">
        <v>45787</v>
      </c>
      <c r="O1455" s="45">
        <f ca="1" t="shared" si="72"/>
        <v>0</v>
      </c>
      <c r="P1455" s="45">
        <f ca="1" t="shared" si="70"/>
        <v>4</v>
      </c>
      <c r="Q1455" s="46" t="str">
        <f>VLOOKUP(B1455,辅助信息!E:M,9,FALSE)</f>
        <v>ZTWM-CDGS-XS-2024-0030-华西集采-简州大道</v>
      </c>
      <c r="R1455" s="46" t="str">
        <f>_xlfn._xlws.FILTER(辅助信息!D:D,辅助信息!E:E=B1455)</f>
        <v>华西简阳西城嘉苑</v>
      </c>
    </row>
    <row r="1456" hidden="1" spans="2:18">
      <c r="B1456" s="27" t="s">
        <v>81</v>
      </c>
      <c r="C1456" s="53">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1" t="str">
        <f>VLOOKUP(B1456,辅助信息!E:J,6,FALSE)</f>
        <v>优先威钢发货,我方卸车,新老国标钢厂不加价可直发</v>
      </c>
      <c r="M1456" s="74">
        <v>45787</v>
      </c>
      <c r="O1456" s="45">
        <f ca="1" t="shared" si="72"/>
        <v>0</v>
      </c>
      <c r="P1456" s="45">
        <f ca="1" t="shared" si="70"/>
        <v>4</v>
      </c>
      <c r="Q1456" s="46" t="str">
        <f>VLOOKUP(B1456,辅助信息!E:M,9,FALSE)</f>
        <v>ZTWM-CDGS-XS-2024-0030-华西集采-简州大道</v>
      </c>
      <c r="R1456" s="46" t="str">
        <f>_xlfn._xlws.FILTER(辅助信息!D:D,辅助信息!E:E=B1456)</f>
        <v>华西简阳西城嘉苑</v>
      </c>
    </row>
    <row r="1457" hidden="1" spans="2:18">
      <c r="B1457" s="27" t="s">
        <v>81</v>
      </c>
      <c r="C1457" s="53">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1" t="str">
        <f>VLOOKUP(B1457,辅助信息!E:J,6,FALSE)</f>
        <v>优先威钢发货,我方卸车,新老国标钢厂不加价可直发</v>
      </c>
      <c r="M1457" s="74">
        <v>45787</v>
      </c>
      <c r="O1457" s="45">
        <f ca="1" t="shared" si="72"/>
        <v>0</v>
      </c>
      <c r="P1457" s="45">
        <f ca="1" t="shared" si="70"/>
        <v>4</v>
      </c>
      <c r="Q1457" s="46" t="str">
        <f>VLOOKUP(B1457,辅助信息!E:M,9,FALSE)</f>
        <v>ZTWM-CDGS-XS-2024-0030-华西集采-简州大道</v>
      </c>
      <c r="R1457" s="46" t="str">
        <f>_xlfn._xlws.FILTER(辅助信息!D:D,辅助信息!E:E=B1457)</f>
        <v>华西简阳西城嘉苑</v>
      </c>
    </row>
    <row r="1458" hidden="1" spans="2:18">
      <c r="B1458" s="27" t="s">
        <v>81</v>
      </c>
      <c r="C1458" s="53">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1" t="str">
        <f>VLOOKUP(B1458,辅助信息!E:J,6,FALSE)</f>
        <v>优先威钢发货,我方卸车,新老国标钢厂不加价可直发</v>
      </c>
      <c r="M1458" s="74">
        <v>45787</v>
      </c>
      <c r="O1458" s="45">
        <f ca="1" t="shared" si="72"/>
        <v>0</v>
      </c>
      <c r="P1458" s="45">
        <f ca="1" t="shared" si="70"/>
        <v>4</v>
      </c>
      <c r="Q1458" s="46" t="str">
        <f>VLOOKUP(B1458,辅助信息!E:M,9,FALSE)</f>
        <v>ZTWM-CDGS-XS-2024-0030-华西集采-简州大道</v>
      </c>
      <c r="R1458" s="46" t="str">
        <f>_xlfn._xlws.FILTER(辅助信息!D:D,辅助信息!E:E=B1458)</f>
        <v>华西简阳西城嘉苑</v>
      </c>
    </row>
    <row r="1459" hidden="1" spans="2:18">
      <c r="B1459" s="27" t="s">
        <v>81</v>
      </c>
      <c r="C1459" s="53">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1" t="str">
        <f>VLOOKUP(B1459,辅助信息!E:J,6,FALSE)</f>
        <v>优先威钢发货,我方卸车,新老国标钢厂不加价可直发</v>
      </c>
      <c r="M1459" s="74">
        <v>45787</v>
      </c>
      <c r="O1459" s="45">
        <f ca="1" t="shared" si="72"/>
        <v>0</v>
      </c>
      <c r="P1459" s="45">
        <f ca="1" t="shared" si="70"/>
        <v>4</v>
      </c>
      <c r="Q1459" s="46" t="str">
        <f>VLOOKUP(B1459,辅助信息!E:M,9,FALSE)</f>
        <v>ZTWM-CDGS-XS-2024-0030-华西集采-简州大道</v>
      </c>
      <c r="R1459" s="46" t="str">
        <f>_xlfn._xlws.FILTER(辅助信息!D:D,辅助信息!E:E=B1459)</f>
        <v>华西简阳西城嘉苑</v>
      </c>
    </row>
    <row r="1460" hidden="1" spans="2:18">
      <c r="B1460" s="27" t="s">
        <v>81</v>
      </c>
      <c r="C1460" s="53">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1" t="str">
        <f>VLOOKUP(B1460,辅助信息!E:J,6,FALSE)</f>
        <v>优先威钢发货,我方卸车,新老国标钢厂不加价可直发</v>
      </c>
      <c r="M1460" s="74">
        <v>45787</v>
      </c>
      <c r="O1460" s="45">
        <f ca="1" t="shared" si="72"/>
        <v>0</v>
      </c>
      <c r="P1460" s="45">
        <f ca="1" t="shared" si="70"/>
        <v>4</v>
      </c>
      <c r="Q1460" s="46" t="str">
        <f>VLOOKUP(B1460,辅助信息!E:M,9,FALSE)</f>
        <v>ZTWM-CDGS-XS-2024-0030-华西集采-简州大道</v>
      </c>
      <c r="R1460" s="46" t="str">
        <f>_xlfn._xlws.FILTER(辅助信息!D:D,辅助信息!E:E=B1460)</f>
        <v>华西简阳西城嘉苑</v>
      </c>
    </row>
    <row r="1461" hidden="1" spans="2:18">
      <c r="B1461" s="27" t="s">
        <v>81</v>
      </c>
      <c r="C1461" s="53">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1" t="str">
        <f>VLOOKUP(B1461,辅助信息!E:J,6,FALSE)</f>
        <v>优先威钢发货,我方卸车,新老国标钢厂不加价可直发</v>
      </c>
      <c r="M1461" s="74">
        <v>45787</v>
      </c>
      <c r="O1461" s="45">
        <f ca="1" t="shared" si="72"/>
        <v>0</v>
      </c>
      <c r="P1461" s="45">
        <f ca="1" t="shared" si="70"/>
        <v>4</v>
      </c>
      <c r="Q1461" s="46" t="str">
        <f>VLOOKUP(B1461,辅助信息!E:M,9,FALSE)</f>
        <v>ZTWM-CDGS-XS-2024-0030-华西集采-简州大道</v>
      </c>
      <c r="R1461" s="46" t="str">
        <f>_xlfn._xlws.FILTER(辅助信息!D:D,辅助信息!E:E=B1461)</f>
        <v>华西简阳西城嘉苑</v>
      </c>
    </row>
    <row r="1462" hidden="1" spans="2:18">
      <c r="B1462" s="27" t="s">
        <v>31</v>
      </c>
      <c r="C1462" s="53">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1" t="str">
        <f>VLOOKUP(B1462,辅助信息!E:J,6,FALSE)</f>
        <v>提前联系到场规格及数量</v>
      </c>
      <c r="M1462" s="74">
        <v>45787</v>
      </c>
      <c r="O1462" s="45">
        <f ca="1" t="shared" si="72"/>
        <v>0</v>
      </c>
      <c r="P1462" s="45">
        <f ca="1" t="shared" si="70"/>
        <v>4</v>
      </c>
      <c r="Q1462" s="46" t="str">
        <f>VLOOKUP(B1462,辅助信息!E:M,9,FALSE)</f>
        <v>ZTWM-CDGS-XS-2024-0179-四川商投-射洪城乡一体化建设项目</v>
      </c>
      <c r="R1462" s="46" t="str">
        <f>_xlfn._xlws.FILTER(辅助信息!D:D,辅助信息!E:E=B1462)</f>
        <v>四川商建
射洪城乡一体化项目</v>
      </c>
    </row>
    <row r="1463" hidden="1" spans="1:18">
      <c r="A1463" s="54" t="s">
        <v>149</v>
      </c>
      <c r="B1463" s="27" t="s">
        <v>68</v>
      </c>
      <c r="C1463" s="53">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1" t="str">
        <f>VLOOKUP(B1463,辅助信息!E:J,6,FALSE)</f>
        <v>控制炉批号尽量少,优先安排达钢,提前联系到场规格及数量</v>
      </c>
      <c r="M1463" s="74">
        <v>45787</v>
      </c>
      <c r="O1463" s="45">
        <f ca="1" t="shared" si="72"/>
        <v>0</v>
      </c>
      <c r="P1463" s="45">
        <f ca="1" t="shared" si="70"/>
        <v>4</v>
      </c>
      <c r="Q1463" s="46" t="str">
        <f>VLOOKUP(B1463,辅助信息!E:M,9,FALSE)</f>
        <v>ZTWM-CDGS-XS-2024-0134-商投建工达州中医药科技成果示范园项目</v>
      </c>
      <c r="R1463" s="46" t="str">
        <f>_xlfn._xlws.FILTER(辅助信息!D:D,辅助信息!E:E=B1463)</f>
        <v>商投建工达州中医药科技园</v>
      </c>
    </row>
    <row r="1464" hidden="1" spans="1:18">
      <c r="A1464" s="54"/>
      <c r="B1464" s="27" t="s">
        <v>68</v>
      </c>
      <c r="C1464" s="53">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1" t="str">
        <f>VLOOKUP(B1464,辅助信息!E:J,6,FALSE)</f>
        <v>控制炉批号尽量少,优先安排达钢,提前联系到场规格及数量</v>
      </c>
      <c r="M1464" s="74">
        <v>45787</v>
      </c>
      <c r="O1464" s="45">
        <f ca="1" t="shared" si="72"/>
        <v>0</v>
      </c>
      <c r="P1464" s="45">
        <f ca="1" t="shared" si="70"/>
        <v>4</v>
      </c>
      <c r="Q1464" s="46" t="str">
        <f>VLOOKUP(B1464,辅助信息!E:M,9,FALSE)</f>
        <v>ZTWM-CDGS-XS-2024-0134-商投建工达州中医药科技成果示范园项目</v>
      </c>
      <c r="R1464" s="46" t="str">
        <f>_xlfn._xlws.FILTER(辅助信息!D:D,辅助信息!E:E=B1464)</f>
        <v>商投建工达州中医药科技园</v>
      </c>
    </row>
    <row r="1465" hidden="1" spans="1:18">
      <c r="A1465" s="54"/>
      <c r="B1465" s="27" t="s">
        <v>68</v>
      </c>
      <c r="C1465" s="53">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1" t="str">
        <f>VLOOKUP(B1465,辅助信息!E:J,6,FALSE)</f>
        <v>控制炉批号尽量少,优先安排达钢,提前联系到场规格及数量</v>
      </c>
      <c r="M1465" s="74">
        <v>45787</v>
      </c>
      <c r="O1465" s="45">
        <f ca="1" t="shared" si="72"/>
        <v>0</v>
      </c>
      <c r="P1465" s="45">
        <f ca="1" t="shared" si="70"/>
        <v>4</v>
      </c>
      <c r="Q1465" s="46" t="str">
        <f>VLOOKUP(B1465,辅助信息!E:M,9,FALSE)</f>
        <v>ZTWM-CDGS-XS-2024-0134-商投建工达州中医药科技成果示范园项目</v>
      </c>
      <c r="R1465" s="46" t="str">
        <f>_xlfn._xlws.FILTER(辅助信息!D:D,辅助信息!E:E=B1465)</f>
        <v>商投建工达州中医药科技园</v>
      </c>
    </row>
    <row r="1466" hidden="1" spans="1:18">
      <c r="A1466" s="54"/>
      <c r="B1466" s="27" t="s">
        <v>68</v>
      </c>
      <c r="C1466" s="53">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1" t="str">
        <f>VLOOKUP(B1466,辅助信息!E:J,6,FALSE)</f>
        <v>控制炉批号尽量少,优先安排达钢,提前联系到场规格及数量</v>
      </c>
      <c r="M1466" s="74">
        <v>45787</v>
      </c>
      <c r="O1466" s="45">
        <f ca="1" t="shared" si="72"/>
        <v>0</v>
      </c>
      <c r="P1466" s="45">
        <f ca="1" t="shared" si="70"/>
        <v>4</v>
      </c>
      <c r="Q1466" s="46" t="str">
        <f>VLOOKUP(B1466,辅助信息!E:M,9,FALSE)</f>
        <v>ZTWM-CDGS-XS-2024-0134-商投建工达州中医药科技成果示范园项目</v>
      </c>
      <c r="R1466" s="46" t="str">
        <f>_xlfn._xlws.FILTER(辅助信息!D:D,辅助信息!E:E=B1466)</f>
        <v>商投建工达州中医药科技园</v>
      </c>
    </row>
    <row r="1467" hidden="1" spans="2:18">
      <c r="B1467" s="27" t="s">
        <v>56</v>
      </c>
      <c r="C1467" s="53">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1" t="str">
        <f>VLOOKUP(B1467,辅助信息!E:J,6,FALSE)</f>
        <v>控制炉批号尽量少,优先安排达钢,提前联系到场规格及数量</v>
      </c>
      <c r="M1467" s="74">
        <v>45787</v>
      </c>
      <c r="O1467" s="45">
        <f ca="1" t="shared" si="72"/>
        <v>0</v>
      </c>
      <c r="P1467" s="45">
        <f ca="1" t="shared" si="70"/>
        <v>4</v>
      </c>
      <c r="Q1467" s="46" t="str">
        <f>VLOOKUP(B1467,辅助信息!E:M,9,FALSE)</f>
        <v>ZTWM-CDGS-XS-2024-0134-商投建工达州中医药科技成果示范园项目</v>
      </c>
      <c r="R1467" s="46" t="str">
        <f>_xlfn._xlws.FILTER(辅助信息!D:D,辅助信息!E:E=B1467)</f>
        <v>商投建工达州中医药科技园</v>
      </c>
    </row>
    <row r="1468" hidden="1" spans="2:18">
      <c r="B1468" s="27" t="s">
        <v>56</v>
      </c>
      <c r="C1468" s="53">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1" t="str">
        <f>VLOOKUP(B1468,辅助信息!E:J,6,FALSE)</f>
        <v>控制炉批号尽量少,优先安排达钢,提前联系到场规格及数量</v>
      </c>
      <c r="M1468" s="74">
        <v>45787</v>
      </c>
      <c r="O1468" s="45">
        <f ca="1" t="shared" si="72"/>
        <v>0</v>
      </c>
      <c r="P1468" s="45">
        <f ca="1" t="shared" si="70"/>
        <v>4</v>
      </c>
      <c r="Q1468" s="46" t="str">
        <f>VLOOKUP(B1468,辅助信息!E:M,9,FALSE)</f>
        <v>ZTWM-CDGS-XS-2024-0134-商投建工达州中医药科技成果示范园项目</v>
      </c>
      <c r="R1468" s="46" t="str">
        <f>_xlfn._xlws.FILTER(辅助信息!D:D,辅助信息!E:E=B1468)</f>
        <v>商投建工达州中医药科技园</v>
      </c>
    </row>
    <row r="1469" hidden="1" spans="2:18">
      <c r="B1469" s="27" t="s">
        <v>56</v>
      </c>
      <c r="C1469" s="53">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1" t="str">
        <f>VLOOKUP(B1469,辅助信息!E:J,6,FALSE)</f>
        <v>控制炉批号尽量少,优先安排达钢,提前联系到场规格及数量</v>
      </c>
      <c r="M1469" s="74">
        <v>45787</v>
      </c>
      <c r="O1469" s="45">
        <f ca="1" t="shared" si="72"/>
        <v>0</v>
      </c>
      <c r="P1469" s="45">
        <f ca="1" t="shared" si="70"/>
        <v>4</v>
      </c>
      <c r="Q1469" s="46" t="str">
        <f>VLOOKUP(B1469,辅助信息!E:M,9,FALSE)</f>
        <v>ZTWM-CDGS-XS-2024-0134-商投建工达州中医药科技成果示范园项目</v>
      </c>
      <c r="R1469" s="46" t="str">
        <f>_xlfn._xlws.FILTER(辅助信息!D:D,辅助信息!E:E=B1469)</f>
        <v>商投建工达州中医药科技园</v>
      </c>
    </row>
    <row r="1470" hidden="1" spans="2:18">
      <c r="B1470" s="27" t="s">
        <v>81</v>
      </c>
      <c r="C1470" s="53">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1" t="str">
        <f>VLOOKUP(B1470,辅助信息!E:J,6,FALSE)</f>
        <v>优先威钢发货,我方卸车,新老国标钢厂不加价可直发</v>
      </c>
      <c r="M1470" s="74">
        <v>45787</v>
      </c>
      <c r="O1470" s="45">
        <f ca="1" t="shared" si="72"/>
        <v>0</v>
      </c>
      <c r="P1470" s="45">
        <f ca="1" t="shared" si="70"/>
        <v>4</v>
      </c>
      <c r="Q1470" s="46" t="str">
        <f>VLOOKUP(B1470,辅助信息!E:M,9,FALSE)</f>
        <v>ZTWM-CDGS-XS-2024-0030-华西集采-简州大道</v>
      </c>
      <c r="R1470" s="46" t="str">
        <f>_xlfn._xlws.FILTER(辅助信息!D:D,辅助信息!E:E=B1470)</f>
        <v>华西简阳西城嘉苑</v>
      </c>
    </row>
    <row r="1471" hidden="1" spans="2:18">
      <c r="B1471" s="27" t="s">
        <v>81</v>
      </c>
      <c r="C1471" s="53">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1" t="str">
        <f>VLOOKUP(B1471,辅助信息!E:J,6,FALSE)</f>
        <v>优先威钢发货,我方卸车,新老国标钢厂不加价可直发</v>
      </c>
      <c r="M1471" s="74">
        <v>45787</v>
      </c>
      <c r="O1471" s="45">
        <f ca="1" t="shared" si="72"/>
        <v>0</v>
      </c>
      <c r="P1471" s="45">
        <f ca="1" t="shared" si="70"/>
        <v>4</v>
      </c>
      <c r="Q1471" s="46" t="str">
        <f>VLOOKUP(B1471,辅助信息!E:M,9,FALSE)</f>
        <v>ZTWM-CDGS-XS-2024-0030-华西集采-简州大道</v>
      </c>
      <c r="R1471" s="46" t="str">
        <f>_xlfn._xlws.FILTER(辅助信息!D:D,辅助信息!E:E=B1471)</f>
        <v>华西简阳西城嘉苑</v>
      </c>
    </row>
    <row r="1472" hidden="1" spans="2:18">
      <c r="B1472" s="27" t="s">
        <v>81</v>
      </c>
      <c r="C1472" s="53">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1" t="str">
        <f>VLOOKUP(B1472,辅助信息!E:J,6,FALSE)</f>
        <v>优先威钢发货,我方卸车,新老国标钢厂不加价可直发</v>
      </c>
      <c r="M1472" s="74">
        <v>45787</v>
      </c>
      <c r="O1472" s="45">
        <f ca="1" t="shared" si="72"/>
        <v>0</v>
      </c>
      <c r="P1472" s="45">
        <f ca="1" t="shared" si="70"/>
        <v>4</v>
      </c>
      <c r="Q1472" s="46" t="str">
        <f>VLOOKUP(B1472,辅助信息!E:M,9,FALSE)</f>
        <v>ZTWM-CDGS-XS-2024-0030-华西集采-简州大道</v>
      </c>
      <c r="R1472" s="46" t="str">
        <f>_xlfn._xlws.FILTER(辅助信息!D:D,辅助信息!E:E=B1472)</f>
        <v>华西简阳西城嘉苑</v>
      </c>
    </row>
    <row r="1473" hidden="1" spans="2:18">
      <c r="B1473" s="27" t="s">
        <v>81</v>
      </c>
      <c r="C1473" s="53">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1" t="str">
        <f>VLOOKUP(B1473,辅助信息!E:J,6,FALSE)</f>
        <v>优先威钢发货,我方卸车,新老国标钢厂不加价可直发</v>
      </c>
      <c r="M1473" s="74">
        <v>45787</v>
      </c>
      <c r="O1473" s="45">
        <f ca="1" t="shared" si="72"/>
        <v>0</v>
      </c>
      <c r="P1473" s="45">
        <f ca="1" t="shared" si="70"/>
        <v>4</v>
      </c>
      <c r="Q1473" s="46" t="str">
        <f>VLOOKUP(B1473,辅助信息!E:M,9,FALSE)</f>
        <v>ZTWM-CDGS-XS-2024-0030-华西集采-简州大道</v>
      </c>
      <c r="R1473" s="46" t="str">
        <f>_xlfn._xlws.FILTER(辅助信息!D:D,辅助信息!E:E=B1473)</f>
        <v>华西简阳西城嘉苑</v>
      </c>
    </row>
    <row r="1474" hidden="1" spans="2:18">
      <c r="B1474" s="27" t="s">
        <v>81</v>
      </c>
      <c r="C1474" s="53">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1" t="str">
        <f>VLOOKUP(B1474,辅助信息!E:J,6,FALSE)</f>
        <v>优先威钢发货,我方卸车,新老国标钢厂不加价可直发</v>
      </c>
      <c r="M1474" s="74">
        <v>45787</v>
      </c>
      <c r="O1474" s="45">
        <f ca="1" t="shared" si="72"/>
        <v>0</v>
      </c>
      <c r="P1474" s="45">
        <f ca="1" t="shared" si="70"/>
        <v>4</v>
      </c>
      <c r="Q1474" s="46" t="str">
        <f>VLOOKUP(B1474,辅助信息!E:M,9,FALSE)</f>
        <v>ZTWM-CDGS-XS-2024-0030-华西集采-简州大道</v>
      </c>
      <c r="R1474" s="46" t="str">
        <f>_xlfn._xlws.FILTER(辅助信息!D:D,辅助信息!E:E=B1474)</f>
        <v>华西简阳西城嘉苑</v>
      </c>
    </row>
    <row r="1475" hidden="1" spans="2:18">
      <c r="B1475" s="27" t="s">
        <v>81</v>
      </c>
      <c r="C1475" s="53">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1" t="str">
        <f>VLOOKUP(B1475,辅助信息!E:J,6,FALSE)</f>
        <v>优先威钢发货,我方卸车,新老国标钢厂不加价可直发</v>
      </c>
      <c r="M1475" s="74">
        <v>45787</v>
      </c>
      <c r="O1475" s="45">
        <f ca="1" t="shared" si="72"/>
        <v>0</v>
      </c>
      <c r="P1475" s="45">
        <f ca="1" t="shared" si="70"/>
        <v>4</v>
      </c>
      <c r="Q1475" s="46" t="str">
        <f>VLOOKUP(B1475,辅助信息!E:M,9,FALSE)</f>
        <v>ZTWM-CDGS-XS-2024-0030-华西集采-简州大道</v>
      </c>
      <c r="R1475" s="46" t="str">
        <f>_xlfn._xlws.FILTER(辅助信息!D:D,辅助信息!E:E=B1475)</f>
        <v>华西简阳西城嘉苑</v>
      </c>
    </row>
    <row r="1476" hidden="1" spans="2:18">
      <c r="B1476" s="27" t="s">
        <v>81</v>
      </c>
      <c r="C1476" s="53">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1" t="str">
        <f>VLOOKUP(B1476,辅助信息!E:J,6,FALSE)</f>
        <v>优先威钢发货,我方卸车,新老国标钢厂不加价可直发</v>
      </c>
      <c r="M1476" s="74">
        <v>45787</v>
      </c>
      <c r="O1476" s="45">
        <f ca="1" t="shared" si="72"/>
        <v>0</v>
      </c>
      <c r="P1476" s="45">
        <f ca="1" t="shared" si="70"/>
        <v>4</v>
      </c>
      <c r="Q1476" s="46" t="str">
        <f>VLOOKUP(B1476,辅助信息!E:M,9,FALSE)</f>
        <v>ZTWM-CDGS-XS-2024-0030-华西集采-简州大道</v>
      </c>
      <c r="R1476" s="46" t="str">
        <f>_xlfn._xlws.FILTER(辅助信息!D:D,辅助信息!E:E=B1476)</f>
        <v>华西简阳西城嘉苑</v>
      </c>
    </row>
    <row r="1477" hidden="1" spans="2:18">
      <c r="B1477" s="27" t="s">
        <v>81</v>
      </c>
      <c r="C1477" s="53">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1" t="str">
        <f>VLOOKUP(B1477,辅助信息!E:J,6,FALSE)</f>
        <v>优先威钢发货,我方卸车,新老国标钢厂不加价可直发</v>
      </c>
      <c r="M1477" s="74">
        <v>45787</v>
      </c>
      <c r="O1477" s="45">
        <f ca="1" t="shared" si="72"/>
        <v>0</v>
      </c>
      <c r="P1477" s="45">
        <f ca="1" t="shared" si="70"/>
        <v>4</v>
      </c>
      <c r="Q1477" s="46" t="str">
        <f>VLOOKUP(B1477,辅助信息!E:M,9,FALSE)</f>
        <v>ZTWM-CDGS-XS-2024-0030-华西集采-简州大道</v>
      </c>
      <c r="R1477" s="46" t="str">
        <f>_xlfn._xlws.FILTER(辅助信息!D:D,辅助信息!E:E=B1477)</f>
        <v>华西简阳西城嘉苑</v>
      </c>
    </row>
    <row r="1478" hidden="1" spans="2:18">
      <c r="B1478" s="27" t="s">
        <v>81</v>
      </c>
      <c r="C1478" s="53">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1" t="str">
        <f>VLOOKUP(B1478,辅助信息!E:J,6,FALSE)</f>
        <v>优先威钢发货,我方卸车,新老国标钢厂不加价可直发</v>
      </c>
      <c r="M1478" s="74">
        <v>45787</v>
      </c>
      <c r="O1478" s="45">
        <f ca="1" t="shared" si="72"/>
        <v>0</v>
      </c>
      <c r="P1478" s="45">
        <f ca="1" t="shared" si="70"/>
        <v>4</v>
      </c>
      <c r="Q1478" s="46" t="str">
        <f>VLOOKUP(B1478,辅助信息!E:M,9,FALSE)</f>
        <v>ZTWM-CDGS-XS-2024-0030-华西集采-简州大道</v>
      </c>
      <c r="R1478" s="46" t="str">
        <f>_xlfn._xlws.FILTER(辅助信息!D:D,辅助信息!E:E=B1478)</f>
        <v>华西简阳西城嘉苑</v>
      </c>
    </row>
    <row r="1479" hidden="1" spans="2:18">
      <c r="B1479" s="27" t="s">
        <v>81</v>
      </c>
      <c r="C1479" s="53">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1" t="str">
        <f>VLOOKUP(B1479,辅助信息!E:J,6,FALSE)</f>
        <v>优先威钢发货,我方卸车,新老国标钢厂不加价可直发</v>
      </c>
      <c r="M1479" s="74">
        <v>45787</v>
      </c>
      <c r="O1479" s="45">
        <f ca="1" t="shared" si="72"/>
        <v>0</v>
      </c>
      <c r="P1479" s="45">
        <f ca="1" t="shared" si="70"/>
        <v>4</v>
      </c>
      <c r="Q1479" s="46" t="str">
        <f>VLOOKUP(B1479,辅助信息!E:M,9,FALSE)</f>
        <v>ZTWM-CDGS-XS-2024-0030-华西集采-简州大道</v>
      </c>
      <c r="R1479" s="46" t="str">
        <f>_xlfn._xlws.FILTER(辅助信息!D:D,辅助信息!E:E=B1479)</f>
        <v>华西简阳西城嘉苑</v>
      </c>
    </row>
    <row r="1480" hidden="1" spans="2:18">
      <c r="B1480" s="27" t="s">
        <v>81</v>
      </c>
      <c r="C1480" s="53">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1" t="str">
        <f>VLOOKUP(B1480,辅助信息!E:J,6,FALSE)</f>
        <v>优先威钢发货,我方卸车,新老国标钢厂不加价可直发</v>
      </c>
      <c r="M1480" s="74">
        <v>45787</v>
      </c>
      <c r="O1480" s="45">
        <f ca="1" t="shared" si="72"/>
        <v>0</v>
      </c>
      <c r="P1480" s="45">
        <f ca="1" t="shared" si="70"/>
        <v>4</v>
      </c>
      <c r="Q1480" s="46" t="str">
        <f>VLOOKUP(B1480,辅助信息!E:M,9,FALSE)</f>
        <v>ZTWM-CDGS-XS-2024-0030-华西集采-简州大道</v>
      </c>
      <c r="R1480" s="46" t="str">
        <f>_xlfn._xlws.FILTER(辅助信息!D:D,辅助信息!E:E=B1480)</f>
        <v>华西简阳西城嘉苑</v>
      </c>
    </row>
    <row r="1481" hidden="1" spans="2:18">
      <c r="B1481" s="27" t="s">
        <v>81</v>
      </c>
      <c r="C1481" s="53">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1" t="str">
        <f>VLOOKUP(B1481,辅助信息!E:J,6,FALSE)</f>
        <v>优先威钢发货,我方卸车,新老国标钢厂不加价可直发</v>
      </c>
      <c r="M1481" s="74">
        <v>45787</v>
      </c>
      <c r="O1481" s="45">
        <f ca="1" t="shared" si="72"/>
        <v>0</v>
      </c>
      <c r="P1481" s="45">
        <f ca="1" t="shared" si="70"/>
        <v>4</v>
      </c>
      <c r="Q1481" s="46" t="str">
        <f>VLOOKUP(B1481,辅助信息!E:M,9,FALSE)</f>
        <v>ZTWM-CDGS-XS-2024-0030-华西集采-简州大道</v>
      </c>
      <c r="R1481" s="46" t="str">
        <f>_xlfn._xlws.FILTER(辅助信息!D:D,辅助信息!E:E=B1481)</f>
        <v>华西简阳西城嘉苑</v>
      </c>
    </row>
    <row r="1482" hidden="1" spans="2:18">
      <c r="B1482" s="27" t="s">
        <v>81</v>
      </c>
      <c r="C1482" s="53">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1" t="str">
        <f>VLOOKUP(B1482,辅助信息!E:J,6,FALSE)</f>
        <v>优先威钢发货,我方卸车,新老国标钢厂不加价可直发</v>
      </c>
      <c r="M1482" s="74">
        <v>45787</v>
      </c>
      <c r="O1482" s="45">
        <f ca="1" t="shared" si="72"/>
        <v>0</v>
      </c>
      <c r="P1482" s="45">
        <f ca="1" t="shared" si="70"/>
        <v>4</v>
      </c>
      <c r="Q1482" s="46" t="str">
        <f>VLOOKUP(B1482,辅助信息!E:M,9,FALSE)</f>
        <v>ZTWM-CDGS-XS-2024-0030-华西集采-简州大道</v>
      </c>
      <c r="R1482" s="46" t="str">
        <f>_xlfn._xlws.FILTER(辅助信息!D:D,辅助信息!E:E=B1482)</f>
        <v>华西简阳西城嘉苑</v>
      </c>
    </row>
    <row r="1483" hidden="1" spans="2:18">
      <c r="B1483" s="27" t="s">
        <v>81</v>
      </c>
      <c r="C1483" s="53">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1" t="str">
        <f>VLOOKUP(B1483,辅助信息!E:J,6,FALSE)</f>
        <v>优先威钢发货,我方卸车,新老国标钢厂不加价可直发</v>
      </c>
      <c r="M1483" s="74">
        <v>45787</v>
      </c>
      <c r="O1483" s="45">
        <f ca="1" t="shared" si="72"/>
        <v>0</v>
      </c>
      <c r="P1483" s="45">
        <f ca="1" t="shared" si="70"/>
        <v>4</v>
      </c>
      <c r="Q1483" s="46" t="str">
        <f>VLOOKUP(B1483,辅助信息!E:M,9,FALSE)</f>
        <v>ZTWM-CDGS-XS-2024-0030-华西集采-简州大道</v>
      </c>
      <c r="R1483" s="46" t="str">
        <f>_xlfn._xlws.FILTER(辅助信息!D:D,辅助信息!E:E=B1483)</f>
        <v>华西简阳西城嘉苑</v>
      </c>
    </row>
    <row r="1484" hidden="1" spans="2:18">
      <c r="B1484" s="27" t="s">
        <v>81</v>
      </c>
      <c r="C1484" s="53">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1" t="str">
        <f>VLOOKUP(B1484,辅助信息!E:J,6,FALSE)</f>
        <v>优先威钢发货,我方卸车,新老国标钢厂不加价可直发</v>
      </c>
      <c r="M1484" s="74">
        <v>45787</v>
      </c>
      <c r="O1484" s="45">
        <f ca="1" t="shared" si="72"/>
        <v>0</v>
      </c>
      <c r="P1484" s="45">
        <f ca="1" t="shared" si="70"/>
        <v>4</v>
      </c>
      <c r="Q1484" s="46" t="str">
        <f>VLOOKUP(B1484,辅助信息!E:M,9,FALSE)</f>
        <v>ZTWM-CDGS-XS-2024-0030-华西集采-简州大道</v>
      </c>
      <c r="R1484" s="46" t="str">
        <f>_xlfn._xlws.FILTER(辅助信息!D:D,辅助信息!E:E=B1484)</f>
        <v>华西简阳西城嘉苑</v>
      </c>
    </row>
    <row r="1485" hidden="1" spans="2:18">
      <c r="B1485" s="27" t="s">
        <v>81</v>
      </c>
      <c r="C1485" s="53">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1" t="str">
        <f>VLOOKUP(B1485,辅助信息!E:J,6,FALSE)</f>
        <v>优先威钢发货,我方卸车,新老国标钢厂不加价可直发</v>
      </c>
      <c r="M1485" s="74">
        <v>45787</v>
      </c>
      <c r="O1485" s="45">
        <f ca="1" t="shared" ref="O1485:O1502" si="74">IF(OR(M1485="",N1485&lt;&gt;""),"",MAX(M1485-TODAY(),0))</f>
        <v>0</v>
      </c>
      <c r="P1485" s="45">
        <f ca="1" t="shared" si="70"/>
        <v>4</v>
      </c>
      <c r="Q1485" s="46" t="str">
        <f>VLOOKUP(B1485,辅助信息!E:M,9,FALSE)</f>
        <v>ZTWM-CDGS-XS-2024-0030-华西集采-简州大道</v>
      </c>
      <c r="R1485" s="46" t="str">
        <f>_xlfn._xlws.FILTER(辅助信息!D:D,辅助信息!E:E=B1485)</f>
        <v>华西简阳西城嘉苑</v>
      </c>
    </row>
    <row r="1486" hidden="1" spans="2:18">
      <c r="B1486" s="27" t="s">
        <v>81</v>
      </c>
      <c r="C1486" s="53">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1" t="str">
        <f>VLOOKUP(B1486,辅助信息!E:J,6,FALSE)</f>
        <v>优先威钢发货,我方卸车,新老国标钢厂不加价可直发</v>
      </c>
      <c r="M1486" s="74">
        <v>45787</v>
      </c>
      <c r="O1486" s="45">
        <f ca="1" t="shared" si="74"/>
        <v>0</v>
      </c>
      <c r="P1486" s="45">
        <f ca="1" t="shared" si="70"/>
        <v>4</v>
      </c>
      <c r="Q1486" s="46" t="str">
        <f>VLOOKUP(B1486,辅助信息!E:M,9,FALSE)</f>
        <v>ZTWM-CDGS-XS-2024-0030-华西集采-简州大道</v>
      </c>
      <c r="R1486" s="46" t="str">
        <f>_xlfn._xlws.FILTER(辅助信息!D:D,辅助信息!E:E=B1486)</f>
        <v>华西简阳西城嘉苑</v>
      </c>
    </row>
    <row r="1487" hidden="1" spans="2:18">
      <c r="B1487" s="27" t="s">
        <v>81</v>
      </c>
      <c r="C1487" s="53">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1" t="str">
        <f>VLOOKUP(B1487,辅助信息!E:J,6,FALSE)</f>
        <v>优先威钢发货,我方卸车,新老国标钢厂不加价可直发</v>
      </c>
      <c r="M1487" s="74">
        <v>45787</v>
      </c>
      <c r="O1487" s="45">
        <f ca="1" t="shared" si="74"/>
        <v>0</v>
      </c>
      <c r="P1487" s="45">
        <f ca="1" t="shared" ref="P1487:P1519" si="75">IF(M1487="","",IF(N1487&lt;&gt;"",MAX(N1487-M1487,0),IF(TODAY()&gt;M1487,TODAY()-M1487,0)))</f>
        <v>4</v>
      </c>
      <c r="Q1487" s="46" t="str">
        <f>VLOOKUP(B1487,辅助信息!E:M,9,FALSE)</f>
        <v>ZTWM-CDGS-XS-2024-0030-华西集采-简州大道</v>
      </c>
      <c r="R1487" s="46" t="str">
        <f>_xlfn._xlws.FILTER(辅助信息!D:D,辅助信息!E:E=B1487)</f>
        <v>华西简阳西城嘉苑</v>
      </c>
    </row>
    <row r="1488" hidden="1" spans="2:18">
      <c r="B1488" s="27" t="s">
        <v>147</v>
      </c>
      <c r="C1488" s="53">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1" t="str">
        <f>VLOOKUP(B1488,辅助信息!E:J,6,FALSE)</f>
        <v>控制炉批号尽量少,优先安排达钢,提前联系到场规格及数量</v>
      </c>
      <c r="M1488" s="74">
        <v>45784</v>
      </c>
      <c r="O1488" s="45">
        <f ca="1" t="shared" si="74"/>
        <v>0</v>
      </c>
      <c r="P1488" s="45">
        <f ca="1" t="shared" si="75"/>
        <v>7</v>
      </c>
      <c r="Q1488" s="46" t="str">
        <f>VLOOKUP(B1488,辅助信息!E:M,9,FALSE)</f>
        <v>ZTWM-CDGS-XS-2024-0134-商投建工达州中医药科技成果示范园项目</v>
      </c>
      <c r="R1488" s="46" t="str">
        <f>_xlfn._xlws.FILTER(辅助信息!D:D,辅助信息!E:E=B1488)</f>
        <v>商投建工达州中医药科技园</v>
      </c>
    </row>
    <row r="1489" hidden="1" spans="2:18">
      <c r="B1489" s="27" t="s">
        <v>147</v>
      </c>
      <c r="C1489" s="53">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1" t="str">
        <f>VLOOKUP(B1489,辅助信息!E:J,6,FALSE)</f>
        <v>控制炉批号尽量少,优先安排达钢,提前联系到场规格及数量</v>
      </c>
      <c r="M1489" s="74">
        <v>45784</v>
      </c>
      <c r="O1489" s="45">
        <f ca="1" t="shared" si="74"/>
        <v>0</v>
      </c>
      <c r="P1489" s="45">
        <f ca="1" t="shared" si="75"/>
        <v>7</v>
      </c>
      <c r="Q1489" s="46" t="str">
        <f>VLOOKUP(B1489,辅助信息!E:M,9,FALSE)</f>
        <v>ZTWM-CDGS-XS-2024-0134-商投建工达州中医药科技成果示范园项目</v>
      </c>
      <c r="R1489" s="46" t="str">
        <f>_xlfn._xlws.FILTER(辅助信息!D:D,辅助信息!E:E=B1489)</f>
        <v>商投建工达州中医药科技园</v>
      </c>
    </row>
    <row r="1490" hidden="1" spans="1:18">
      <c r="A1490" s="65" t="s">
        <v>100</v>
      </c>
      <c r="B1490" s="27" t="s">
        <v>106</v>
      </c>
      <c r="C1490" s="53">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1" t="str">
        <f>VLOOKUP(B1490,辅助信息!E:J,6,FALSE)</f>
        <v>提前联系到场规格</v>
      </c>
      <c r="M1490" s="74">
        <v>45785</v>
      </c>
      <c r="O1490" s="45">
        <f ca="1" t="shared" si="74"/>
        <v>0</v>
      </c>
      <c r="P1490" s="45">
        <f ca="1" t="shared" si="75"/>
        <v>6</v>
      </c>
      <c r="Q1490" s="46" t="str">
        <f>VLOOKUP(B1490,辅助信息!E:M,9,FALSE)</f>
        <v>ZTWM-CDGS-XS-2024-0169-中冶西部钢构-宜宾市南溪区幸福路东路,高县月江镇建设项目</v>
      </c>
      <c r="R1490" s="46" t="str">
        <f>_xlfn._xlws.FILTER(辅助信息!D:D,辅助信息!E:E=B1490)</f>
        <v>五冶钢构-宜宾市南溪区高县月江镇建设项目</v>
      </c>
    </row>
    <row r="1491" hidden="1" spans="1:18">
      <c r="A1491" s="65"/>
      <c r="B1491" s="27" t="s">
        <v>106</v>
      </c>
      <c r="C1491" s="53">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1" t="str">
        <f>VLOOKUP(B1491,辅助信息!E:J,6,FALSE)</f>
        <v>提前联系到场规格</v>
      </c>
      <c r="M1491" s="74">
        <v>45785</v>
      </c>
      <c r="O1491" s="45">
        <f ca="1" t="shared" si="74"/>
        <v>0</v>
      </c>
      <c r="P1491" s="45">
        <f ca="1" t="shared" si="75"/>
        <v>6</v>
      </c>
      <c r="Q1491" s="46" t="str">
        <f>VLOOKUP(B1491,辅助信息!E:M,9,FALSE)</f>
        <v>ZTWM-CDGS-XS-2024-0169-中冶西部钢构-宜宾市南溪区幸福路东路,高县月江镇建设项目</v>
      </c>
      <c r="R1491" s="46" t="str">
        <f>_xlfn._xlws.FILTER(辅助信息!D:D,辅助信息!E:E=B1491)</f>
        <v>五冶钢构-宜宾市南溪区高县月江镇建设项目</v>
      </c>
    </row>
    <row r="1492" hidden="1" spans="1:18">
      <c r="A1492" s="65"/>
      <c r="B1492" s="27" t="s">
        <v>106</v>
      </c>
      <c r="C1492" s="53">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1" t="str">
        <f>VLOOKUP(B1492,辅助信息!E:J,6,FALSE)</f>
        <v>提前联系到场规格</v>
      </c>
      <c r="M1492" s="74">
        <v>45785</v>
      </c>
      <c r="O1492" s="45">
        <f ca="1" t="shared" si="74"/>
        <v>0</v>
      </c>
      <c r="P1492" s="45">
        <f ca="1" t="shared" si="75"/>
        <v>6</v>
      </c>
      <c r="Q1492" s="46" t="str">
        <f>VLOOKUP(B1492,辅助信息!E:M,9,FALSE)</f>
        <v>ZTWM-CDGS-XS-2024-0169-中冶西部钢构-宜宾市南溪区幸福路东路,高县月江镇建设项目</v>
      </c>
      <c r="R1492" s="46" t="str">
        <f>_xlfn._xlws.FILTER(辅助信息!D:D,辅助信息!E:E=B1492)</f>
        <v>五冶钢构-宜宾市南溪区高县月江镇建设项目</v>
      </c>
    </row>
    <row r="1493" hidden="1" spans="1:18">
      <c r="A1493" s="65"/>
      <c r="B1493" s="27" t="s">
        <v>106</v>
      </c>
      <c r="C1493" s="53">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1" t="str">
        <f>VLOOKUP(B1493,辅助信息!E:J,6,FALSE)</f>
        <v>提前联系到场规格</v>
      </c>
      <c r="M1493" s="74">
        <v>45785</v>
      </c>
      <c r="O1493" s="45">
        <f ca="1" t="shared" si="74"/>
        <v>0</v>
      </c>
      <c r="P1493" s="45">
        <f ca="1" t="shared" si="75"/>
        <v>6</v>
      </c>
      <c r="Q1493" s="46" t="str">
        <f>VLOOKUP(B1493,辅助信息!E:M,9,FALSE)</f>
        <v>ZTWM-CDGS-XS-2024-0169-中冶西部钢构-宜宾市南溪区幸福路东路,高县月江镇建设项目</v>
      </c>
      <c r="R1493" s="46" t="str">
        <f>_xlfn._xlws.FILTER(辅助信息!D:D,辅助信息!E:E=B1493)</f>
        <v>五冶钢构-宜宾市南溪区高县月江镇建设项目</v>
      </c>
    </row>
    <row r="1494" hidden="1" spans="1:18">
      <c r="A1494" s="65"/>
      <c r="B1494" s="27" t="s">
        <v>106</v>
      </c>
      <c r="C1494" s="53">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1" t="str">
        <f>VLOOKUP(B1494,辅助信息!E:J,6,FALSE)</f>
        <v>提前联系到场规格</v>
      </c>
      <c r="M1494" s="74">
        <v>45785</v>
      </c>
      <c r="O1494" s="45">
        <f ca="1" t="shared" si="74"/>
        <v>0</v>
      </c>
      <c r="P1494" s="45">
        <f ca="1" t="shared" si="75"/>
        <v>6</v>
      </c>
      <c r="Q1494" s="46" t="str">
        <f>VLOOKUP(B1494,辅助信息!E:M,9,FALSE)</f>
        <v>ZTWM-CDGS-XS-2024-0169-中冶西部钢构-宜宾市南溪区幸福路东路,高县月江镇建设项目</v>
      </c>
      <c r="R1494" s="46" t="str">
        <f>_xlfn._xlws.FILTER(辅助信息!D:D,辅助信息!E:E=B1494)</f>
        <v>五冶钢构-宜宾市南溪区高县月江镇建设项目</v>
      </c>
    </row>
    <row r="1495" hidden="1" spans="1:18">
      <c r="A1495" s="65" t="s">
        <v>100</v>
      </c>
      <c r="B1495" s="27" t="s">
        <v>127</v>
      </c>
      <c r="C1495" s="53">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1" t="str">
        <f>VLOOKUP(B1495,辅助信息!E:J,6,FALSE)</f>
        <v>送货单：送货单位：南充思临新材料科技有限公司,收货单位：五冶集团川北(南充)建设有限公司,项目名称：南充医学科学产业园,送货车型13米,装货前联系收货人核实到场规格</v>
      </c>
      <c r="M1495" s="74">
        <v>45785</v>
      </c>
      <c r="O1495" s="45">
        <f ca="1" t="shared" si="74"/>
        <v>0</v>
      </c>
      <c r="P1495" s="45">
        <f ca="1" t="shared" si="75"/>
        <v>6</v>
      </c>
      <c r="Q1495" s="46" t="str">
        <f>VLOOKUP(B1495,辅助信息!E:M,9,FALSE)</f>
        <v>ZTWM-CDGS-XS-2024-0248-五冶钢构-南充市医学院项目</v>
      </c>
      <c r="R1495" s="46" t="str">
        <f>_xlfn._xlws.FILTER(辅助信息!D:D,辅助信息!E:E=B1495)</f>
        <v>五冶钢构南充医学科学产业园建设项目</v>
      </c>
    </row>
    <row r="1496" hidden="1" spans="1:18">
      <c r="A1496" s="65"/>
      <c r="B1496" s="27" t="s">
        <v>127</v>
      </c>
      <c r="C1496" s="53">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1" t="str">
        <f>VLOOKUP(B1496,辅助信息!E:J,6,FALSE)</f>
        <v>送货单：送货单位：南充思临新材料科技有限公司,收货单位：五冶集团川北(南充)建设有限公司,项目名称：南充医学科学产业园,送货车型13米,装货前联系收货人核实到场规格</v>
      </c>
      <c r="M1496" s="74">
        <v>45785</v>
      </c>
      <c r="O1496" s="45">
        <f ca="1" t="shared" si="74"/>
        <v>0</v>
      </c>
      <c r="P1496" s="45">
        <f ca="1" t="shared" si="75"/>
        <v>6</v>
      </c>
      <c r="Q1496" s="46" t="str">
        <f>VLOOKUP(B1496,辅助信息!E:M,9,FALSE)</f>
        <v>ZTWM-CDGS-XS-2024-0248-五冶钢构-南充市医学院项目</v>
      </c>
      <c r="R1496" s="46" t="str">
        <f>_xlfn._xlws.FILTER(辅助信息!D:D,辅助信息!E:E=B1496)</f>
        <v>五冶钢构南充医学科学产业园建设项目</v>
      </c>
    </row>
    <row r="1497" hidden="1" spans="1:18">
      <c r="A1497" s="65"/>
      <c r="B1497" s="27" t="s">
        <v>127</v>
      </c>
      <c r="C1497" s="53">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1" t="str">
        <f>VLOOKUP(B1497,辅助信息!E:J,6,FALSE)</f>
        <v>送货单：送货单位：南充思临新材料科技有限公司,收货单位：五冶集团川北(南充)建设有限公司,项目名称：南充医学科学产业园,送货车型13米,装货前联系收货人核实到场规格</v>
      </c>
      <c r="M1497" s="74">
        <v>45785</v>
      </c>
      <c r="O1497" s="45">
        <f ca="1" t="shared" si="74"/>
        <v>0</v>
      </c>
      <c r="P1497" s="45">
        <f ca="1" t="shared" si="75"/>
        <v>6</v>
      </c>
      <c r="Q1497" s="46" t="str">
        <f>VLOOKUP(B1497,辅助信息!E:M,9,FALSE)</f>
        <v>ZTWM-CDGS-XS-2024-0248-五冶钢构-南充市医学院项目</v>
      </c>
      <c r="R1497" s="46" t="str">
        <f>_xlfn._xlws.FILTER(辅助信息!D:D,辅助信息!E:E=B1497)</f>
        <v>五冶钢构南充医学科学产业园建设项目</v>
      </c>
    </row>
    <row r="1498" hidden="1" spans="1:18">
      <c r="A1498" s="65" t="s">
        <v>100</v>
      </c>
      <c r="B1498" s="27" t="s">
        <v>68</v>
      </c>
      <c r="C1498" s="53">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1" t="str">
        <f>VLOOKUP(B1498,辅助信息!E:J,6,FALSE)</f>
        <v>控制炉批号尽量少,优先安排达钢,提前联系到场规格及数量</v>
      </c>
      <c r="M1498" s="74">
        <v>45785</v>
      </c>
      <c r="O1498" s="45">
        <f ca="1" t="shared" si="74"/>
        <v>0</v>
      </c>
      <c r="P1498" s="45">
        <f ca="1" t="shared" si="75"/>
        <v>6</v>
      </c>
      <c r="Q1498" s="46" t="str">
        <f>VLOOKUP(B1498,辅助信息!E:M,9,FALSE)</f>
        <v>ZTWM-CDGS-XS-2024-0134-商投建工达州中医药科技成果示范园项目</v>
      </c>
      <c r="R1498" s="46" t="str">
        <f>_xlfn._xlws.FILTER(辅助信息!D:D,辅助信息!E:E=B1498)</f>
        <v>商投建工达州中医药科技园</v>
      </c>
    </row>
    <row r="1499" hidden="1" spans="1:18">
      <c r="A1499" s="65"/>
      <c r="B1499" s="27" t="s">
        <v>68</v>
      </c>
      <c r="C1499" s="53">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1" t="str">
        <f>VLOOKUP(B1499,辅助信息!E:J,6,FALSE)</f>
        <v>控制炉批号尽量少,优先安排达钢,提前联系到场规格及数量</v>
      </c>
      <c r="M1499" s="74">
        <v>45785</v>
      </c>
      <c r="O1499" s="45">
        <f ca="1" t="shared" si="74"/>
        <v>0</v>
      </c>
      <c r="P1499" s="45">
        <f ca="1" t="shared" si="75"/>
        <v>6</v>
      </c>
      <c r="Q1499" s="46" t="str">
        <f>VLOOKUP(B1499,辅助信息!E:M,9,FALSE)</f>
        <v>ZTWM-CDGS-XS-2024-0134-商投建工达州中医药科技成果示范园项目</v>
      </c>
      <c r="R1499" s="46" t="str">
        <f>_xlfn._xlws.FILTER(辅助信息!D:D,辅助信息!E:E=B1499)</f>
        <v>商投建工达州中医药科技园</v>
      </c>
    </row>
    <row r="1500" hidden="1" spans="1:18">
      <c r="A1500" s="65"/>
      <c r="B1500" s="27" t="s">
        <v>68</v>
      </c>
      <c r="C1500" s="53">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1" t="str">
        <f>VLOOKUP(B1500,辅助信息!E:J,6,FALSE)</f>
        <v>控制炉批号尽量少,优先安排达钢,提前联系到场规格及数量</v>
      </c>
      <c r="M1500" s="74">
        <v>45787</v>
      </c>
      <c r="O1500" s="45">
        <f ca="1" t="shared" si="74"/>
        <v>0</v>
      </c>
      <c r="P1500" s="45">
        <f ca="1" t="shared" si="75"/>
        <v>4</v>
      </c>
      <c r="Q1500" s="46" t="str">
        <f>VLOOKUP(B1500,辅助信息!E:M,9,FALSE)</f>
        <v>ZTWM-CDGS-XS-2024-0134-商投建工达州中医药科技成果示范园项目</v>
      </c>
      <c r="R1500" s="46" t="str">
        <f>_xlfn._xlws.FILTER(辅助信息!D:D,辅助信息!E:E=B1500)</f>
        <v>商投建工达州中医药科技园</v>
      </c>
    </row>
    <row r="1501" hidden="1" spans="2:18">
      <c r="B1501" s="27" t="s">
        <v>56</v>
      </c>
      <c r="C1501" s="53">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1" t="str">
        <f>VLOOKUP(B1501,辅助信息!E:J,6,FALSE)</f>
        <v>控制炉批号尽量少,优先安排达钢,提前联系到场规格及数量</v>
      </c>
      <c r="M1501" s="74">
        <v>45787</v>
      </c>
      <c r="O1501" s="45">
        <f ca="1" t="shared" si="74"/>
        <v>0</v>
      </c>
      <c r="P1501" s="45">
        <f ca="1" t="shared" si="75"/>
        <v>4</v>
      </c>
      <c r="Q1501" s="46" t="str">
        <f>VLOOKUP(B1501,辅助信息!E:M,9,FALSE)</f>
        <v>ZTWM-CDGS-XS-2024-0134-商投建工达州中医药科技成果示范园项目</v>
      </c>
      <c r="R1501" s="46" t="str">
        <f>_xlfn._xlws.FILTER(辅助信息!D:D,辅助信息!E:E=B1501)</f>
        <v>商投建工达州中医药科技园</v>
      </c>
    </row>
    <row r="1502" hidden="1" spans="2:18">
      <c r="B1502" s="27" t="s">
        <v>56</v>
      </c>
      <c r="C1502" s="53">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1" t="str">
        <f>VLOOKUP(B1502,辅助信息!E:J,6,FALSE)</f>
        <v>控制炉批号尽量少,优先安排达钢,提前联系到场规格及数量</v>
      </c>
      <c r="M1502" s="74">
        <v>45787</v>
      </c>
      <c r="O1502" s="45">
        <f ca="1" t="shared" si="74"/>
        <v>0</v>
      </c>
      <c r="P1502" s="45">
        <f ca="1" t="shared" si="75"/>
        <v>4</v>
      </c>
      <c r="Q1502" s="46" t="str">
        <f>VLOOKUP(B1502,辅助信息!E:M,9,FALSE)</f>
        <v>ZTWM-CDGS-XS-2024-0134-商投建工达州中医药科技成果示范园项目</v>
      </c>
      <c r="R1502" s="46" t="str">
        <f>_xlfn._xlws.FILTER(辅助信息!D:D,辅助信息!E:E=B1502)</f>
        <v>商投建工达州中医药科技园</v>
      </c>
    </row>
    <row r="1503" hidden="1" spans="1:18">
      <c r="A1503" s="65" t="s">
        <v>100</v>
      </c>
      <c r="B1503" s="27" t="s">
        <v>81</v>
      </c>
      <c r="C1503" s="53">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1" t="str">
        <f>VLOOKUP(B1503,辅助信息!E:J,6,FALSE)</f>
        <v>优先威钢发货,我方卸车,新老国标钢厂不加价可直发</v>
      </c>
      <c r="M1503" s="74">
        <v>45787</v>
      </c>
      <c r="O1503" s="45">
        <f ca="1" t="shared" ref="O1503:O1521" si="76">IF(OR(M1503="",N1503&lt;&gt;""),"",MAX(M1503-TODAY(),0))</f>
        <v>0</v>
      </c>
      <c r="P1503" s="45">
        <f ca="1" t="shared" si="75"/>
        <v>4</v>
      </c>
      <c r="Q1503" s="46" t="str">
        <f>VLOOKUP(B1503,辅助信息!E:M,9,FALSE)</f>
        <v>ZTWM-CDGS-XS-2024-0030-华西集采-简州大道</v>
      </c>
      <c r="R1503" s="46" t="str">
        <f>_xlfn._xlws.FILTER(辅助信息!D:D,辅助信息!E:E=B1503)</f>
        <v>华西简阳西城嘉苑</v>
      </c>
    </row>
    <row r="1504" hidden="1" spans="1:18">
      <c r="A1504" s="65"/>
      <c r="B1504" s="27" t="s">
        <v>81</v>
      </c>
      <c r="C1504" s="53">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1" t="str">
        <f>VLOOKUP(B1504,辅助信息!E:J,6,FALSE)</f>
        <v>优先威钢发货,我方卸车,新老国标钢厂不加价可直发</v>
      </c>
      <c r="M1504" s="74">
        <v>45788</v>
      </c>
      <c r="O1504" s="45">
        <f ca="1" t="shared" si="76"/>
        <v>0</v>
      </c>
      <c r="P1504" s="45">
        <f ca="1" t="shared" si="75"/>
        <v>3</v>
      </c>
      <c r="Q1504" s="46" t="str">
        <f>VLOOKUP(B1504,辅助信息!E:M,9,FALSE)</f>
        <v>ZTWM-CDGS-XS-2024-0030-华西集采-简州大道</v>
      </c>
      <c r="R1504" s="46" t="str">
        <f>_xlfn._xlws.FILTER(辅助信息!D:D,辅助信息!E:E=B1504)</f>
        <v>华西简阳西城嘉苑</v>
      </c>
    </row>
    <row r="1505" hidden="1" spans="1:18">
      <c r="A1505" s="65"/>
      <c r="B1505" s="27" t="s">
        <v>81</v>
      </c>
      <c r="C1505" s="53">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1" t="str">
        <f>VLOOKUP(B1505,辅助信息!E:J,6,FALSE)</f>
        <v>优先威钢发货,我方卸车,新老国标钢厂不加价可直发</v>
      </c>
      <c r="M1505" s="74">
        <v>45788</v>
      </c>
      <c r="O1505" s="45">
        <f ca="1" t="shared" si="76"/>
        <v>0</v>
      </c>
      <c r="P1505" s="45">
        <f ca="1" t="shared" si="75"/>
        <v>3</v>
      </c>
      <c r="Q1505" s="46" t="str">
        <f>VLOOKUP(B1505,辅助信息!E:M,9,FALSE)</f>
        <v>ZTWM-CDGS-XS-2024-0030-华西集采-简州大道</v>
      </c>
      <c r="R1505" s="46" t="str">
        <f>_xlfn._xlws.FILTER(辅助信息!D:D,辅助信息!E:E=B1505)</f>
        <v>华西简阳西城嘉苑</v>
      </c>
    </row>
    <row r="1506" hidden="1" spans="1:18">
      <c r="A1506" s="65"/>
      <c r="B1506" s="27" t="s">
        <v>81</v>
      </c>
      <c r="C1506" s="53">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1" t="str">
        <f>VLOOKUP(B1506,辅助信息!E:J,6,FALSE)</f>
        <v>优先威钢发货,我方卸车,新老国标钢厂不加价可直发</v>
      </c>
      <c r="M1506" s="74">
        <v>45787</v>
      </c>
      <c r="O1506" s="45">
        <f ca="1" t="shared" si="76"/>
        <v>0</v>
      </c>
      <c r="P1506" s="45">
        <f ca="1" t="shared" si="75"/>
        <v>4</v>
      </c>
      <c r="Q1506" s="46" t="str">
        <f>VLOOKUP(B1506,辅助信息!E:M,9,FALSE)</f>
        <v>ZTWM-CDGS-XS-2024-0030-华西集采-简州大道</v>
      </c>
      <c r="R1506" s="46" t="str">
        <f>_xlfn._xlws.FILTER(辅助信息!D:D,辅助信息!E:E=B1506)</f>
        <v>华西简阳西城嘉苑</v>
      </c>
    </row>
    <row r="1507" hidden="1" spans="1:18">
      <c r="A1507" s="65"/>
      <c r="B1507" s="27" t="s">
        <v>81</v>
      </c>
      <c r="C1507" s="53">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1" t="str">
        <f>VLOOKUP(B1507,辅助信息!E:J,6,FALSE)</f>
        <v>优先威钢发货,我方卸车,新老国标钢厂不加价可直发</v>
      </c>
      <c r="M1507" s="74">
        <v>45787</v>
      </c>
      <c r="O1507" s="45">
        <f ca="1" t="shared" si="76"/>
        <v>0</v>
      </c>
      <c r="P1507" s="45">
        <f ca="1" t="shared" si="75"/>
        <v>4</v>
      </c>
      <c r="Q1507" s="46" t="str">
        <f>VLOOKUP(B1507,辅助信息!E:M,9,FALSE)</f>
        <v>ZTWM-CDGS-XS-2024-0030-华西集采-简州大道</v>
      </c>
      <c r="R1507" s="46" t="str">
        <f>_xlfn._xlws.FILTER(辅助信息!D:D,辅助信息!E:E=B1507)</f>
        <v>华西简阳西城嘉苑</v>
      </c>
    </row>
    <row r="1508" hidden="1" spans="1:18">
      <c r="A1508" s="65"/>
      <c r="B1508" s="27" t="s">
        <v>81</v>
      </c>
      <c r="C1508" s="53">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1" t="str">
        <f>VLOOKUP(B1508,辅助信息!E:J,6,FALSE)</f>
        <v>优先威钢发货,我方卸车,新老国标钢厂不加价可直发</v>
      </c>
      <c r="M1508" s="74">
        <v>45787</v>
      </c>
      <c r="O1508" s="45">
        <f ca="1" t="shared" si="76"/>
        <v>0</v>
      </c>
      <c r="P1508" s="45">
        <f ca="1" t="shared" si="75"/>
        <v>4</v>
      </c>
      <c r="Q1508" s="46" t="str">
        <f>VLOOKUP(B1508,辅助信息!E:M,9,FALSE)</f>
        <v>ZTWM-CDGS-XS-2024-0030-华西集采-简州大道</v>
      </c>
      <c r="R1508" s="46" t="str">
        <f>_xlfn._xlws.FILTER(辅助信息!D:D,辅助信息!E:E=B1508)</f>
        <v>华西简阳西城嘉苑</v>
      </c>
    </row>
    <row r="1509" hidden="1" spans="1:18">
      <c r="A1509" s="65"/>
      <c r="B1509" s="27" t="s">
        <v>81</v>
      </c>
      <c r="C1509" s="53">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1" t="str">
        <f>VLOOKUP(B1509,辅助信息!E:J,6,FALSE)</f>
        <v>优先威钢发货,我方卸车,新老国标钢厂不加价可直发</v>
      </c>
      <c r="M1509" s="74">
        <v>45787</v>
      </c>
      <c r="O1509" s="45">
        <f ca="1" t="shared" si="76"/>
        <v>0</v>
      </c>
      <c r="P1509" s="45">
        <f ca="1" t="shared" si="75"/>
        <v>4</v>
      </c>
      <c r="Q1509" s="46" t="str">
        <f>VLOOKUP(B1509,辅助信息!E:M,9,FALSE)</f>
        <v>ZTWM-CDGS-XS-2024-0030-华西集采-简州大道</v>
      </c>
      <c r="R1509" s="46" t="str">
        <f>_xlfn._xlws.FILTER(辅助信息!D:D,辅助信息!E:E=B1509)</f>
        <v>华西简阳西城嘉苑</v>
      </c>
    </row>
    <row r="1510" hidden="1" spans="1:18">
      <c r="A1510" s="65"/>
      <c r="B1510" s="27" t="s">
        <v>81</v>
      </c>
      <c r="C1510" s="53">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1" t="str">
        <f>VLOOKUP(B1510,辅助信息!E:J,6,FALSE)</f>
        <v>优先威钢发货,我方卸车,新老国标钢厂不加价可直发</v>
      </c>
      <c r="M1510" s="74">
        <v>45787</v>
      </c>
      <c r="O1510" s="45">
        <f ca="1" t="shared" si="76"/>
        <v>0</v>
      </c>
      <c r="P1510" s="45">
        <f ca="1" t="shared" si="75"/>
        <v>4</v>
      </c>
      <c r="Q1510" s="46" t="str">
        <f>VLOOKUP(B1510,辅助信息!E:M,9,FALSE)</f>
        <v>ZTWM-CDGS-XS-2024-0030-华西集采-简州大道</v>
      </c>
      <c r="R1510" s="46" t="str">
        <f>_xlfn._xlws.FILTER(辅助信息!D:D,辅助信息!E:E=B1510)</f>
        <v>华西简阳西城嘉苑</v>
      </c>
    </row>
    <row r="1511" hidden="1" spans="1:18">
      <c r="A1511" s="65"/>
      <c r="B1511" s="27" t="s">
        <v>81</v>
      </c>
      <c r="C1511" s="53">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1" t="str">
        <f>VLOOKUP(B1511,辅助信息!E:J,6,FALSE)</f>
        <v>优先威钢发货,我方卸车,新老国标钢厂不加价可直发</v>
      </c>
      <c r="M1511" s="74">
        <v>45787</v>
      </c>
      <c r="O1511" s="45">
        <f ca="1" t="shared" si="76"/>
        <v>0</v>
      </c>
      <c r="P1511" s="45">
        <f ca="1" t="shared" si="75"/>
        <v>4</v>
      </c>
      <c r="Q1511" s="46" t="str">
        <f>VLOOKUP(B1511,辅助信息!E:M,9,FALSE)</f>
        <v>ZTWM-CDGS-XS-2024-0030-华西集采-简州大道</v>
      </c>
      <c r="R1511" s="46" t="str">
        <f>_xlfn._xlws.FILTER(辅助信息!D:D,辅助信息!E:E=B1511)</f>
        <v>华西简阳西城嘉苑</v>
      </c>
    </row>
    <row r="1512" hidden="1" spans="1:18">
      <c r="A1512" s="65"/>
      <c r="B1512" s="27" t="s">
        <v>81</v>
      </c>
      <c r="C1512" s="53">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1" t="str">
        <f>VLOOKUP(B1512,辅助信息!E:J,6,FALSE)</f>
        <v>优先威钢发货,我方卸车,新老国标钢厂不加价可直发</v>
      </c>
      <c r="M1512" s="74">
        <v>45787</v>
      </c>
      <c r="O1512" s="45">
        <f ca="1" t="shared" si="76"/>
        <v>0</v>
      </c>
      <c r="P1512" s="45">
        <f ca="1" t="shared" si="75"/>
        <v>4</v>
      </c>
      <c r="Q1512" s="46" t="str">
        <f>VLOOKUP(B1512,辅助信息!E:M,9,FALSE)</f>
        <v>ZTWM-CDGS-XS-2024-0030-华西集采-简州大道</v>
      </c>
      <c r="R1512" s="46" t="str">
        <f>_xlfn._xlws.FILTER(辅助信息!D:D,辅助信息!E:E=B1512)</f>
        <v>华西简阳西城嘉苑</v>
      </c>
    </row>
    <row r="1513" hidden="1" spans="1:18">
      <c r="A1513" s="65"/>
      <c r="B1513" s="27" t="s">
        <v>81</v>
      </c>
      <c r="C1513" s="53">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1" t="str">
        <f>VLOOKUP(B1513,辅助信息!E:J,6,FALSE)</f>
        <v>优先威钢发货,我方卸车,新老国标钢厂不加价可直发</v>
      </c>
      <c r="M1513" s="74">
        <v>45787</v>
      </c>
      <c r="O1513" s="45">
        <f ca="1" t="shared" si="76"/>
        <v>0</v>
      </c>
      <c r="P1513" s="45">
        <f ca="1" t="shared" si="75"/>
        <v>4</v>
      </c>
      <c r="Q1513" s="46" t="str">
        <f>VLOOKUP(B1513,辅助信息!E:M,9,FALSE)</f>
        <v>ZTWM-CDGS-XS-2024-0030-华西集采-简州大道</v>
      </c>
      <c r="R1513" s="46" t="str">
        <f>_xlfn._xlws.FILTER(辅助信息!D:D,辅助信息!E:E=B1513)</f>
        <v>华西简阳西城嘉苑</v>
      </c>
    </row>
    <row r="1514" hidden="1" spans="1:18">
      <c r="A1514" s="65"/>
      <c r="B1514" s="27" t="s">
        <v>81</v>
      </c>
      <c r="C1514" s="53">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1" t="str">
        <f>VLOOKUP(B1514,辅助信息!E:J,6,FALSE)</f>
        <v>优先威钢发货,我方卸车,新老国标钢厂不加价可直发</v>
      </c>
      <c r="M1514" s="74">
        <v>45788</v>
      </c>
      <c r="O1514" s="45">
        <f ca="1" t="shared" si="76"/>
        <v>0</v>
      </c>
      <c r="P1514" s="45">
        <f ca="1" t="shared" si="75"/>
        <v>3</v>
      </c>
      <c r="Q1514" s="46" t="str">
        <f>VLOOKUP(B1514,辅助信息!E:M,9,FALSE)</f>
        <v>ZTWM-CDGS-XS-2024-0030-华西集采-简州大道</v>
      </c>
      <c r="R1514" s="46" t="str">
        <f>_xlfn._xlws.FILTER(辅助信息!D:D,辅助信息!E:E=B1514)</f>
        <v>华西简阳西城嘉苑</v>
      </c>
    </row>
    <row r="1515" hidden="1" spans="1:18">
      <c r="A1515" s="65"/>
      <c r="B1515" s="27" t="s">
        <v>81</v>
      </c>
      <c r="C1515" s="53">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1" t="str">
        <f>VLOOKUP(B1515,辅助信息!E:J,6,FALSE)</f>
        <v>优先威钢发货,我方卸车,新老国标钢厂不加价可直发</v>
      </c>
      <c r="M1515" s="74">
        <v>45788</v>
      </c>
      <c r="O1515" s="45">
        <f ca="1" t="shared" si="76"/>
        <v>0</v>
      </c>
      <c r="P1515" s="45">
        <f ca="1" t="shared" si="75"/>
        <v>3</v>
      </c>
      <c r="Q1515" s="46" t="str">
        <f>VLOOKUP(B1515,辅助信息!E:M,9,FALSE)</f>
        <v>ZTWM-CDGS-XS-2024-0030-华西集采-简州大道</v>
      </c>
      <c r="R1515" s="46" t="str">
        <f>_xlfn._xlws.FILTER(辅助信息!D:D,辅助信息!E:E=B1515)</f>
        <v>华西简阳西城嘉苑</v>
      </c>
    </row>
    <row r="1516" hidden="1" spans="1:18">
      <c r="A1516" s="65"/>
      <c r="B1516" s="27" t="s">
        <v>81</v>
      </c>
      <c r="C1516" s="53">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1" t="str">
        <f>VLOOKUP(B1516,辅助信息!E:J,6,FALSE)</f>
        <v>优先威钢发货,我方卸车,新老国标钢厂不加价可直发</v>
      </c>
      <c r="M1516" s="74">
        <v>45788</v>
      </c>
      <c r="O1516" s="45">
        <f ca="1" t="shared" si="76"/>
        <v>0</v>
      </c>
      <c r="P1516" s="45">
        <f ca="1" t="shared" si="75"/>
        <v>3</v>
      </c>
      <c r="Q1516" s="46" t="str">
        <f>VLOOKUP(B1516,辅助信息!E:M,9,FALSE)</f>
        <v>ZTWM-CDGS-XS-2024-0030-华西集采-简州大道</v>
      </c>
      <c r="R1516" s="46" t="str">
        <f>_xlfn._xlws.FILTER(辅助信息!D:D,辅助信息!E:E=B1516)</f>
        <v>华西简阳西城嘉苑</v>
      </c>
    </row>
    <row r="1517" hidden="1" spans="1:18">
      <c r="A1517" s="65"/>
      <c r="B1517" s="27" t="s">
        <v>81</v>
      </c>
      <c r="C1517" s="53">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1" t="str">
        <f>VLOOKUP(B1517,辅助信息!E:J,6,FALSE)</f>
        <v>优先威钢发货,我方卸车,新老国标钢厂不加价可直发</v>
      </c>
      <c r="M1517" s="74">
        <v>45788</v>
      </c>
      <c r="O1517" s="45">
        <f ca="1" t="shared" si="76"/>
        <v>0</v>
      </c>
      <c r="P1517" s="45">
        <f ca="1" t="shared" si="75"/>
        <v>3</v>
      </c>
      <c r="Q1517" s="46" t="str">
        <f>VLOOKUP(B1517,辅助信息!E:M,9,FALSE)</f>
        <v>ZTWM-CDGS-XS-2024-0030-华西集采-简州大道</v>
      </c>
      <c r="R1517" s="46" t="str">
        <f>_xlfn._xlws.FILTER(辅助信息!D:D,辅助信息!E:E=B1517)</f>
        <v>华西简阳西城嘉苑</v>
      </c>
    </row>
    <row r="1518" hidden="1" spans="1:18">
      <c r="A1518" s="65"/>
      <c r="B1518" s="27" t="s">
        <v>81</v>
      </c>
      <c r="C1518" s="53">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1" t="str">
        <f>VLOOKUP(B1518,辅助信息!E:J,6,FALSE)</f>
        <v>优先威钢发货,我方卸车,新老国标钢厂不加价可直发</v>
      </c>
      <c r="M1518" s="74">
        <v>45788</v>
      </c>
      <c r="O1518" s="45">
        <f ca="1" t="shared" si="76"/>
        <v>0</v>
      </c>
      <c r="P1518" s="45">
        <f ca="1" t="shared" si="75"/>
        <v>3</v>
      </c>
      <c r="Q1518" s="46" t="str">
        <f>VLOOKUP(B1518,辅助信息!E:M,9,FALSE)</f>
        <v>ZTWM-CDGS-XS-2024-0030-华西集采-简州大道</v>
      </c>
      <c r="R1518" s="46" t="str">
        <f>_xlfn._xlws.FILTER(辅助信息!D:D,辅助信息!E:E=B1518)</f>
        <v>华西简阳西城嘉苑</v>
      </c>
    </row>
    <row r="1519" hidden="1" spans="1:18">
      <c r="A1519" s="65"/>
      <c r="B1519" s="27" t="s">
        <v>81</v>
      </c>
      <c r="C1519" s="53">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1" t="str">
        <f>VLOOKUP(B1519,辅助信息!E:J,6,FALSE)</f>
        <v>优先威钢发货,我方卸车,新老国标钢厂不加价可直发</v>
      </c>
      <c r="M1519" s="74">
        <v>45788</v>
      </c>
      <c r="O1519" s="45">
        <f ca="1" t="shared" si="76"/>
        <v>0</v>
      </c>
      <c r="P1519" s="45">
        <f ca="1" t="shared" si="75"/>
        <v>3</v>
      </c>
      <c r="Q1519" s="46" t="str">
        <f>VLOOKUP(B1519,辅助信息!E:M,9,FALSE)</f>
        <v>ZTWM-CDGS-XS-2024-0030-华西集采-简州大道</v>
      </c>
      <c r="R1519" s="46" t="str">
        <f>_xlfn._xlws.FILTER(辅助信息!D:D,辅助信息!E:E=B1519)</f>
        <v>华西简阳西城嘉苑</v>
      </c>
    </row>
    <row r="1520" hidden="1" spans="1:18">
      <c r="A1520" s="65"/>
      <c r="B1520" s="27" t="s">
        <v>81</v>
      </c>
      <c r="C1520" s="53">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1" t="str">
        <f>VLOOKUP(B1520,辅助信息!E:J,6,FALSE)</f>
        <v>优先威钢发货,我方卸车,新老国标钢厂不加价可直发</v>
      </c>
      <c r="M1520" s="74">
        <v>45788</v>
      </c>
      <c r="O1520" s="45">
        <f ca="1" t="shared" si="76"/>
        <v>0</v>
      </c>
      <c r="P1520" s="45">
        <f ca="1" t="shared" ref="P1520:P1570" si="77">IF(M1520="","",IF(N1520&lt;&gt;"",MAX(N1520-M1520,0),IF(TODAY()&gt;M1520,TODAY()-M1520,0)))</f>
        <v>3</v>
      </c>
      <c r="Q1520" s="46" t="str">
        <f>VLOOKUP(B1520,辅助信息!E:M,9,FALSE)</f>
        <v>ZTWM-CDGS-XS-2024-0030-华西集采-简州大道</v>
      </c>
      <c r="R1520" s="46" t="str">
        <f>_xlfn._xlws.FILTER(辅助信息!D:D,辅助信息!E:E=B1520)</f>
        <v>华西简阳西城嘉苑</v>
      </c>
    </row>
    <row r="1521" hidden="1" spans="1:18">
      <c r="A1521" s="65" t="s">
        <v>100</v>
      </c>
      <c r="B1521" s="27" t="s">
        <v>31</v>
      </c>
      <c r="C1521" s="53">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1" t="str">
        <f>VLOOKUP(B1521,辅助信息!E:J,6,FALSE)</f>
        <v>提前联系到场规格及数量</v>
      </c>
      <c r="M1521" s="74">
        <v>45788</v>
      </c>
      <c r="O1521" s="45">
        <f ca="1" t="shared" si="76"/>
        <v>0</v>
      </c>
      <c r="P1521" s="45">
        <f ca="1" t="shared" si="77"/>
        <v>3</v>
      </c>
      <c r="Q1521" s="46" t="str">
        <f>VLOOKUP(B1521,辅助信息!E:M,9,FALSE)</f>
        <v>ZTWM-CDGS-XS-2024-0179-四川商投-射洪城乡一体化建设项目</v>
      </c>
      <c r="R1521" s="46" t="str">
        <f>_xlfn._xlws.FILTER(辅助信息!D:D,辅助信息!E:E=B1521)</f>
        <v>四川商建
射洪城乡一体化项目</v>
      </c>
    </row>
    <row r="1522" hidden="1" spans="2:18">
      <c r="B1522" s="27" t="s">
        <v>150</v>
      </c>
      <c r="C1522" s="53">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1" t="str">
        <f>VLOOKUP(B1522,辅助信息!E:J,6,FALSE)</f>
        <v>装货前联系收货人核实到场规格，货物最下面用方木垫下方便卸货</v>
      </c>
      <c r="M1522" s="74">
        <v>45792</v>
      </c>
      <c r="O1522" s="45">
        <f ca="1" t="shared" ref="O1522:O1570" si="78">IF(OR(M1522="",N1522&lt;&gt;""),"",MAX(M1522-TODAY(),0))</f>
        <v>1</v>
      </c>
      <c r="P1522" s="45">
        <f ca="1" t="shared" si="77"/>
        <v>0</v>
      </c>
      <c r="Q1522" s="46" t="str">
        <f>VLOOKUP(B1522,辅助信息!E:M,9,FALSE)</f>
        <v>ZTWM-CDGS-XS-2025-0050-中铁科研院-宜宾泥溪项目</v>
      </c>
      <c r="R1522" s="46" t="str">
        <f>_xlfn._xlws.FILTER(辅助信息!D:D,辅助信息!E:E=B1522)</f>
        <v>中铁科研院宜宾泥溪项目</v>
      </c>
    </row>
    <row r="1523" hidden="1" spans="2:18">
      <c r="B1523" s="27" t="s">
        <v>150</v>
      </c>
      <c r="C1523" s="53">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1" t="str">
        <f>VLOOKUP(B1523,辅助信息!E:J,6,FALSE)</f>
        <v>装货前联系收货人核实到场规格，货物最下面用方木垫下方便卸货</v>
      </c>
      <c r="M1523" s="74">
        <v>45792</v>
      </c>
      <c r="O1523" s="45">
        <f ca="1" t="shared" si="78"/>
        <v>1</v>
      </c>
      <c r="P1523" s="45">
        <f ca="1" t="shared" si="77"/>
        <v>0</v>
      </c>
      <c r="Q1523" s="46" t="str">
        <f>VLOOKUP(B1523,辅助信息!E:M,9,FALSE)</f>
        <v>ZTWM-CDGS-XS-2025-0050-中铁科研院-宜宾泥溪项目</v>
      </c>
      <c r="R1523" s="46" t="str">
        <f>_xlfn._xlws.FILTER(辅助信息!D:D,辅助信息!E:E=B1523)</f>
        <v>中铁科研院宜宾泥溪项目</v>
      </c>
    </row>
    <row r="1524" hidden="1" spans="2:18">
      <c r="B1524" s="27" t="s">
        <v>150</v>
      </c>
      <c r="C1524" s="53">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1" t="str">
        <f>VLOOKUP(B1524,辅助信息!E:J,6,FALSE)</f>
        <v>装货前联系收货人核实到场规格，货物最下面用方木垫下方便卸货</v>
      </c>
      <c r="M1524" s="74">
        <v>45792</v>
      </c>
      <c r="O1524" s="45">
        <f ca="1" t="shared" si="78"/>
        <v>1</v>
      </c>
      <c r="P1524" s="45">
        <f ca="1" t="shared" si="77"/>
        <v>0</v>
      </c>
      <c r="Q1524" s="46" t="str">
        <f>VLOOKUP(B1524,辅助信息!E:M,9,FALSE)</f>
        <v>ZTWM-CDGS-XS-2025-0050-中铁科研院-宜宾泥溪项目</v>
      </c>
      <c r="R1524" s="46" t="str">
        <f>_xlfn._xlws.FILTER(辅助信息!D:D,辅助信息!E:E=B1524)</f>
        <v>中铁科研院宜宾泥溪项目</v>
      </c>
    </row>
    <row r="1525" hidden="1" spans="2:18">
      <c r="B1525" s="27" t="s">
        <v>147</v>
      </c>
      <c r="C1525" s="53">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1" t="str">
        <f>VLOOKUP(B1525,辅助信息!E:J,6,FALSE)</f>
        <v>控制炉批号尽量少,优先安排达钢,提前联系到场规格及数量</v>
      </c>
      <c r="M1525" s="74">
        <v>45784</v>
      </c>
      <c r="O1525" s="45">
        <f ca="1" t="shared" si="78"/>
        <v>0</v>
      </c>
      <c r="P1525" s="45">
        <f ca="1" t="shared" si="77"/>
        <v>7</v>
      </c>
      <c r="Q1525" s="46" t="str">
        <f>VLOOKUP(B1525,辅助信息!E:M,9,FALSE)</f>
        <v>ZTWM-CDGS-XS-2024-0134-商投建工达州中医药科技成果示范园项目</v>
      </c>
      <c r="R1525" s="46" t="str">
        <f>_xlfn._xlws.FILTER(辅助信息!D:D,辅助信息!E:E=B1525)</f>
        <v>商投建工达州中医药科技园</v>
      </c>
    </row>
    <row r="1526" hidden="1" spans="2:18">
      <c r="B1526" s="27" t="s">
        <v>147</v>
      </c>
      <c r="C1526" s="53">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1" t="str">
        <f>VLOOKUP(B1526,辅助信息!E:J,6,FALSE)</f>
        <v>控制炉批号尽量少,优先安排达钢,提前联系到场规格及数量</v>
      </c>
      <c r="M1526" s="74">
        <v>45784</v>
      </c>
      <c r="O1526" s="45">
        <f ca="1" t="shared" si="78"/>
        <v>0</v>
      </c>
      <c r="P1526" s="45">
        <f ca="1" t="shared" si="77"/>
        <v>7</v>
      </c>
      <c r="Q1526" s="46" t="str">
        <f>VLOOKUP(B1526,辅助信息!E:M,9,FALSE)</f>
        <v>ZTWM-CDGS-XS-2024-0134-商投建工达州中医药科技成果示范园项目</v>
      </c>
      <c r="R1526" s="46" t="str">
        <f>_xlfn._xlws.FILTER(辅助信息!D:D,辅助信息!E:E=B1526)</f>
        <v>商投建工达州中医药科技园</v>
      </c>
    </row>
    <row r="1527" hidden="1" spans="1:18">
      <c r="A1527" s="42" t="s">
        <v>100</v>
      </c>
      <c r="B1527" s="27" t="s">
        <v>106</v>
      </c>
      <c r="C1527" s="53">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1" t="str">
        <f>VLOOKUP(B1527,辅助信息!E:J,6,FALSE)</f>
        <v>提前联系到场规格</v>
      </c>
      <c r="M1527" s="74">
        <v>45785</v>
      </c>
      <c r="O1527" s="45">
        <f ca="1" t="shared" si="78"/>
        <v>0</v>
      </c>
      <c r="P1527" s="45">
        <f ca="1" t="shared" si="77"/>
        <v>6</v>
      </c>
      <c r="Q1527" s="46" t="str">
        <f>VLOOKUP(B1527,辅助信息!E:M,9,FALSE)</f>
        <v>ZTWM-CDGS-XS-2024-0169-中冶西部钢构-宜宾市南溪区幸福路东路,高县月江镇建设项目</v>
      </c>
      <c r="R1527" s="46" t="str">
        <f>_xlfn._xlws.FILTER(辅助信息!D:D,辅助信息!E:E=B1527)</f>
        <v>五冶钢构-宜宾市南溪区高县月江镇建设项目</v>
      </c>
    </row>
    <row r="1528" hidden="1" spans="2:18">
      <c r="B1528" s="27" t="s">
        <v>106</v>
      </c>
      <c r="C1528" s="53">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1" t="str">
        <f>VLOOKUP(B1528,辅助信息!E:J,6,FALSE)</f>
        <v>提前联系到场规格</v>
      </c>
      <c r="M1528" s="74">
        <v>45785</v>
      </c>
      <c r="O1528" s="45">
        <f ca="1" t="shared" si="78"/>
        <v>0</v>
      </c>
      <c r="P1528" s="45">
        <f ca="1" t="shared" si="77"/>
        <v>6</v>
      </c>
      <c r="Q1528" s="46" t="str">
        <f>VLOOKUP(B1528,辅助信息!E:M,9,FALSE)</f>
        <v>ZTWM-CDGS-XS-2024-0169-中冶西部钢构-宜宾市南溪区幸福路东路,高县月江镇建设项目</v>
      </c>
      <c r="R1528" s="46" t="str">
        <f>_xlfn._xlws.FILTER(辅助信息!D:D,辅助信息!E:E=B1528)</f>
        <v>五冶钢构-宜宾市南溪区高县月江镇建设项目</v>
      </c>
    </row>
    <row r="1529" hidden="1" spans="2:18">
      <c r="B1529" s="27" t="s">
        <v>106</v>
      </c>
      <c r="C1529" s="53">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1" t="str">
        <f>VLOOKUP(B1529,辅助信息!E:J,6,FALSE)</f>
        <v>提前联系到场规格</v>
      </c>
      <c r="M1529" s="74">
        <v>45785</v>
      </c>
      <c r="O1529" s="45">
        <f ca="1" t="shared" si="78"/>
        <v>0</v>
      </c>
      <c r="P1529" s="45">
        <f ca="1" t="shared" si="77"/>
        <v>6</v>
      </c>
      <c r="Q1529" s="46" t="str">
        <f>VLOOKUP(B1529,辅助信息!E:M,9,FALSE)</f>
        <v>ZTWM-CDGS-XS-2024-0169-中冶西部钢构-宜宾市南溪区幸福路东路,高县月江镇建设项目</v>
      </c>
      <c r="R1529" s="46" t="str">
        <f>_xlfn._xlws.FILTER(辅助信息!D:D,辅助信息!E:E=B1529)</f>
        <v>五冶钢构-宜宾市南溪区高县月江镇建设项目</v>
      </c>
    </row>
    <row r="1530" hidden="1" spans="2:18">
      <c r="B1530" s="27" t="s">
        <v>106</v>
      </c>
      <c r="C1530" s="53">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1" t="str">
        <f>VLOOKUP(B1530,辅助信息!E:J,6,FALSE)</f>
        <v>提前联系到场规格</v>
      </c>
      <c r="M1530" s="74">
        <v>45785</v>
      </c>
      <c r="O1530" s="45">
        <f ca="1" t="shared" si="78"/>
        <v>0</v>
      </c>
      <c r="P1530" s="45">
        <f ca="1" t="shared" si="77"/>
        <v>6</v>
      </c>
      <c r="Q1530" s="46" t="str">
        <f>VLOOKUP(B1530,辅助信息!E:M,9,FALSE)</f>
        <v>ZTWM-CDGS-XS-2024-0169-中冶西部钢构-宜宾市南溪区幸福路东路,高县月江镇建设项目</v>
      </c>
      <c r="R1530" s="46" t="str">
        <f>_xlfn._xlws.FILTER(辅助信息!D:D,辅助信息!E:E=B1530)</f>
        <v>五冶钢构-宜宾市南溪区高县月江镇建设项目</v>
      </c>
    </row>
    <row r="1531" hidden="1" spans="2:18">
      <c r="B1531" s="27" t="s">
        <v>106</v>
      </c>
      <c r="C1531" s="53">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1" t="str">
        <f>VLOOKUP(B1531,辅助信息!E:J,6,FALSE)</f>
        <v>提前联系到场规格</v>
      </c>
      <c r="M1531" s="74">
        <v>45785</v>
      </c>
      <c r="O1531" s="45">
        <f ca="1" t="shared" si="78"/>
        <v>0</v>
      </c>
      <c r="P1531" s="45">
        <f ca="1" t="shared" si="77"/>
        <v>6</v>
      </c>
      <c r="Q1531" s="46" t="str">
        <f>VLOOKUP(B1531,辅助信息!E:M,9,FALSE)</f>
        <v>ZTWM-CDGS-XS-2024-0169-中冶西部钢构-宜宾市南溪区幸福路东路,高县月江镇建设项目</v>
      </c>
      <c r="R1531" s="46" t="str">
        <f>_xlfn._xlws.FILTER(辅助信息!D:D,辅助信息!E:E=B1531)</f>
        <v>五冶钢构-宜宾市南溪区高县月江镇建设项目</v>
      </c>
    </row>
    <row r="1532" hidden="1" spans="1:18">
      <c r="A1532" s="42" t="s">
        <v>100</v>
      </c>
      <c r="B1532" s="27" t="s">
        <v>81</v>
      </c>
      <c r="C1532" s="53">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1" t="str">
        <f>VLOOKUP(B1532,辅助信息!E:J,6,FALSE)</f>
        <v>优先威钢发货,我方卸车,新老国标钢厂不加价可直发</v>
      </c>
      <c r="M1532" s="74">
        <v>45787</v>
      </c>
      <c r="O1532" s="45">
        <f ca="1" t="shared" si="78"/>
        <v>0</v>
      </c>
      <c r="P1532" s="45">
        <f ca="1" t="shared" si="77"/>
        <v>4</v>
      </c>
      <c r="Q1532" s="46" t="str">
        <f>VLOOKUP(B1532,辅助信息!E:M,9,FALSE)</f>
        <v>ZTWM-CDGS-XS-2024-0030-华西集采-简州大道</v>
      </c>
      <c r="R1532" s="46" t="str">
        <f>_xlfn._xlws.FILTER(辅助信息!D:D,辅助信息!E:E=B1532)</f>
        <v>华西简阳西城嘉苑</v>
      </c>
    </row>
    <row r="1533" hidden="1" spans="2:18">
      <c r="B1533" s="27" t="s">
        <v>81</v>
      </c>
      <c r="C1533" s="53">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1" t="str">
        <f>VLOOKUP(B1533,辅助信息!E:J,6,FALSE)</f>
        <v>优先威钢发货,我方卸车,新老国标钢厂不加价可直发</v>
      </c>
      <c r="M1533" s="74">
        <v>45788</v>
      </c>
      <c r="O1533" s="45">
        <f ca="1" t="shared" si="78"/>
        <v>0</v>
      </c>
      <c r="P1533" s="45">
        <f ca="1" t="shared" si="77"/>
        <v>3</v>
      </c>
      <c r="Q1533" s="46" t="str">
        <f>VLOOKUP(B1533,辅助信息!E:M,9,FALSE)</f>
        <v>ZTWM-CDGS-XS-2024-0030-华西集采-简州大道</v>
      </c>
      <c r="R1533" s="46" t="str">
        <f>_xlfn._xlws.FILTER(辅助信息!D:D,辅助信息!E:E=B1533)</f>
        <v>华西简阳西城嘉苑</v>
      </c>
    </row>
    <row r="1534" hidden="1" spans="2:18">
      <c r="B1534" s="27" t="s">
        <v>81</v>
      </c>
      <c r="C1534" s="53">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1" t="str">
        <f>VLOOKUP(B1534,辅助信息!E:J,6,FALSE)</f>
        <v>优先威钢发货,我方卸车,新老国标钢厂不加价可直发</v>
      </c>
      <c r="M1534" s="74">
        <v>45788</v>
      </c>
      <c r="O1534" s="45">
        <f ca="1" t="shared" si="78"/>
        <v>0</v>
      </c>
      <c r="P1534" s="45">
        <f ca="1" t="shared" si="77"/>
        <v>3</v>
      </c>
      <c r="Q1534" s="46" t="str">
        <f>VLOOKUP(B1534,辅助信息!E:M,9,FALSE)</f>
        <v>ZTWM-CDGS-XS-2024-0030-华西集采-简州大道</v>
      </c>
      <c r="R1534" s="46" t="str">
        <f>_xlfn._xlws.FILTER(辅助信息!D:D,辅助信息!E:E=B1534)</f>
        <v>华西简阳西城嘉苑</v>
      </c>
    </row>
    <row r="1535" hidden="1" spans="2:18">
      <c r="B1535" s="27" t="s">
        <v>81</v>
      </c>
      <c r="C1535" s="53">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1" t="str">
        <f>VLOOKUP(B1535,辅助信息!E:J,6,FALSE)</f>
        <v>优先威钢发货,我方卸车,新老国标钢厂不加价可直发</v>
      </c>
      <c r="M1535" s="74">
        <v>45787</v>
      </c>
      <c r="O1535" s="45">
        <f ca="1" t="shared" si="78"/>
        <v>0</v>
      </c>
      <c r="P1535" s="45">
        <f ca="1" t="shared" si="77"/>
        <v>4</v>
      </c>
      <c r="Q1535" s="46" t="str">
        <f>VLOOKUP(B1535,辅助信息!E:M,9,FALSE)</f>
        <v>ZTWM-CDGS-XS-2024-0030-华西集采-简州大道</v>
      </c>
      <c r="R1535" s="46" t="str">
        <f>_xlfn._xlws.FILTER(辅助信息!D:D,辅助信息!E:E=B1535)</f>
        <v>华西简阳西城嘉苑</v>
      </c>
    </row>
    <row r="1536" hidden="1" spans="2:18">
      <c r="B1536" s="27" t="s">
        <v>81</v>
      </c>
      <c r="C1536" s="53">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1" t="str">
        <f>VLOOKUP(B1536,辅助信息!E:J,6,FALSE)</f>
        <v>优先威钢发货,我方卸车,新老国标钢厂不加价可直发</v>
      </c>
      <c r="M1536" s="74">
        <v>45787</v>
      </c>
      <c r="O1536" s="45">
        <f ca="1" t="shared" si="78"/>
        <v>0</v>
      </c>
      <c r="P1536" s="45">
        <f ca="1" t="shared" si="77"/>
        <v>4</v>
      </c>
      <c r="Q1536" s="46" t="str">
        <f>VLOOKUP(B1536,辅助信息!E:M,9,FALSE)</f>
        <v>ZTWM-CDGS-XS-2024-0030-华西集采-简州大道</v>
      </c>
      <c r="R1536" s="46" t="str">
        <f>_xlfn._xlws.FILTER(辅助信息!D:D,辅助信息!E:E=B1536)</f>
        <v>华西简阳西城嘉苑</v>
      </c>
    </row>
    <row r="1537" hidden="1" spans="2:18">
      <c r="B1537" s="27" t="s">
        <v>81</v>
      </c>
      <c r="C1537" s="53">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1" t="str">
        <f>VLOOKUP(B1537,辅助信息!E:J,6,FALSE)</f>
        <v>优先威钢发货,我方卸车,新老国标钢厂不加价可直发</v>
      </c>
      <c r="M1537" s="74">
        <v>45787</v>
      </c>
      <c r="O1537" s="45">
        <f ca="1" t="shared" si="78"/>
        <v>0</v>
      </c>
      <c r="P1537" s="45">
        <f ca="1" t="shared" si="77"/>
        <v>4</v>
      </c>
      <c r="Q1537" s="46" t="str">
        <f>VLOOKUP(B1537,辅助信息!E:M,9,FALSE)</f>
        <v>ZTWM-CDGS-XS-2024-0030-华西集采-简州大道</v>
      </c>
      <c r="R1537" s="46" t="str">
        <f>_xlfn._xlws.FILTER(辅助信息!D:D,辅助信息!E:E=B1537)</f>
        <v>华西简阳西城嘉苑</v>
      </c>
    </row>
    <row r="1538" hidden="1" spans="2:18">
      <c r="B1538" s="27" t="s">
        <v>81</v>
      </c>
      <c r="C1538" s="53">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1" t="str">
        <f>VLOOKUP(B1538,辅助信息!E:J,6,FALSE)</f>
        <v>优先威钢发货,我方卸车,新老国标钢厂不加价可直发</v>
      </c>
      <c r="M1538" s="74">
        <v>45787</v>
      </c>
      <c r="O1538" s="45">
        <f ca="1" t="shared" si="78"/>
        <v>0</v>
      </c>
      <c r="P1538" s="45">
        <f ca="1" t="shared" si="77"/>
        <v>4</v>
      </c>
      <c r="Q1538" s="46" t="str">
        <f>VLOOKUP(B1538,辅助信息!E:M,9,FALSE)</f>
        <v>ZTWM-CDGS-XS-2024-0030-华西集采-简州大道</v>
      </c>
      <c r="R1538" s="46" t="str">
        <f>_xlfn._xlws.FILTER(辅助信息!D:D,辅助信息!E:E=B1538)</f>
        <v>华西简阳西城嘉苑</v>
      </c>
    </row>
    <row r="1539" hidden="1" spans="2:18">
      <c r="B1539" s="27" t="s">
        <v>81</v>
      </c>
      <c r="C1539" s="53">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1" t="str">
        <f>VLOOKUP(B1539,辅助信息!E:J,6,FALSE)</f>
        <v>优先威钢发货,我方卸车,新老国标钢厂不加价可直发</v>
      </c>
      <c r="M1539" s="74">
        <v>45787</v>
      </c>
      <c r="O1539" s="45">
        <f ca="1" t="shared" si="78"/>
        <v>0</v>
      </c>
      <c r="P1539" s="45">
        <f ca="1" t="shared" si="77"/>
        <v>4</v>
      </c>
      <c r="Q1539" s="46" t="str">
        <f>VLOOKUP(B1539,辅助信息!E:M,9,FALSE)</f>
        <v>ZTWM-CDGS-XS-2024-0030-华西集采-简州大道</v>
      </c>
      <c r="R1539" s="46" t="str">
        <f>_xlfn._xlws.FILTER(辅助信息!D:D,辅助信息!E:E=B1539)</f>
        <v>华西简阳西城嘉苑</v>
      </c>
    </row>
    <row r="1540" hidden="1" spans="2:18">
      <c r="B1540" s="27" t="s">
        <v>81</v>
      </c>
      <c r="C1540" s="53">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1" t="str">
        <f>VLOOKUP(B1540,辅助信息!E:J,6,FALSE)</f>
        <v>优先威钢发货,我方卸车,新老国标钢厂不加价可直发</v>
      </c>
      <c r="M1540" s="74">
        <v>45788</v>
      </c>
      <c r="O1540" s="45">
        <f ca="1" t="shared" si="78"/>
        <v>0</v>
      </c>
      <c r="P1540" s="45">
        <f ca="1" t="shared" si="77"/>
        <v>3</v>
      </c>
      <c r="Q1540" s="46" t="str">
        <f>VLOOKUP(B1540,辅助信息!E:M,9,FALSE)</f>
        <v>ZTWM-CDGS-XS-2024-0030-华西集采-简州大道</v>
      </c>
      <c r="R1540" s="46" t="str">
        <f>_xlfn._xlws.FILTER(辅助信息!D:D,辅助信息!E:E=B1540)</f>
        <v>华西简阳西城嘉苑</v>
      </c>
    </row>
    <row r="1541" hidden="1" spans="2:18">
      <c r="B1541" s="27" t="s">
        <v>81</v>
      </c>
      <c r="C1541" s="53">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1" t="str">
        <f>VLOOKUP(B1541,辅助信息!E:J,6,FALSE)</f>
        <v>优先威钢发货,我方卸车,新老国标钢厂不加价可直发</v>
      </c>
      <c r="M1541" s="74">
        <v>45788</v>
      </c>
      <c r="O1541" s="45">
        <f ca="1" t="shared" si="78"/>
        <v>0</v>
      </c>
      <c r="P1541" s="45">
        <f ca="1" t="shared" si="77"/>
        <v>3</v>
      </c>
      <c r="Q1541" s="46" t="str">
        <f>VLOOKUP(B1541,辅助信息!E:M,9,FALSE)</f>
        <v>ZTWM-CDGS-XS-2024-0030-华西集采-简州大道</v>
      </c>
      <c r="R1541" s="46" t="str">
        <f>_xlfn._xlws.FILTER(辅助信息!D:D,辅助信息!E:E=B1541)</f>
        <v>华西简阳西城嘉苑</v>
      </c>
    </row>
    <row r="1542" hidden="1" spans="1:18">
      <c r="A1542" s="42" t="s">
        <v>100</v>
      </c>
      <c r="B1542" s="27" t="s">
        <v>31</v>
      </c>
      <c r="C1542" s="53">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1" t="str">
        <f>VLOOKUP(B1542,辅助信息!E:J,6,FALSE)</f>
        <v>提前联系到场规格及数量</v>
      </c>
      <c r="M1542" s="74">
        <v>45788</v>
      </c>
      <c r="O1542" s="45">
        <f ca="1" t="shared" si="78"/>
        <v>0</v>
      </c>
      <c r="P1542" s="45">
        <f ca="1" t="shared" si="77"/>
        <v>3</v>
      </c>
      <c r="Q1542" s="46" t="str">
        <f>VLOOKUP(B1542,辅助信息!E:M,9,FALSE)</f>
        <v>ZTWM-CDGS-XS-2024-0179-四川商投-射洪城乡一体化建设项目</v>
      </c>
      <c r="R1542" s="46" t="str">
        <f>_xlfn._xlws.FILTER(辅助信息!D:D,辅助信息!E:E=B1542)</f>
        <v>四川商建
射洪城乡一体化项目</v>
      </c>
    </row>
    <row r="1543" hidden="1" spans="2:18">
      <c r="B1543" s="27" t="s">
        <v>150</v>
      </c>
      <c r="C1543" s="53">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1" t="str">
        <f>VLOOKUP(B1543,辅助信息!E:J,6,FALSE)</f>
        <v>装货前联系收货人核实到场规格，货物最下面用方木垫下方便卸货</v>
      </c>
      <c r="M1543" s="74">
        <v>45792</v>
      </c>
      <c r="O1543" s="45">
        <f ca="1" t="shared" si="78"/>
        <v>1</v>
      </c>
      <c r="P1543" s="45">
        <f ca="1" t="shared" si="77"/>
        <v>0</v>
      </c>
      <c r="Q1543" s="46" t="str">
        <f>VLOOKUP(B1543,辅助信息!E:M,9,FALSE)</f>
        <v>ZTWM-CDGS-XS-2025-0050-中铁科研院-宜宾泥溪项目</v>
      </c>
      <c r="R1543" s="46" t="str">
        <f>_xlfn._xlws.FILTER(辅助信息!D:D,辅助信息!E:E=B1543)</f>
        <v>中铁科研院宜宾泥溪项目</v>
      </c>
    </row>
    <row r="1544" hidden="1" spans="2:18">
      <c r="B1544" s="27" t="s">
        <v>150</v>
      </c>
      <c r="C1544" s="53">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1" t="str">
        <f>VLOOKUP(B1544,辅助信息!E:J,6,FALSE)</f>
        <v>装货前联系收货人核实到场规格，货物最下面用方木垫下方便卸货</v>
      </c>
      <c r="M1544" s="74">
        <v>45792</v>
      </c>
      <c r="O1544" s="45">
        <f ca="1" t="shared" si="78"/>
        <v>1</v>
      </c>
      <c r="P1544" s="45">
        <f ca="1" t="shared" si="77"/>
        <v>0</v>
      </c>
      <c r="Q1544" s="46" t="str">
        <f>VLOOKUP(B1544,辅助信息!E:M,9,FALSE)</f>
        <v>ZTWM-CDGS-XS-2025-0050-中铁科研院-宜宾泥溪项目</v>
      </c>
      <c r="R1544" s="46" t="str">
        <f>_xlfn._xlws.FILTER(辅助信息!D:D,辅助信息!E:E=B1544)</f>
        <v>中铁科研院宜宾泥溪项目</v>
      </c>
    </row>
    <row r="1545" hidden="1" spans="2:18">
      <c r="B1545" s="27" t="s">
        <v>150</v>
      </c>
      <c r="C1545" s="53">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1" t="str">
        <f>VLOOKUP(B1545,辅助信息!E:J,6,FALSE)</f>
        <v>装货前联系收货人核实到场规格，货物最下面用方木垫下方便卸货</v>
      </c>
      <c r="M1545" s="74">
        <v>45792</v>
      </c>
      <c r="O1545" s="45">
        <f ca="1" t="shared" si="78"/>
        <v>1</v>
      </c>
      <c r="P1545" s="45">
        <f ca="1" t="shared" si="77"/>
        <v>0</v>
      </c>
      <c r="Q1545" s="46" t="str">
        <f>VLOOKUP(B1545,辅助信息!E:M,9,FALSE)</f>
        <v>ZTWM-CDGS-XS-2025-0050-中铁科研院-宜宾泥溪项目</v>
      </c>
      <c r="R1545" s="46" t="str">
        <f>_xlfn._xlws.FILTER(辅助信息!D:D,辅助信息!E:E=B1545)</f>
        <v>中铁科研院宜宾泥溪项目</v>
      </c>
    </row>
    <row r="1546" hidden="1" spans="2:18">
      <c r="B1546" s="27" t="s">
        <v>147</v>
      </c>
      <c r="C1546" s="53">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1" t="str">
        <f>VLOOKUP(B1546,辅助信息!E:J,6,FALSE)</f>
        <v>控制炉批号尽量少,优先安排达钢,提前联系到场规格及数量</v>
      </c>
      <c r="M1546" s="74">
        <v>45784</v>
      </c>
      <c r="O1546" s="45">
        <f ca="1" t="shared" si="78"/>
        <v>0</v>
      </c>
      <c r="P1546" s="45">
        <f ca="1" t="shared" si="77"/>
        <v>7</v>
      </c>
      <c r="Q1546" s="46" t="str">
        <f>VLOOKUP(B1546,辅助信息!E:M,9,FALSE)</f>
        <v>ZTWM-CDGS-XS-2024-0134-商投建工达州中医药科技成果示范园项目</v>
      </c>
      <c r="R1546" s="46" t="str">
        <f>_xlfn._xlws.FILTER(辅助信息!D:D,辅助信息!E:E=B1546)</f>
        <v>商投建工达州中医药科技园</v>
      </c>
    </row>
    <row r="1547" hidden="1" spans="2:18">
      <c r="B1547" s="27" t="s">
        <v>147</v>
      </c>
      <c r="C1547" s="53">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1" t="str">
        <f>VLOOKUP(B1547,辅助信息!E:J,6,FALSE)</f>
        <v>控制炉批号尽量少,优先安排达钢,提前联系到场规格及数量</v>
      </c>
      <c r="M1547" s="74">
        <v>45784</v>
      </c>
      <c r="O1547" s="45">
        <f ca="1" t="shared" si="78"/>
        <v>0</v>
      </c>
      <c r="P1547" s="45">
        <f ca="1" t="shared" si="77"/>
        <v>7</v>
      </c>
      <c r="Q1547" s="46" t="str">
        <f>VLOOKUP(B1547,辅助信息!E:M,9,FALSE)</f>
        <v>ZTWM-CDGS-XS-2024-0134-商投建工达州中医药科技成果示范园项目</v>
      </c>
      <c r="R1547" s="46" t="str">
        <f>_xlfn._xlws.FILTER(辅助信息!D:D,辅助信息!E:E=B1547)</f>
        <v>商投建工达州中医药科技园</v>
      </c>
    </row>
    <row r="1548" hidden="1" spans="1:18">
      <c r="A1548" s="65" t="s">
        <v>100</v>
      </c>
      <c r="B1548" s="27" t="s">
        <v>106</v>
      </c>
      <c r="C1548" s="53">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1" t="str">
        <f>VLOOKUP(B1548,辅助信息!E:J,6,FALSE)</f>
        <v>提前联系到场规格</v>
      </c>
      <c r="M1548" s="74">
        <v>45785</v>
      </c>
      <c r="O1548" s="45">
        <f ca="1" t="shared" si="78"/>
        <v>0</v>
      </c>
      <c r="P1548" s="45">
        <f ca="1" t="shared" si="77"/>
        <v>6</v>
      </c>
      <c r="Q1548" s="46" t="str">
        <f>VLOOKUP(B1548,辅助信息!E:M,9,FALSE)</f>
        <v>ZTWM-CDGS-XS-2024-0169-中冶西部钢构-宜宾市南溪区幸福路东路,高县月江镇建设项目</v>
      </c>
      <c r="R1548" s="46" t="str">
        <f>_xlfn._xlws.FILTER(辅助信息!D:D,辅助信息!E:E=B1548)</f>
        <v>五冶钢构-宜宾市南溪区高县月江镇建设项目</v>
      </c>
    </row>
    <row r="1549" hidden="1" spans="1:18">
      <c r="A1549" s="65"/>
      <c r="B1549" s="27" t="s">
        <v>106</v>
      </c>
      <c r="C1549" s="53">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1" t="str">
        <f>VLOOKUP(B1549,辅助信息!E:J,6,FALSE)</f>
        <v>提前联系到场规格</v>
      </c>
      <c r="M1549" s="74">
        <v>45785</v>
      </c>
      <c r="O1549" s="45">
        <f ca="1" t="shared" si="78"/>
        <v>0</v>
      </c>
      <c r="P1549" s="45">
        <f ca="1" t="shared" si="77"/>
        <v>6</v>
      </c>
      <c r="Q1549" s="46" t="str">
        <f>VLOOKUP(B1549,辅助信息!E:M,9,FALSE)</f>
        <v>ZTWM-CDGS-XS-2024-0169-中冶西部钢构-宜宾市南溪区幸福路东路,高县月江镇建设项目</v>
      </c>
      <c r="R1549" s="46" t="str">
        <f>_xlfn._xlws.FILTER(辅助信息!D:D,辅助信息!E:E=B1549)</f>
        <v>五冶钢构-宜宾市南溪区高县月江镇建设项目</v>
      </c>
    </row>
    <row r="1550" hidden="1" spans="1:18">
      <c r="A1550" s="65"/>
      <c r="B1550" s="27" t="s">
        <v>106</v>
      </c>
      <c r="C1550" s="53">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1" t="str">
        <f>VLOOKUP(B1550,辅助信息!E:J,6,FALSE)</f>
        <v>提前联系到场规格</v>
      </c>
      <c r="M1550" s="74">
        <v>45785</v>
      </c>
      <c r="O1550" s="45">
        <f ca="1" t="shared" si="78"/>
        <v>0</v>
      </c>
      <c r="P1550" s="45">
        <f ca="1" t="shared" si="77"/>
        <v>6</v>
      </c>
      <c r="Q1550" s="46" t="str">
        <f>VLOOKUP(B1550,辅助信息!E:M,9,FALSE)</f>
        <v>ZTWM-CDGS-XS-2024-0169-中冶西部钢构-宜宾市南溪区幸福路东路,高县月江镇建设项目</v>
      </c>
      <c r="R1550" s="46" t="str">
        <f>_xlfn._xlws.FILTER(辅助信息!D:D,辅助信息!E:E=B1550)</f>
        <v>五冶钢构-宜宾市南溪区高县月江镇建设项目</v>
      </c>
    </row>
    <row r="1551" hidden="1" spans="1:18">
      <c r="A1551" s="65" t="s">
        <v>100</v>
      </c>
      <c r="B1551" s="27" t="s">
        <v>81</v>
      </c>
      <c r="C1551" s="53">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1" t="str">
        <f>VLOOKUP(B1551,辅助信息!E:J,6,FALSE)</f>
        <v>优先威钢发货,我方卸车,新老国标钢厂不加价可直发</v>
      </c>
      <c r="M1551" s="74">
        <v>45787</v>
      </c>
      <c r="O1551" s="45">
        <f ca="1" t="shared" si="78"/>
        <v>0</v>
      </c>
      <c r="P1551" s="45">
        <f ca="1" t="shared" si="77"/>
        <v>4</v>
      </c>
      <c r="Q1551" s="46" t="str">
        <f>VLOOKUP(B1551,辅助信息!E:M,9,FALSE)</f>
        <v>ZTWM-CDGS-XS-2024-0030-华西集采-简州大道</v>
      </c>
      <c r="R1551" s="46" t="str">
        <f>_xlfn._xlws.FILTER(辅助信息!D:D,辅助信息!E:E=B1551)</f>
        <v>华西简阳西城嘉苑</v>
      </c>
    </row>
    <row r="1552" hidden="1" spans="1:18">
      <c r="A1552" s="65"/>
      <c r="B1552" s="27" t="s">
        <v>81</v>
      </c>
      <c r="C1552" s="53">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1" t="str">
        <f>VLOOKUP(B1552,辅助信息!E:J,6,FALSE)</f>
        <v>优先威钢发货,我方卸车,新老国标钢厂不加价可直发</v>
      </c>
      <c r="M1552" s="74">
        <v>45788</v>
      </c>
      <c r="O1552" s="45">
        <f ca="1" t="shared" si="78"/>
        <v>0</v>
      </c>
      <c r="P1552" s="45">
        <f ca="1" t="shared" si="77"/>
        <v>3</v>
      </c>
      <c r="Q1552" s="46" t="str">
        <f>VLOOKUP(B1552,辅助信息!E:M,9,FALSE)</f>
        <v>ZTWM-CDGS-XS-2024-0030-华西集采-简州大道</v>
      </c>
      <c r="R1552" s="46" t="str">
        <f>_xlfn._xlws.FILTER(辅助信息!D:D,辅助信息!E:E=B1552)</f>
        <v>华西简阳西城嘉苑</v>
      </c>
    </row>
    <row r="1553" hidden="1" spans="1:18">
      <c r="A1553" s="65"/>
      <c r="B1553" s="27" t="s">
        <v>81</v>
      </c>
      <c r="C1553" s="53">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1" t="str">
        <f>VLOOKUP(B1553,辅助信息!E:J,6,FALSE)</f>
        <v>优先威钢发货,我方卸车,新老国标钢厂不加价可直发</v>
      </c>
      <c r="M1553" s="74">
        <v>45788</v>
      </c>
      <c r="O1553" s="45">
        <f ca="1" t="shared" si="78"/>
        <v>0</v>
      </c>
      <c r="P1553" s="45">
        <f ca="1" t="shared" si="77"/>
        <v>3</v>
      </c>
      <c r="Q1553" s="46" t="str">
        <f>VLOOKUP(B1553,辅助信息!E:M,9,FALSE)</f>
        <v>ZTWM-CDGS-XS-2024-0030-华西集采-简州大道</v>
      </c>
      <c r="R1553" s="46" t="str">
        <f>_xlfn._xlws.FILTER(辅助信息!D:D,辅助信息!E:E=B1553)</f>
        <v>华西简阳西城嘉苑</v>
      </c>
    </row>
    <row r="1554" hidden="1" spans="1:18">
      <c r="A1554" s="65"/>
      <c r="B1554" s="27" t="s">
        <v>81</v>
      </c>
      <c r="C1554" s="53">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1" t="str">
        <f>VLOOKUP(B1554,辅助信息!E:J,6,FALSE)</f>
        <v>优先威钢发货,我方卸车,新老国标钢厂不加价可直发</v>
      </c>
      <c r="M1554" s="74">
        <v>45787</v>
      </c>
      <c r="O1554" s="45">
        <f ca="1" t="shared" si="78"/>
        <v>0</v>
      </c>
      <c r="P1554" s="45">
        <f ca="1" t="shared" si="77"/>
        <v>4</v>
      </c>
      <c r="Q1554" s="46" t="str">
        <f>VLOOKUP(B1554,辅助信息!E:M,9,FALSE)</f>
        <v>ZTWM-CDGS-XS-2024-0030-华西集采-简州大道</v>
      </c>
      <c r="R1554" s="46" t="str">
        <f>_xlfn._xlws.FILTER(辅助信息!D:D,辅助信息!E:E=B1554)</f>
        <v>华西简阳西城嘉苑</v>
      </c>
    </row>
    <row r="1555" hidden="1" spans="1:18">
      <c r="A1555" s="65"/>
      <c r="B1555" s="27" t="s">
        <v>81</v>
      </c>
      <c r="C1555" s="53">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1" t="str">
        <f>VLOOKUP(B1555,辅助信息!E:J,6,FALSE)</f>
        <v>优先威钢发货,我方卸车,新老国标钢厂不加价可直发</v>
      </c>
      <c r="M1555" s="74">
        <v>45787</v>
      </c>
      <c r="O1555" s="45">
        <f ca="1" t="shared" si="78"/>
        <v>0</v>
      </c>
      <c r="P1555" s="45">
        <f ca="1" t="shared" si="77"/>
        <v>4</v>
      </c>
      <c r="Q1555" s="46" t="str">
        <f>VLOOKUP(B1555,辅助信息!E:M,9,FALSE)</f>
        <v>ZTWM-CDGS-XS-2024-0030-华西集采-简州大道</v>
      </c>
      <c r="R1555" s="46" t="str">
        <f>_xlfn._xlws.FILTER(辅助信息!D:D,辅助信息!E:E=B1555)</f>
        <v>华西简阳西城嘉苑</v>
      </c>
    </row>
    <row r="1556" hidden="1" spans="1:18">
      <c r="A1556" s="65"/>
      <c r="B1556" s="27" t="s">
        <v>81</v>
      </c>
      <c r="C1556" s="53">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1" t="str">
        <f>VLOOKUP(B1556,辅助信息!E:J,6,FALSE)</f>
        <v>优先威钢发货,我方卸车,新老国标钢厂不加价可直发</v>
      </c>
      <c r="M1556" s="74">
        <v>45787</v>
      </c>
      <c r="O1556" s="45">
        <f ca="1" t="shared" si="78"/>
        <v>0</v>
      </c>
      <c r="P1556" s="45">
        <f ca="1" t="shared" si="77"/>
        <v>4</v>
      </c>
      <c r="Q1556" s="46" t="str">
        <f>VLOOKUP(B1556,辅助信息!E:M,9,FALSE)</f>
        <v>ZTWM-CDGS-XS-2024-0030-华西集采-简州大道</v>
      </c>
      <c r="R1556" s="46" t="str">
        <f>_xlfn._xlws.FILTER(辅助信息!D:D,辅助信息!E:E=B1556)</f>
        <v>华西简阳西城嘉苑</v>
      </c>
    </row>
    <row r="1557" hidden="1" spans="1:18">
      <c r="A1557" s="65"/>
      <c r="B1557" s="27" t="s">
        <v>81</v>
      </c>
      <c r="C1557" s="53">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1" t="str">
        <f>VLOOKUP(B1557,辅助信息!E:J,6,FALSE)</f>
        <v>优先威钢发货,我方卸车,新老国标钢厂不加价可直发</v>
      </c>
      <c r="M1557" s="74">
        <v>45787</v>
      </c>
      <c r="O1557" s="45">
        <f ca="1" t="shared" si="78"/>
        <v>0</v>
      </c>
      <c r="P1557" s="45">
        <f ca="1" t="shared" si="77"/>
        <v>4</v>
      </c>
      <c r="Q1557" s="46" t="str">
        <f>VLOOKUP(B1557,辅助信息!E:M,9,FALSE)</f>
        <v>ZTWM-CDGS-XS-2024-0030-华西集采-简州大道</v>
      </c>
      <c r="R1557" s="46" t="str">
        <f>_xlfn._xlws.FILTER(辅助信息!D:D,辅助信息!E:E=B1557)</f>
        <v>华西简阳西城嘉苑</v>
      </c>
    </row>
    <row r="1558" hidden="1" spans="1:18">
      <c r="A1558" s="65"/>
      <c r="B1558" s="27" t="s">
        <v>81</v>
      </c>
      <c r="C1558" s="53">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1" t="str">
        <f>VLOOKUP(B1558,辅助信息!E:J,6,FALSE)</f>
        <v>优先威钢发货,我方卸车,新老国标钢厂不加价可直发</v>
      </c>
      <c r="M1558" s="74">
        <v>45787</v>
      </c>
      <c r="O1558" s="45">
        <f ca="1" t="shared" si="78"/>
        <v>0</v>
      </c>
      <c r="P1558" s="45">
        <f ca="1" t="shared" si="77"/>
        <v>4</v>
      </c>
      <c r="Q1558" s="46" t="str">
        <f>VLOOKUP(B1558,辅助信息!E:M,9,FALSE)</f>
        <v>ZTWM-CDGS-XS-2024-0030-华西集采-简州大道</v>
      </c>
      <c r="R1558" s="46" t="str">
        <f>_xlfn._xlws.FILTER(辅助信息!D:D,辅助信息!E:E=B1558)</f>
        <v>华西简阳西城嘉苑</v>
      </c>
    </row>
    <row r="1559" hidden="1" spans="1:18">
      <c r="A1559" s="65"/>
      <c r="B1559" s="27" t="s">
        <v>81</v>
      </c>
      <c r="C1559" s="53">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1" t="str">
        <f>VLOOKUP(B1559,辅助信息!E:J,6,FALSE)</f>
        <v>优先威钢发货,我方卸车,新老国标钢厂不加价可直发</v>
      </c>
      <c r="M1559" s="74">
        <v>45788</v>
      </c>
      <c r="O1559" s="45">
        <f ca="1" t="shared" si="78"/>
        <v>0</v>
      </c>
      <c r="P1559" s="45">
        <f ca="1" t="shared" si="77"/>
        <v>3</v>
      </c>
      <c r="Q1559" s="46" t="str">
        <f>VLOOKUP(B1559,辅助信息!E:M,9,FALSE)</f>
        <v>ZTWM-CDGS-XS-2024-0030-华西集采-简州大道</v>
      </c>
      <c r="R1559" s="46" t="str">
        <f>_xlfn._xlws.FILTER(辅助信息!D:D,辅助信息!E:E=B1559)</f>
        <v>华西简阳西城嘉苑</v>
      </c>
    </row>
    <row r="1560" hidden="1" spans="1:18">
      <c r="A1560" s="65"/>
      <c r="B1560" s="27" t="s">
        <v>81</v>
      </c>
      <c r="C1560" s="53">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1" t="str">
        <f>VLOOKUP(B1560,辅助信息!E:J,6,FALSE)</f>
        <v>优先威钢发货,我方卸车,新老国标钢厂不加价可直发</v>
      </c>
      <c r="M1560" s="74">
        <v>45788</v>
      </c>
      <c r="O1560" s="45">
        <f ca="1" t="shared" si="78"/>
        <v>0</v>
      </c>
      <c r="P1560" s="45">
        <f ca="1" t="shared" si="77"/>
        <v>3</v>
      </c>
      <c r="Q1560" s="46" t="str">
        <f>VLOOKUP(B1560,辅助信息!E:M,9,FALSE)</f>
        <v>ZTWM-CDGS-XS-2024-0030-华西集采-简州大道</v>
      </c>
      <c r="R1560" s="46" t="str">
        <f>_xlfn._xlws.FILTER(辅助信息!D:D,辅助信息!E:E=B1560)</f>
        <v>华西简阳西城嘉苑</v>
      </c>
    </row>
    <row r="1561" hidden="1" spans="2:18">
      <c r="B1561" s="27" t="s">
        <v>150</v>
      </c>
      <c r="C1561" s="53">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1" t="str">
        <f>VLOOKUP(B1561,辅助信息!E:J,6,FALSE)</f>
        <v>装货前联系收货人核实到场规格，货物最下面用方木垫下方便卸货</v>
      </c>
      <c r="M1561" s="74">
        <v>45792</v>
      </c>
      <c r="O1561" s="45">
        <f ca="1" t="shared" si="78"/>
        <v>1</v>
      </c>
      <c r="P1561" s="45">
        <f ca="1" t="shared" si="77"/>
        <v>0</v>
      </c>
      <c r="Q1561" s="46" t="str">
        <f>VLOOKUP(B1561,辅助信息!E:M,9,FALSE)</f>
        <v>ZTWM-CDGS-XS-2025-0050-中铁科研院-宜宾泥溪项目</v>
      </c>
      <c r="R1561" s="46" t="str">
        <f>_xlfn._xlws.FILTER(辅助信息!D:D,辅助信息!E:E=B1561)</f>
        <v>中铁科研院宜宾泥溪项目</v>
      </c>
    </row>
    <row r="1562" hidden="1" spans="2:18">
      <c r="B1562" s="27" t="s">
        <v>150</v>
      </c>
      <c r="C1562" s="53">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1" t="str">
        <f>VLOOKUP(B1562,辅助信息!E:J,6,FALSE)</f>
        <v>装货前联系收货人核实到场规格，货物最下面用方木垫下方便卸货</v>
      </c>
      <c r="M1562" s="74">
        <v>45792</v>
      </c>
      <c r="O1562" s="45">
        <f ca="1" t="shared" si="78"/>
        <v>1</v>
      </c>
      <c r="P1562" s="45">
        <f ca="1" t="shared" si="77"/>
        <v>0</v>
      </c>
      <c r="Q1562" s="46" t="str">
        <f>VLOOKUP(B1562,辅助信息!E:M,9,FALSE)</f>
        <v>ZTWM-CDGS-XS-2025-0050-中铁科研院-宜宾泥溪项目</v>
      </c>
      <c r="R1562" s="46" t="str">
        <f>_xlfn._xlws.FILTER(辅助信息!D:D,辅助信息!E:E=B1562)</f>
        <v>中铁科研院宜宾泥溪项目</v>
      </c>
    </row>
    <row r="1563" hidden="1" spans="2:18">
      <c r="B1563" s="27" t="s">
        <v>150</v>
      </c>
      <c r="C1563" s="53">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1" t="str">
        <f>VLOOKUP(B1563,辅助信息!E:J,6,FALSE)</f>
        <v>装货前联系收货人核实到场规格，货物最下面用方木垫下方便卸货</v>
      </c>
      <c r="M1563" s="74">
        <v>45792</v>
      </c>
      <c r="O1563" s="45">
        <f ca="1" t="shared" si="78"/>
        <v>1</v>
      </c>
      <c r="P1563" s="45">
        <f ca="1" t="shared" si="77"/>
        <v>0</v>
      </c>
      <c r="Q1563" s="46" t="str">
        <f>VLOOKUP(B1563,辅助信息!E:M,9,FALSE)</f>
        <v>ZTWM-CDGS-XS-2025-0050-中铁科研院-宜宾泥溪项目</v>
      </c>
      <c r="R1563" s="46" t="str">
        <f>_xlfn._xlws.FILTER(辅助信息!D:D,辅助信息!E:E=B1563)</f>
        <v>中铁科研院宜宾泥溪项目</v>
      </c>
    </row>
    <row r="1564" spans="2:18">
      <c r="B1564" s="27" t="s">
        <v>148</v>
      </c>
      <c r="C1564" s="53">
        <v>45791</v>
      </c>
      <c r="D1564" s="102" t="str">
        <f>VLOOKUP(B1564,辅助信息!E:K,7,FALSE)</f>
        <v>JWDDCD2025050800080</v>
      </c>
      <c r="E1564" s="102" t="str">
        <f>VLOOKUP(F1564,辅助信息!A:B,2,FALSE)</f>
        <v>螺纹钢</v>
      </c>
      <c r="F1564" s="27" t="s">
        <v>141</v>
      </c>
      <c r="G1564" s="23">
        <v>70</v>
      </c>
      <c r="H1564" s="103" t="str">
        <f>_xlfn.XLOOKUP(C1564&amp;F1564&amp;I1564&amp;J1564,'[1]2025年已发货'!$F:$F&amp;'[1]2025年已发货'!$C:$C&amp;'[1]2025年已发货'!$G:$G&amp;'[1]2025年已发货'!$H:$H,'[1]2025年已发货'!$E:$E,"未发货")</f>
        <v>未发货</v>
      </c>
      <c r="I1564" s="102" t="str">
        <f>VLOOKUP(B1564,辅助信息!E:I,3,FALSE)</f>
        <v>(宜宾兴港三江新区长江工业园建设项目-3#8#土建)宜宾市翠屏区宜宾汽车零部件配套产业基地(纬五路南)</v>
      </c>
      <c r="J1564" s="102" t="str">
        <f>VLOOKUP(B1564,辅助信息!E:I,4,FALSE)</f>
        <v>严石林</v>
      </c>
      <c r="K1564" s="102">
        <f>VLOOKUP(J1564,辅助信息!H:I,2,FALSE)</f>
        <v>15924731822</v>
      </c>
      <c r="L1564" s="104" t="str">
        <f>VLOOKUP(B1564,辅助信息!E:J,6,FALSE)</f>
        <v>装货前联系收货人核实到场规格，货物最下面用方木垫下方便卸货</v>
      </c>
      <c r="M1564" s="74">
        <v>45792</v>
      </c>
      <c r="O1564" s="45">
        <f ca="1" t="shared" ref="O1564:O1574" si="79">IF(OR(M1564="",N1564&lt;&gt;""),"",MAX(M1564-TODAY(),0))</f>
        <v>1</v>
      </c>
      <c r="P1564" s="45">
        <f ca="1" t="shared" ref="P1564:P1574" si="80">IF(M1564="","",IF(N1564&lt;&gt;"",MAX(N1564-M1564,0),IF(TODAY()&gt;M1564,TODAY()-M1564,0)))</f>
        <v>0</v>
      </c>
      <c r="Q1564" s="46" t="str">
        <f>VLOOKUP(B1564,辅助信息!E:M,9,FALSE)</f>
        <v>ZTWM-CDGS-XS-2025-0059-宜宾兴港建材-宜宾冷链项目</v>
      </c>
      <c r="R1564" s="46" t="str">
        <f>_xlfn._xlws.FILTER(辅助信息!D:D,辅助信息!E:E=B1564)</f>
        <v>宜宾兴港三江新区长江工业园建设项目</v>
      </c>
    </row>
    <row r="1565" spans="2:18">
      <c r="B1565" s="27" t="s">
        <v>92</v>
      </c>
      <c r="C1565" s="53">
        <v>45791</v>
      </c>
      <c r="D1565" s="102" t="str">
        <f>VLOOKUP(B1565,辅助信息!E:K,7,FALSE)</f>
        <v>ZTWM-CDGS-YL-20240515-001</v>
      </c>
      <c r="E1565" s="102" t="str">
        <f>VLOOKUP(F1565,辅助信息!A:B,2,FALSE)</f>
        <v>盘螺</v>
      </c>
      <c r="F1565" s="27" t="s">
        <v>40</v>
      </c>
      <c r="G1565" s="23">
        <v>25</v>
      </c>
      <c r="H1565" s="103" t="str">
        <f>_xlfn.XLOOKUP(C1565&amp;F1565&amp;I1565&amp;J1565,'[1]2025年已发货'!$F:$F&amp;'[1]2025年已发货'!$C:$C&amp;'[1]2025年已发货'!$G:$G&amp;'[1]2025年已发货'!$H:$H,'[1]2025年已发货'!$E:$E,"未发货")</f>
        <v>未发货</v>
      </c>
      <c r="I1565" s="102" t="str">
        <f>VLOOKUP(B1565,辅助信息!E:I,3,FALSE)</f>
        <v>（华西萌海科创农业生态谷）成都市简阳市白金山水库</v>
      </c>
      <c r="J1565" s="102" t="str">
        <f>VLOOKUP(B1565,辅助信息!E:I,4,FALSE)</f>
        <v>石清国</v>
      </c>
      <c r="K1565" s="102">
        <f>VLOOKUP(J1565,辅助信息!H:I,2,FALSE)</f>
        <v>13458642015</v>
      </c>
      <c r="L1565" s="104" t="str">
        <f>VLOOKUP(B1565,辅助信息!E:J,6,FALSE)</f>
        <v>优先威钢,我方卸车,新老国标钢厂不加价可直发</v>
      </c>
      <c r="M1565" s="74">
        <v>45794</v>
      </c>
      <c r="O1565" s="45">
        <f ca="1" t="shared" si="79"/>
        <v>3</v>
      </c>
      <c r="P1565" s="45">
        <f ca="1" t="shared" si="80"/>
        <v>0</v>
      </c>
      <c r="Q1565" s="46" t="str">
        <f>VLOOKUP(B1565,辅助信息!E:M,9,FALSE)</f>
        <v>ZTWM-CDGS-XS-2024-0092-华西-萌海科创农业生态谷</v>
      </c>
      <c r="R1565" s="46" t="str">
        <f>_xlfn._xlws.FILTER(辅助信息!D:D,辅助信息!E:E=B1565)</f>
        <v>华西萌海-科创农业生态谷</v>
      </c>
    </row>
    <row r="1566" spans="2:18">
      <c r="B1566" s="27" t="s">
        <v>92</v>
      </c>
      <c r="C1566" s="53">
        <v>45791</v>
      </c>
      <c r="D1566" s="102" t="str">
        <f>VLOOKUP(B1566,辅助信息!E:K,7,FALSE)</f>
        <v>ZTWM-CDGS-YL-20240515-001</v>
      </c>
      <c r="E1566" s="102" t="str">
        <f>VLOOKUP(F1566,辅助信息!A:B,2,FALSE)</f>
        <v>盘螺</v>
      </c>
      <c r="F1566" s="27" t="s">
        <v>41</v>
      </c>
      <c r="G1566" s="23">
        <v>10</v>
      </c>
      <c r="H1566" s="103" t="str">
        <f>_xlfn.XLOOKUP(C1566&amp;F1566&amp;I1566&amp;J1566,'[1]2025年已发货'!$F:$F&amp;'[1]2025年已发货'!$C:$C&amp;'[1]2025年已发货'!$G:$G&amp;'[1]2025年已发货'!$H:$H,'[1]2025年已发货'!$E:$E,"未发货")</f>
        <v>未发货</v>
      </c>
      <c r="I1566" s="102" t="str">
        <f>VLOOKUP(B1566,辅助信息!E:I,3,FALSE)</f>
        <v>（华西萌海科创农业生态谷）成都市简阳市白金山水库</v>
      </c>
      <c r="J1566" s="102" t="str">
        <f>VLOOKUP(B1566,辅助信息!E:I,4,FALSE)</f>
        <v>石清国</v>
      </c>
      <c r="K1566" s="102">
        <f>VLOOKUP(J1566,辅助信息!H:I,2,FALSE)</f>
        <v>13458642015</v>
      </c>
      <c r="L1566" s="104" t="str">
        <f>VLOOKUP(B1566,辅助信息!E:J,6,FALSE)</f>
        <v>优先威钢,我方卸车,新老国标钢厂不加价可直发</v>
      </c>
      <c r="M1566" s="74">
        <v>45794</v>
      </c>
      <c r="O1566" s="45">
        <f ca="1" t="shared" si="79"/>
        <v>3</v>
      </c>
      <c r="P1566" s="45">
        <f ca="1" t="shared" si="80"/>
        <v>0</v>
      </c>
      <c r="Q1566" s="46" t="str">
        <f>VLOOKUP(B1566,辅助信息!E:M,9,FALSE)</f>
        <v>ZTWM-CDGS-XS-2024-0092-华西-萌海科创农业生态谷</v>
      </c>
      <c r="R1566" s="46" t="str">
        <f>_xlfn._xlws.FILTER(辅助信息!D:D,辅助信息!E:E=B1566)</f>
        <v>华西萌海-科创农业生态谷</v>
      </c>
    </row>
    <row r="1567" spans="2:18">
      <c r="B1567" s="27" t="s">
        <v>92</v>
      </c>
      <c r="C1567" s="53">
        <v>45791</v>
      </c>
      <c r="D1567" s="102" t="str">
        <f>VLOOKUP(B1567,辅助信息!E:K,7,FALSE)</f>
        <v>ZTWM-CDGS-YL-20240515-001</v>
      </c>
      <c r="E1567" s="102" t="str">
        <f>VLOOKUP(F1567,辅助信息!A:B,2,FALSE)</f>
        <v>盘螺</v>
      </c>
      <c r="F1567" s="27" t="s">
        <v>26</v>
      </c>
      <c r="G1567" s="23">
        <v>10</v>
      </c>
      <c r="H1567" s="103" t="str">
        <f>_xlfn.XLOOKUP(C1567&amp;F1567&amp;I1567&amp;J1567,'[1]2025年已发货'!$F:$F&amp;'[1]2025年已发货'!$C:$C&amp;'[1]2025年已发货'!$G:$G&amp;'[1]2025年已发货'!$H:$H,'[1]2025年已发货'!$E:$E,"未发货")</f>
        <v>未发货</v>
      </c>
      <c r="I1567" s="102" t="str">
        <f>VLOOKUP(B1567,辅助信息!E:I,3,FALSE)</f>
        <v>（华西萌海科创农业生态谷）成都市简阳市白金山水库</v>
      </c>
      <c r="J1567" s="102" t="str">
        <f>VLOOKUP(B1567,辅助信息!E:I,4,FALSE)</f>
        <v>石清国</v>
      </c>
      <c r="K1567" s="102">
        <f>VLOOKUP(J1567,辅助信息!H:I,2,FALSE)</f>
        <v>13458642015</v>
      </c>
      <c r="L1567" s="104" t="str">
        <f>VLOOKUP(B1567,辅助信息!E:J,6,FALSE)</f>
        <v>优先威钢,我方卸车,新老国标钢厂不加价可直发</v>
      </c>
      <c r="M1567" s="74">
        <v>45794</v>
      </c>
      <c r="O1567" s="45">
        <f ca="1" t="shared" si="79"/>
        <v>3</v>
      </c>
      <c r="P1567" s="45">
        <f ca="1" t="shared" si="80"/>
        <v>0</v>
      </c>
      <c r="Q1567" s="46" t="str">
        <f>VLOOKUP(B1567,辅助信息!E:M,9,FALSE)</f>
        <v>ZTWM-CDGS-XS-2024-0092-华西-萌海科创农业生态谷</v>
      </c>
      <c r="R1567" s="46" t="str">
        <f>_xlfn._xlws.FILTER(辅助信息!D:D,辅助信息!E:E=B1567)</f>
        <v>华西萌海-科创农业生态谷</v>
      </c>
    </row>
    <row r="1568" spans="2:18">
      <c r="B1568" s="27" t="s">
        <v>92</v>
      </c>
      <c r="C1568" s="53">
        <v>45791</v>
      </c>
      <c r="D1568" s="102" t="str">
        <f>VLOOKUP(B1568,辅助信息!E:K,7,FALSE)</f>
        <v>ZTWM-CDGS-YL-20240515-001</v>
      </c>
      <c r="E1568" s="102" t="str">
        <f>VLOOKUP(F1568,辅助信息!A:B,2,FALSE)</f>
        <v>螺纹钢</v>
      </c>
      <c r="F1568" s="27" t="s">
        <v>27</v>
      </c>
      <c r="G1568" s="23">
        <v>8</v>
      </c>
      <c r="H1568" s="103" t="str">
        <f>_xlfn.XLOOKUP(C1568&amp;F1568&amp;I1568&amp;J1568,'[1]2025年已发货'!$F:$F&amp;'[1]2025年已发货'!$C:$C&amp;'[1]2025年已发货'!$G:$G&amp;'[1]2025年已发货'!$H:$H,'[1]2025年已发货'!$E:$E,"未发货")</f>
        <v>未发货</v>
      </c>
      <c r="I1568" s="102" t="str">
        <f>VLOOKUP(B1568,辅助信息!E:I,3,FALSE)</f>
        <v>（华西萌海科创农业生态谷）成都市简阳市白金山水库</v>
      </c>
      <c r="J1568" s="102" t="str">
        <f>VLOOKUP(B1568,辅助信息!E:I,4,FALSE)</f>
        <v>石清国</v>
      </c>
      <c r="K1568" s="102">
        <f>VLOOKUP(J1568,辅助信息!H:I,2,FALSE)</f>
        <v>13458642015</v>
      </c>
      <c r="L1568" s="104" t="str">
        <f>VLOOKUP(B1568,辅助信息!E:J,6,FALSE)</f>
        <v>优先威钢,我方卸车,新老国标钢厂不加价可直发</v>
      </c>
      <c r="M1568" s="74">
        <v>45794</v>
      </c>
      <c r="O1568" s="45">
        <f ca="1" t="shared" si="79"/>
        <v>3</v>
      </c>
      <c r="P1568" s="45">
        <f ca="1" t="shared" si="80"/>
        <v>0</v>
      </c>
      <c r="Q1568" s="46" t="str">
        <f>VLOOKUP(B1568,辅助信息!E:M,9,FALSE)</f>
        <v>ZTWM-CDGS-XS-2024-0092-华西-萌海科创农业生态谷</v>
      </c>
      <c r="R1568" s="46" t="str">
        <f>_xlfn._xlws.FILTER(辅助信息!D:D,辅助信息!E:E=B1568)</f>
        <v>华西萌海-科创农业生态谷</v>
      </c>
    </row>
    <row r="1569" spans="2:18">
      <c r="B1569" s="27" t="s">
        <v>92</v>
      </c>
      <c r="C1569" s="53">
        <v>45791</v>
      </c>
      <c r="D1569" s="102" t="str">
        <f>VLOOKUP(B1569,辅助信息!E:K,7,FALSE)</f>
        <v>ZTWM-CDGS-YL-20240515-001</v>
      </c>
      <c r="E1569" s="102" t="str">
        <f>VLOOKUP(F1569,辅助信息!A:B,2,FALSE)</f>
        <v>螺纹钢</v>
      </c>
      <c r="F1569" s="27" t="s">
        <v>19</v>
      </c>
      <c r="G1569" s="23">
        <v>3</v>
      </c>
      <c r="H1569" s="103" t="str">
        <f>_xlfn.XLOOKUP(C1569&amp;F1569&amp;I1569&amp;J1569,'[1]2025年已发货'!$F:$F&amp;'[1]2025年已发货'!$C:$C&amp;'[1]2025年已发货'!$G:$G&amp;'[1]2025年已发货'!$H:$H,'[1]2025年已发货'!$E:$E,"未发货")</f>
        <v>未发货</v>
      </c>
      <c r="I1569" s="102" t="str">
        <f>VLOOKUP(B1569,辅助信息!E:I,3,FALSE)</f>
        <v>（华西萌海科创农业生态谷）成都市简阳市白金山水库</v>
      </c>
      <c r="J1569" s="102" t="str">
        <f>VLOOKUP(B1569,辅助信息!E:I,4,FALSE)</f>
        <v>石清国</v>
      </c>
      <c r="K1569" s="102">
        <f>VLOOKUP(J1569,辅助信息!H:I,2,FALSE)</f>
        <v>13458642015</v>
      </c>
      <c r="L1569" s="104" t="str">
        <f>VLOOKUP(B1569,辅助信息!E:J,6,FALSE)</f>
        <v>优先威钢,我方卸车,新老国标钢厂不加价可直发</v>
      </c>
      <c r="M1569" s="74">
        <v>45794</v>
      </c>
      <c r="O1569" s="45">
        <f ca="1" t="shared" si="79"/>
        <v>3</v>
      </c>
      <c r="P1569" s="45">
        <f ca="1" t="shared" si="80"/>
        <v>0</v>
      </c>
      <c r="Q1569" s="46" t="str">
        <f>VLOOKUP(B1569,辅助信息!E:M,9,FALSE)</f>
        <v>ZTWM-CDGS-XS-2024-0092-华西-萌海科创农业生态谷</v>
      </c>
      <c r="R1569" s="46" t="str">
        <f>_xlfn._xlws.FILTER(辅助信息!D:D,辅助信息!E:E=B1569)</f>
        <v>华西萌海-科创农业生态谷</v>
      </c>
    </row>
    <row r="1570" spans="2:18">
      <c r="B1570" s="27" t="s">
        <v>92</v>
      </c>
      <c r="C1570" s="53">
        <v>45791</v>
      </c>
      <c r="D1570" s="102" t="str">
        <f>VLOOKUP(B1570,辅助信息!E:K,7,FALSE)</f>
        <v>ZTWM-CDGS-YL-20240515-001</v>
      </c>
      <c r="E1570" s="102" t="str">
        <f>VLOOKUP(F1570,辅助信息!A:B,2,FALSE)</f>
        <v>螺纹钢</v>
      </c>
      <c r="F1570" s="27" t="s">
        <v>22</v>
      </c>
      <c r="G1570" s="23">
        <v>14</v>
      </c>
      <c r="H1570" s="103" t="str">
        <f>_xlfn.XLOOKUP(C1570&amp;F1570&amp;I1570&amp;J1570,'[1]2025年已发货'!$F:$F&amp;'[1]2025年已发货'!$C:$C&amp;'[1]2025年已发货'!$G:$G&amp;'[1]2025年已发货'!$H:$H,'[1]2025年已发货'!$E:$E,"未发货")</f>
        <v>未发货</v>
      </c>
      <c r="I1570" s="102" t="str">
        <f>VLOOKUP(B1570,辅助信息!E:I,3,FALSE)</f>
        <v>（华西萌海科创农业生态谷）成都市简阳市白金山水库</v>
      </c>
      <c r="J1570" s="102" t="str">
        <f>VLOOKUP(B1570,辅助信息!E:I,4,FALSE)</f>
        <v>石清国</v>
      </c>
      <c r="K1570" s="102">
        <f>VLOOKUP(J1570,辅助信息!H:I,2,FALSE)</f>
        <v>13458642015</v>
      </c>
      <c r="L1570" s="104" t="str">
        <f>VLOOKUP(B1570,辅助信息!E:J,6,FALSE)</f>
        <v>优先威钢,我方卸车,新老国标钢厂不加价可直发</v>
      </c>
      <c r="M1570" s="74">
        <v>45794</v>
      </c>
      <c r="O1570" s="45">
        <f ca="1" t="shared" si="79"/>
        <v>3</v>
      </c>
      <c r="P1570" s="45">
        <f ca="1" t="shared" si="80"/>
        <v>0</v>
      </c>
      <c r="Q1570" s="46" t="str">
        <f>VLOOKUP(B1570,辅助信息!E:M,9,FALSE)</f>
        <v>ZTWM-CDGS-XS-2024-0092-华西-萌海科创农业生态谷</v>
      </c>
      <c r="R1570" s="46" t="str">
        <f>_xlfn._xlws.FILTER(辅助信息!D:D,辅助信息!E:E=B1570)</f>
        <v>华西萌海-科创农业生态谷</v>
      </c>
    </row>
    <row r="1571" spans="2:18">
      <c r="B1571" s="27" t="s">
        <v>17</v>
      </c>
      <c r="C1571" s="53">
        <v>45791</v>
      </c>
      <c r="D1571" s="102" t="str">
        <f>VLOOKUP(B1571,辅助信息!E:K,7,FALSE)</f>
        <v>JWDDCD2024101600090</v>
      </c>
      <c r="E1571" s="102" t="str">
        <f>VLOOKUP(F1571,辅助信息!A:B,2,FALSE)</f>
        <v>盘螺</v>
      </c>
      <c r="F1571" s="27" t="s">
        <v>49</v>
      </c>
      <c r="G1571" s="23">
        <v>14</v>
      </c>
      <c r="H1571" s="103" t="str">
        <f>_xlfn.XLOOKUP(C1571&amp;F1571&amp;I1571&amp;J1571,'[1]2025年已发货'!$F:$F&amp;'[1]2025年已发货'!$C:$C&amp;'[1]2025年已发货'!$G:$G&amp;'[1]2025年已发货'!$H:$H,'[1]2025年已发货'!$E:$E,"未发货")</f>
        <v>未发货</v>
      </c>
      <c r="I1571" s="102" t="str">
        <f>VLOOKUP(B1571,辅助信息!E:I,3,FALSE)</f>
        <v>（达州市公共卫生临床医疗中心项目-一标-1号制作房）达州市通川区西外复兴镇公共卫生临床医疗中心项目</v>
      </c>
      <c r="J1571" s="102" t="str">
        <f>VLOOKUP(B1571,辅助信息!E:I,4,FALSE)</f>
        <v>潘建发</v>
      </c>
      <c r="K1571" s="102">
        <f>VLOOKUP(J1571,辅助信息!H:I,2,FALSE)</f>
        <v>13658059919</v>
      </c>
      <c r="L1571" s="104" t="str">
        <f>VLOOKUP(B1571,辅助信息!E:J,6,FALSE)</f>
        <v>提前联系到场规格,一天到场车辆不低于2车</v>
      </c>
      <c r="M1571" s="74">
        <v>45793</v>
      </c>
      <c r="O1571" s="45">
        <f ca="1" t="shared" si="79"/>
        <v>2</v>
      </c>
      <c r="P1571" s="45">
        <f ca="1" t="shared" si="80"/>
        <v>0</v>
      </c>
      <c r="Q1571" s="46" t="str">
        <f>VLOOKUP(B1571,辅助信息!E:M,9,FALSE)</f>
        <v>ZTWM-CDGS-XS-2024-0205-五冶钢构-达州市通川区西外复兴镇及临近片区建设项目</v>
      </c>
      <c r="R1571" s="46" t="str">
        <f>_xlfn._xlws.FILTER(辅助信息!D:D,辅助信息!E:E=B1571)</f>
        <v>五冶钢构达州市公共卫生临床医疗中心项目</v>
      </c>
    </row>
    <row r="1572" spans="2:18">
      <c r="B1572" s="27" t="s">
        <v>17</v>
      </c>
      <c r="C1572" s="53">
        <v>45791</v>
      </c>
      <c r="D1572" s="102" t="str">
        <f>VLOOKUP(B1572,辅助信息!E:K,7,FALSE)</f>
        <v>JWDDCD2024101600090</v>
      </c>
      <c r="E1572" s="102" t="str">
        <f>VLOOKUP(F1572,辅助信息!A:B,2,FALSE)</f>
        <v>盘螺</v>
      </c>
      <c r="F1572" s="27" t="s">
        <v>41</v>
      </c>
      <c r="G1572" s="23">
        <v>7</v>
      </c>
      <c r="H1572" s="103" t="str">
        <f>_xlfn.XLOOKUP(C1572&amp;F1572&amp;I1572&amp;J1572,'[1]2025年已发货'!$F:$F&amp;'[1]2025年已发货'!$C:$C&amp;'[1]2025年已发货'!$G:$G&amp;'[1]2025年已发货'!$H:$H,'[1]2025年已发货'!$E:$E,"未发货")</f>
        <v>未发货</v>
      </c>
      <c r="I1572" s="102" t="str">
        <f>VLOOKUP(B1572,辅助信息!E:I,3,FALSE)</f>
        <v>（达州市公共卫生临床医疗中心项目-一标-1号制作房）达州市通川区西外复兴镇公共卫生临床医疗中心项目</v>
      </c>
      <c r="J1572" s="102" t="str">
        <f>VLOOKUP(B1572,辅助信息!E:I,4,FALSE)</f>
        <v>潘建发</v>
      </c>
      <c r="K1572" s="102">
        <f>VLOOKUP(J1572,辅助信息!H:I,2,FALSE)</f>
        <v>13658059919</v>
      </c>
      <c r="L1572" s="104" t="str">
        <f>VLOOKUP(B1572,辅助信息!E:J,6,FALSE)</f>
        <v>提前联系到场规格,一天到场车辆不低于2车</v>
      </c>
      <c r="M1572" s="74">
        <v>45793</v>
      </c>
      <c r="O1572" s="45">
        <f ca="1" t="shared" si="79"/>
        <v>2</v>
      </c>
      <c r="P1572" s="45">
        <f ca="1" t="shared" si="80"/>
        <v>0</v>
      </c>
      <c r="Q1572" s="46" t="str">
        <f>VLOOKUP(B1572,辅助信息!E:M,9,FALSE)</f>
        <v>ZTWM-CDGS-XS-2024-0205-五冶钢构-达州市通川区西外复兴镇及临近片区建设项目</v>
      </c>
      <c r="R1572" s="46" t="str">
        <f>_xlfn._xlws.FILTER(辅助信息!D:D,辅助信息!E:E=B1572)</f>
        <v>五冶钢构达州市公共卫生临床医疗中心项目</v>
      </c>
    </row>
    <row r="1573" spans="2:18">
      <c r="B1573" s="27" t="s">
        <v>17</v>
      </c>
      <c r="C1573" s="53">
        <v>45791</v>
      </c>
      <c r="D1573" s="102" t="str">
        <f>VLOOKUP(B1573,辅助信息!E:K,7,FALSE)</f>
        <v>JWDDCD2024101600090</v>
      </c>
      <c r="E1573" s="102" t="str">
        <f>VLOOKUP(F1573,辅助信息!A:B,2,FALSE)</f>
        <v>螺纹钢</v>
      </c>
      <c r="F1573" s="27" t="s">
        <v>27</v>
      </c>
      <c r="G1573" s="23">
        <v>2</v>
      </c>
      <c r="H1573" s="103" t="str">
        <f>_xlfn.XLOOKUP(C1573&amp;F1573&amp;I1573&amp;J1573,'[1]2025年已发货'!$F:$F&amp;'[1]2025年已发货'!$C:$C&amp;'[1]2025年已发货'!$G:$G&amp;'[1]2025年已发货'!$H:$H,'[1]2025年已发货'!$E:$E,"未发货")</f>
        <v>未发货</v>
      </c>
      <c r="I1573" s="102" t="str">
        <f>VLOOKUP(B1573,辅助信息!E:I,3,FALSE)</f>
        <v>（达州市公共卫生临床医疗中心项目-一标-1号制作房）达州市通川区西外复兴镇公共卫生临床医疗中心项目</v>
      </c>
      <c r="J1573" s="102" t="str">
        <f>VLOOKUP(B1573,辅助信息!E:I,4,FALSE)</f>
        <v>潘建发</v>
      </c>
      <c r="K1573" s="102">
        <f>VLOOKUP(J1573,辅助信息!H:I,2,FALSE)</f>
        <v>13658059919</v>
      </c>
      <c r="L1573" s="104" t="str">
        <f>VLOOKUP(B1573,辅助信息!E:J,6,FALSE)</f>
        <v>提前联系到场规格,一天到场车辆不低于2车</v>
      </c>
      <c r="M1573" s="74">
        <v>45793</v>
      </c>
      <c r="O1573" s="45">
        <f ca="1" t="shared" si="79"/>
        <v>2</v>
      </c>
      <c r="P1573" s="45">
        <f ca="1" t="shared" si="80"/>
        <v>0</v>
      </c>
      <c r="Q1573" s="46" t="str">
        <f>VLOOKUP(B1573,辅助信息!E:M,9,FALSE)</f>
        <v>ZTWM-CDGS-XS-2024-0205-五冶钢构-达州市通川区西外复兴镇及临近片区建设项目</v>
      </c>
      <c r="R1573" s="46" t="str">
        <f>_xlfn._xlws.FILTER(辅助信息!D:D,辅助信息!E:E=B1573)</f>
        <v>五冶钢构达州市公共卫生临床医疗中心项目</v>
      </c>
    </row>
    <row r="1574" spans="2:18">
      <c r="B1574" s="27" t="s">
        <v>17</v>
      </c>
      <c r="C1574" s="53">
        <v>45791</v>
      </c>
      <c r="D1574" s="102" t="str">
        <f>VLOOKUP(B1574,辅助信息!E:K,7,FALSE)</f>
        <v>JWDDCD2024101600090</v>
      </c>
      <c r="E1574" s="102" t="str">
        <f>VLOOKUP(F1574,辅助信息!A:B,2,FALSE)</f>
        <v>螺纹钢</v>
      </c>
      <c r="F1574" s="27" t="s">
        <v>19</v>
      </c>
      <c r="G1574" s="23">
        <v>2</v>
      </c>
      <c r="H1574" s="103" t="str">
        <f>_xlfn.XLOOKUP(C1574&amp;F1574&amp;I1574&amp;J1574,'[1]2025年已发货'!$F:$F&amp;'[1]2025年已发货'!$C:$C&amp;'[1]2025年已发货'!$G:$G&amp;'[1]2025年已发货'!$H:$H,'[1]2025年已发货'!$E:$E,"未发货")</f>
        <v>未发货</v>
      </c>
      <c r="I1574" s="102" t="str">
        <f>VLOOKUP(B1574,辅助信息!E:I,3,FALSE)</f>
        <v>（达州市公共卫生临床医疗中心项目-一标-1号制作房）达州市通川区西外复兴镇公共卫生临床医疗中心项目</v>
      </c>
      <c r="J1574" s="102" t="str">
        <f>VLOOKUP(B1574,辅助信息!E:I,4,FALSE)</f>
        <v>潘建发</v>
      </c>
      <c r="K1574" s="102">
        <f>VLOOKUP(J1574,辅助信息!H:I,2,FALSE)</f>
        <v>13658059919</v>
      </c>
      <c r="L1574" s="104" t="str">
        <f>VLOOKUP(B1574,辅助信息!E:J,6,FALSE)</f>
        <v>提前联系到场规格,一天到场车辆不低于2车</v>
      </c>
      <c r="M1574" s="74">
        <v>45793</v>
      </c>
      <c r="O1574" s="45">
        <f ca="1" t="shared" si="79"/>
        <v>2</v>
      </c>
      <c r="P1574" s="45">
        <f ca="1" t="shared" si="80"/>
        <v>0</v>
      </c>
      <c r="Q1574" s="46" t="str">
        <f>VLOOKUP(B1574,辅助信息!E:M,9,FALSE)</f>
        <v>ZTWM-CDGS-XS-2024-0205-五冶钢构-达州市通川区西外复兴镇及临近片区建设项目</v>
      </c>
      <c r="R1574" s="46" t="str">
        <f>_xlfn._xlws.FILTER(辅助信息!D:D,辅助信息!E:E=B1574)</f>
        <v>五冶钢构达州市公共卫生临床医疗中心项目</v>
      </c>
    </row>
  </sheetData>
  <autoFilter ref="A1:Q1574">
    <filterColumn colId="2">
      <filters>
        <dateGroupItem year="2025" month="5" day="14"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H1563">
    <cfRule type="expression" dxfId="4" priority="6832">
      <formula>AND(NOT(HasFormula(#REF!)),#REF!&lt;&gt;"")</formula>
    </cfRule>
    <cfRule type="expression" dxfId="3" priority="6833">
      <formula>AND(NOT(HasFormula(XFD1563)),XFD1563&lt;&gt;"")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E1564:E1048503">
    <cfRule type="expression" dxfId="4" priority="6823">
      <formula>AND(NOT(HasFormula(A1565)),A1565&lt;&gt;"")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10:H1048576">
    <cfRule type="expression" dxfId="4" priority="6762">
      <formula>AND(NOT(HasFormula(D1)),D1&lt;&gt;"")</formula>
    </cfRule>
    <cfRule type="expression" dxfId="3" priority="6763">
      <formula>AND(NOT(HasFormula(XFD1048510)),XFD1048510&lt;&gt;"")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4:H1048509">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03">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D1048503">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I1564:L1048509">
    <cfRule type="expression" dxfId="4" priority="6820">
      <formula>AND(NOT(HasFormula(E1565)),E1565&lt;&gt;"")</formula>
    </cfRule>
    <cfRule type="expression" dxfId="3" priority="6821">
      <formula>AND(NOT(HasFormula(A1564)),A1564&lt;&gt;"")</formula>
    </cfRule>
  </conditionalFormatting>
  <conditionalFormatting sqref="D1048504:E1048576">
    <cfRule type="expression" dxfId="4" priority="6722">
      <formula>AND(NOT(HasFormula(XFD1)),XFD1&lt;&gt;"")</formula>
    </cfRule>
    <cfRule type="expression" dxfId="3" priority="6723">
      <formula>AND(NOT(HasFormula(XEZ1048504)),XEZ1048504&lt;&gt;"")</formula>
    </cfRule>
  </conditionalFormatting>
  <conditionalFormatting sqref="I1048510:L1048576">
    <cfRule type="expression" dxfId="4" priority="6824">
      <formula>AND(NOT(HasFormula(E1)),E1&lt;&gt;"")</formula>
    </cfRule>
    <cfRule type="expression" dxfId="3" priority="6825">
      <formula>AND(NOT(HasFormula(A1048510)),A1048510&lt;&gt;"")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9 J1570:J1574 J157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H11" sqref="H11"/>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151</v>
      </c>
      <c r="F1" s="22" t="s">
        <v>152</v>
      </c>
      <c r="G1" s="22" t="s">
        <v>7</v>
      </c>
      <c r="H1" s="22" t="s">
        <v>8</v>
      </c>
      <c r="I1" s="22" t="s">
        <v>9</v>
      </c>
      <c r="J1" s="22" t="s">
        <v>153</v>
      </c>
      <c r="K1" s="19" t="s">
        <v>2</v>
      </c>
      <c r="L1" s="34" t="s">
        <v>154</v>
      </c>
      <c r="M1" s="19" t="s">
        <v>15</v>
      </c>
    </row>
    <row r="2" spans="1:13">
      <c r="A2" s="23" t="s">
        <v>57</v>
      </c>
      <c r="B2" s="23" t="s">
        <v>155</v>
      </c>
      <c r="C2" s="24"/>
      <c r="D2" s="25" t="s">
        <v>156</v>
      </c>
      <c r="E2" s="26" t="s">
        <v>156</v>
      </c>
      <c r="F2" s="27" t="s">
        <v>157</v>
      </c>
      <c r="G2" s="27" t="s">
        <v>158</v>
      </c>
      <c r="H2" s="27" t="s">
        <v>159</v>
      </c>
      <c r="I2" s="27">
        <v>18980927613</v>
      </c>
      <c r="J2" s="32" t="s">
        <v>160</v>
      </c>
      <c r="K2" s="35"/>
      <c r="L2" s="34"/>
      <c r="M2" s="34"/>
    </row>
    <row r="3" spans="1:13">
      <c r="A3" s="23" t="s">
        <v>53</v>
      </c>
      <c r="B3" s="23" t="s">
        <v>155</v>
      </c>
      <c r="C3" s="24"/>
      <c r="D3" s="25" t="s">
        <v>161</v>
      </c>
      <c r="E3" s="26" t="s">
        <v>161</v>
      </c>
      <c r="F3" s="27" t="s">
        <v>162</v>
      </c>
      <c r="G3" s="27" t="s">
        <v>163</v>
      </c>
      <c r="H3" s="27" t="s">
        <v>164</v>
      </c>
      <c r="I3" s="27">
        <v>18308463588</v>
      </c>
      <c r="J3" s="32" t="s">
        <v>165</v>
      </c>
      <c r="K3" s="35"/>
      <c r="L3" s="34"/>
      <c r="M3" s="34"/>
    </row>
    <row r="4" spans="1:13">
      <c r="A4" s="23" t="s">
        <v>51</v>
      </c>
      <c r="B4" s="23" t="s">
        <v>155</v>
      </c>
      <c r="C4" s="24"/>
      <c r="D4" s="25" t="s">
        <v>166</v>
      </c>
      <c r="E4" s="26" t="s">
        <v>166</v>
      </c>
      <c r="F4" s="27" t="s">
        <v>167</v>
      </c>
      <c r="G4" s="28" t="s">
        <v>168</v>
      </c>
      <c r="H4" s="27" t="s">
        <v>169</v>
      </c>
      <c r="I4" s="27">
        <v>18683358310</v>
      </c>
      <c r="J4" s="32" t="s">
        <v>170</v>
      </c>
      <c r="K4" s="35"/>
      <c r="L4" s="34"/>
      <c r="M4" s="34"/>
    </row>
    <row r="5" spans="1:13">
      <c r="A5" s="23" t="s">
        <v>61</v>
      </c>
      <c r="B5" s="23" t="s">
        <v>155</v>
      </c>
      <c r="C5" s="24"/>
      <c r="D5" s="25" t="s">
        <v>44</v>
      </c>
      <c r="E5" s="26" t="s">
        <v>44</v>
      </c>
      <c r="F5" s="27" t="s">
        <v>171</v>
      </c>
      <c r="G5" s="27" t="s">
        <v>172</v>
      </c>
      <c r="H5" s="27" t="s">
        <v>173</v>
      </c>
      <c r="I5" s="27">
        <v>18384145895</v>
      </c>
      <c r="J5" s="32" t="s">
        <v>174</v>
      </c>
      <c r="K5" s="36" t="s">
        <v>175</v>
      </c>
      <c r="L5" s="34"/>
      <c r="M5" s="26" t="s">
        <v>176</v>
      </c>
    </row>
    <row r="6" spans="1:13">
      <c r="A6" s="27"/>
      <c r="B6" s="27"/>
      <c r="C6" s="24"/>
      <c r="D6" s="25" t="s">
        <v>81</v>
      </c>
      <c r="E6" s="26" t="s">
        <v>81</v>
      </c>
      <c r="F6" s="27" t="s">
        <v>177</v>
      </c>
      <c r="G6" s="27" t="s">
        <v>178</v>
      </c>
      <c r="H6" s="27" t="s">
        <v>179</v>
      </c>
      <c r="I6" s="27">
        <v>15884666220</v>
      </c>
      <c r="J6" s="32" t="s">
        <v>180</v>
      </c>
      <c r="K6" s="36" t="s">
        <v>181</v>
      </c>
      <c r="L6" s="34"/>
      <c r="M6" s="26" t="s">
        <v>182</v>
      </c>
    </row>
    <row r="7" spans="1:13">
      <c r="A7" s="23" t="s">
        <v>49</v>
      </c>
      <c r="B7" s="23" t="s">
        <v>119</v>
      </c>
      <c r="C7" s="24"/>
      <c r="D7" s="25" t="s">
        <v>183</v>
      </c>
      <c r="E7" s="26" t="s">
        <v>183</v>
      </c>
      <c r="F7" s="27" t="s">
        <v>184</v>
      </c>
      <c r="G7" s="27" t="s">
        <v>185</v>
      </c>
      <c r="H7" s="27" t="s">
        <v>186</v>
      </c>
      <c r="I7" s="27">
        <v>18180498749</v>
      </c>
      <c r="J7" s="32" t="s">
        <v>187</v>
      </c>
      <c r="K7" s="37" t="s">
        <v>188</v>
      </c>
      <c r="L7" s="34"/>
      <c r="M7" s="34"/>
    </row>
    <row r="8" spans="1:13">
      <c r="A8" s="23" t="s">
        <v>40</v>
      </c>
      <c r="B8" s="23" t="s">
        <v>119</v>
      </c>
      <c r="C8" s="24"/>
      <c r="D8" s="25" t="s">
        <v>92</v>
      </c>
      <c r="E8" s="26" t="s">
        <v>92</v>
      </c>
      <c r="F8" s="27" t="s">
        <v>189</v>
      </c>
      <c r="G8" s="27" t="s">
        <v>190</v>
      </c>
      <c r="H8" s="27" t="s">
        <v>191</v>
      </c>
      <c r="I8" s="27">
        <v>13458642015</v>
      </c>
      <c r="J8" s="32" t="s">
        <v>192</v>
      </c>
      <c r="K8" s="36" t="s">
        <v>193</v>
      </c>
      <c r="L8" s="34"/>
      <c r="M8" s="26" t="s">
        <v>194</v>
      </c>
    </row>
    <row r="9" spans="1:13">
      <c r="A9" s="23" t="s">
        <v>41</v>
      </c>
      <c r="B9" s="23" t="s">
        <v>119</v>
      </c>
      <c r="C9" s="24"/>
      <c r="D9" s="25" t="s">
        <v>195</v>
      </c>
      <c r="E9" s="29" t="s">
        <v>48</v>
      </c>
      <c r="F9" s="27" t="s">
        <v>189</v>
      </c>
      <c r="G9" s="27" t="str">
        <f>"("&amp;(E9)&amp;")"&amp;"成都市简阳市白金山水库"</f>
        <v>(华西颐海-科创农业生态谷-1号钢筋房)成都市简阳市白金山水库</v>
      </c>
      <c r="H9" s="27" t="s">
        <v>191</v>
      </c>
      <c r="I9" s="27">
        <v>13458642015</v>
      </c>
      <c r="J9" s="32" t="s">
        <v>192</v>
      </c>
      <c r="K9" s="36" t="s">
        <v>196</v>
      </c>
      <c r="L9" s="34"/>
      <c r="M9" s="26" t="s">
        <v>197</v>
      </c>
    </row>
    <row r="10" spans="1:13">
      <c r="A10" s="23" t="s">
        <v>26</v>
      </c>
      <c r="B10" s="23" t="s">
        <v>119</v>
      </c>
      <c r="C10" s="24"/>
      <c r="D10" s="25" t="s">
        <v>195</v>
      </c>
      <c r="E10" s="29" t="s">
        <v>198</v>
      </c>
      <c r="F10" s="27" t="s">
        <v>189</v>
      </c>
      <c r="G10" s="27" t="str">
        <f>"("&amp;(E10)&amp;")"&amp;"成都市简阳市白金山水库"</f>
        <v>(华西颐海-科创农业生态谷-2号钢筋房)成都市简阳市白金山水库</v>
      </c>
      <c r="H10" s="27" t="s">
        <v>191</v>
      </c>
      <c r="I10" s="27">
        <v>13458642015</v>
      </c>
      <c r="J10" s="32" t="s">
        <v>192</v>
      </c>
      <c r="K10" s="36" t="s">
        <v>196</v>
      </c>
      <c r="L10" s="34"/>
      <c r="M10" s="26" t="s">
        <v>197</v>
      </c>
    </row>
    <row r="11" spans="1:13">
      <c r="A11" s="23" t="s">
        <v>199</v>
      </c>
      <c r="B11" s="23" t="s">
        <v>119</v>
      </c>
      <c r="C11" s="24"/>
      <c r="D11" s="25" t="s">
        <v>200</v>
      </c>
      <c r="E11" s="26" t="s">
        <v>200</v>
      </c>
      <c r="F11" s="27" t="s">
        <v>201</v>
      </c>
      <c r="G11" s="27" t="s">
        <v>202</v>
      </c>
      <c r="H11" s="27" t="s">
        <v>203</v>
      </c>
      <c r="I11" s="27">
        <v>18683201292</v>
      </c>
      <c r="J11" s="32" t="s">
        <v>174</v>
      </c>
      <c r="K11" s="36" t="s">
        <v>204</v>
      </c>
      <c r="L11" s="34"/>
      <c r="M11" s="26" t="s">
        <v>205</v>
      </c>
    </row>
    <row r="12" spans="1:13">
      <c r="A12" s="27"/>
      <c r="B12" s="27"/>
      <c r="C12" s="24"/>
      <c r="D12" s="25" t="s">
        <v>206</v>
      </c>
      <c r="E12" s="26" t="s">
        <v>206</v>
      </c>
      <c r="F12" s="27" t="s">
        <v>207</v>
      </c>
      <c r="G12" s="27" t="s">
        <v>208</v>
      </c>
      <c r="H12" s="27" t="s">
        <v>209</v>
      </c>
      <c r="I12" s="27">
        <v>19982812229</v>
      </c>
      <c r="J12" s="32"/>
      <c r="K12" s="36" t="s">
        <v>210</v>
      </c>
      <c r="L12" s="34"/>
      <c r="M12" s="26"/>
    </row>
    <row r="13" spans="1:13">
      <c r="A13" s="23" t="s">
        <v>211</v>
      </c>
      <c r="B13" s="23" t="s">
        <v>116</v>
      </c>
      <c r="C13" s="24"/>
      <c r="D13" s="25" t="s">
        <v>145</v>
      </c>
      <c r="E13" s="26" t="s">
        <v>145</v>
      </c>
      <c r="F13" s="27" t="s">
        <v>212</v>
      </c>
      <c r="G13" s="27" t="s">
        <v>213</v>
      </c>
      <c r="H13" s="27" t="s">
        <v>214</v>
      </c>
      <c r="I13" s="27">
        <v>15528785906</v>
      </c>
      <c r="J13" s="32" t="s">
        <v>215</v>
      </c>
      <c r="K13" s="36" t="s">
        <v>216</v>
      </c>
      <c r="L13" s="34"/>
      <c r="M13" s="26"/>
    </row>
    <row r="14" spans="1:13">
      <c r="A14" s="23" t="s">
        <v>27</v>
      </c>
      <c r="B14" s="23" t="s">
        <v>116</v>
      </c>
      <c r="C14" s="24"/>
      <c r="D14" s="25" t="s">
        <v>217</v>
      </c>
      <c r="E14" s="26" t="s">
        <v>47</v>
      </c>
      <c r="F14" s="27" t="s">
        <v>218</v>
      </c>
      <c r="G14" s="27" t="s">
        <v>219</v>
      </c>
      <c r="H14" s="30" t="s">
        <v>220</v>
      </c>
      <c r="I14" s="27">
        <v>15108211617</v>
      </c>
      <c r="J14" s="32" t="s">
        <v>221</v>
      </c>
      <c r="K14" s="36" t="s">
        <v>222</v>
      </c>
      <c r="L14" s="34"/>
      <c r="M14" s="26" t="s">
        <v>223</v>
      </c>
    </row>
    <row r="15" spans="1:13">
      <c r="A15" s="23" t="s">
        <v>19</v>
      </c>
      <c r="B15" s="23" t="s">
        <v>116</v>
      </c>
      <c r="C15" s="24"/>
      <c r="D15" s="25" t="s">
        <v>217</v>
      </c>
      <c r="E15" s="26" t="s">
        <v>68</v>
      </c>
      <c r="F15" s="27" t="s">
        <v>218</v>
      </c>
      <c r="G15" s="27" t="s">
        <v>224</v>
      </c>
      <c r="H15" s="30" t="s">
        <v>225</v>
      </c>
      <c r="I15" s="27">
        <v>18381899787</v>
      </c>
      <c r="J15" s="32" t="s">
        <v>221</v>
      </c>
      <c r="K15" s="36" t="s">
        <v>222</v>
      </c>
      <c r="L15" s="34"/>
      <c r="M15" s="26" t="s">
        <v>223</v>
      </c>
    </row>
    <row r="16" spans="1:13">
      <c r="A16" s="23" t="s">
        <v>32</v>
      </c>
      <c r="B16" s="23" t="s">
        <v>116</v>
      </c>
      <c r="C16" s="24"/>
      <c r="D16" s="25" t="s">
        <v>217</v>
      </c>
      <c r="E16" s="26" t="s">
        <v>226</v>
      </c>
      <c r="F16" s="27" t="s">
        <v>218</v>
      </c>
      <c r="G16" s="27" t="s">
        <v>227</v>
      </c>
      <c r="H16" s="30" t="s">
        <v>225</v>
      </c>
      <c r="I16" s="27">
        <v>18381899787</v>
      </c>
      <c r="J16" s="32" t="s">
        <v>221</v>
      </c>
      <c r="K16" s="36" t="s">
        <v>222</v>
      </c>
      <c r="L16" s="34"/>
      <c r="M16" s="26" t="s">
        <v>223</v>
      </c>
    </row>
    <row r="17" spans="1:13">
      <c r="A17" s="23" t="s">
        <v>30</v>
      </c>
      <c r="B17" s="23" t="s">
        <v>116</v>
      </c>
      <c r="C17" s="24"/>
      <c r="D17" s="25" t="s">
        <v>217</v>
      </c>
      <c r="E17" s="26" t="s">
        <v>228</v>
      </c>
      <c r="F17" s="27" t="s">
        <v>218</v>
      </c>
      <c r="G17" s="27" t="s">
        <v>229</v>
      </c>
      <c r="H17" s="30" t="s">
        <v>230</v>
      </c>
      <c r="I17" s="27"/>
      <c r="J17" s="32" t="s">
        <v>221</v>
      </c>
      <c r="K17" s="36" t="s">
        <v>222</v>
      </c>
      <c r="L17" s="34"/>
      <c r="M17" s="26" t="s">
        <v>223</v>
      </c>
    </row>
    <row r="18" spans="1:13">
      <c r="A18" s="23" t="s">
        <v>33</v>
      </c>
      <c r="B18" s="23" t="s">
        <v>116</v>
      </c>
      <c r="C18" s="24"/>
      <c r="D18" s="25" t="s">
        <v>217</v>
      </c>
      <c r="E18" s="26" t="s">
        <v>69</v>
      </c>
      <c r="F18" s="27" t="s">
        <v>218</v>
      </c>
      <c r="G18" s="27" t="s">
        <v>231</v>
      </c>
      <c r="H18" s="30" t="s">
        <v>232</v>
      </c>
      <c r="I18" s="27">
        <v>18381904567</v>
      </c>
      <c r="J18" s="32" t="s">
        <v>221</v>
      </c>
      <c r="K18" s="36" t="s">
        <v>222</v>
      </c>
      <c r="L18" s="34"/>
      <c r="M18" s="26" t="s">
        <v>223</v>
      </c>
    </row>
    <row r="19" spans="1:13">
      <c r="A19" s="23" t="s">
        <v>28</v>
      </c>
      <c r="B19" s="23" t="s">
        <v>116</v>
      </c>
      <c r="C19" s="24"/>
      <c r="D19" s="25" t="s">
        <v>217</v>
      </c>
      <c r="E19" s="26" t="s">
        <v>233</v>
      </c>
      <c r="F19" s="27" t="s">
        <v>218</v>
      </c>
      <c r="G19" s="27" t="s">
        <v>234</v>
      </c>
      <c r="H19" s="30" t="s">
        <v>232</v>
      </c>
      <c r="I19" s="27">
        <v>18381904567</v>
      </c>
      <c r="J19" s="32" t="s">
        <v>221</v>
      </c>
      <c r="K19" s="36" t="s">
        <v>222</v>
      </c>
      <c r="L19" s="34"/>
      <c r="M19" s="26" t="s">
        <v>223</v>
      </c>
    </row>
    <row r="20" ht="12.95" customHeight="1" spans="1:13">
      <c r="A20" s="23" t="s">
        <v>18</v>
      </c>
      <c r="B20" s="23" t="s">
        <v>116</v>
      </c>
      <c r="C20" s="24"/>
      <c r="D20" s="25" t="s">
        <v>217</v>
      </c>
      <c r="E20" s="26" t="s">
        <v>56</v>
      </c>
      <c r="F20" s="27" t="s">
        <v>218</v>
      </c>
      <c r="G20" s="27" t="s">
        <v>235</v>
      </c>
      <c r="H20" s="30" t="s">
        <v>232</v>
      </c>
      <c r="I20" s="27">
        <v>18381904567</v>
      </c>
      <c r="J20" s="32" t="s">
        <v>221</v>
      </c>
      <c r="K20" s="36" t="s">
        <v>222</v>
      </c>
      <c r="L20" s="34"/>
      <c r="M20" s="26" t="s">
        <v>223</v>
      </c>
    </row>
    <row r="21" ht="12.95" customHeight="1" spans="1:13">
      <c r="A21" s="23" t="s">
        <v>65</v>
      </c>
      <c r="B21" s="23" t="s">
        <v>116</v>
      </c>
      <c r="C21" s="24"/>
      <c r="D21" s="25" t="s">
        <v>217</v>
      </c>
      <c r="E21" s="26" t="s">
        <v>236</v>
      </c>
      <c r="F21" s="27" t="s">
        <v>218</v>
      </c>
      <c r="G21" s="27" t="s">
        <v>237</v>
      </c>
      <c r="H21" s="30" t="s">
        <v>232</v>
      </c>
      <c r="I21" s="27">
        <v>18381904567</v>
      </c>
      <c r="J21" s="32" t="s">
        <v>221</v>
      </c>
      <c r="K21" s="36" t="s">
        <v>222</v>
      </c>
      <c r="L21" s="34"/>
      <c r="M21" s="26" t="s">
        <v>223</v>
      </c>
    </row>
    <row r="22" ht="12.95" customHeight="1" spans="1:13">
      <c r="A22" s="23" t="s">
        <v>52</v>
      </c>
      <c r="B22" s="23" t="s">
        <v>116</v>
      </c>
      <c r="C22" s="24"/>
      <c r="D22" s="25" t="s">
        <v>217</v>
      </c>
      <c r="E22" s="26" t="s">
        <v>238</v>
      </c>
      <c r="F22" s="27" t="s">
        <v>218</v>
      </c>
      <c r="G22" s="27" t="s">
        <v>239</v>
      </c>
      <c r="H22" s="30" t="s">
        <v>232</v>
      </c>
      <c r="I22" s="27">
        <v>18381904567</v>
      </c>
      <c r="J22" s="32" t="s">
        <v>221</v>
      </c>
      <c r="K22" s="36" t="s">
        <v>222</v>
      </c>
      <c r="L22" s="34"/>
      <c r="M22" s="26" t="s">
        <v>223</v>
      </c>
    </row>
    <row r="23" ht="12.95" customHeight="1" spans="1:13">
      <c r="A23" s="23"/>
      <c r="B23" s="23"/>
      <c r="C23" s="24"/>
      <c r="D23" s="25" t="s">
        <v>217</v>
      </c>
      <c r="E23" s="26" t="s">
        <v>112</v>
      </c>
      <c r="F23" s="27" t="s">
        <v>218</v>
      </c>
      <c r="G23" s="27" t="s">
        <v>240</v>
      </c>
      <c r="H23" s="30" t="s">
        <v>232</v>
      </c>
      <c r="I23" s="27">
        <v>18381904567</v>
      </c>
      <c r="J23" s="32" t="s">
        <v>221</v>
      </c>
      <c r="K23" s="36" t="s">
        <v>222</v>
      </c>
      <c r="L23" s="34"/>
      <c r="M23" s="26" t="s">
        <v>223</v>
      </c>
    </row>
    <row r="24" spans="1:13">
      <c r="A24" s="23" t="s">
        <v>111</v>
      </c>
      <c r="B24" s="23" t="s">
        <v>116</v>
      </c>
      <c r="C24" s="24"/>
      <c r="D24" s="25" t="s">
        <v>217</v>
      </c>
      <c r="E24" s="26" t="s">
        <v>147</v>
      </c>
      <c r="F24" s="27" t="s">
        <v>218</v>
      </c>
      <c r="G24" s="27" t="s">
        <v>241</v>
      </c>
      <c r="H24" s="30" t="s">
        <v>232</v>
      </c>
      <c r="I24" s="27">
        <v>18381904567</v>
      </c>
      <c r="J24" s="32" t="s">
        <v>221</v>
      </c>
      <c r="K24" s="36" t="s">
        <v>222</v>
      </c>
      <c r="L24" s="34"/>
      <c r="M24" s="26" t="s">
        <v>223</v>
      </c>
    </row>
    <row r="25" spans="1:13">
      <c r="A25" s="23" t="s">
        <v>76</v>
      </c>
      <c r="B25" s="23" t="s">
        <v>116</v>
      </c>
      <c r="C25" s="24"/>
      <c r="D25" s="25" t="s">
        <v>242</v>
      </c>
      <c r="E25" s="26" t="s">
        <v>242</v>
      </c>
      <c r="F25" s="27" t="s">
        <v>243</v>
      </c>
      <c r="G25" s="27" t="s">
        <v>244</v>
      </c>
      <c r="H25" s="27" t="s">
        <v>245</v>
      </c>
      <c r="I25" s="27">
        <v>15283947738</v>
      </c>
      <c r="J25" s="32" t="s">
        <v>246</v>
      </c>
      <c r="K25" s="36" t="s">
        <v>247</v>
      </c>
      <c r="L25" s="34"/>
      <c r="M25" s="26" t="s">
        <v>248</v>
      </c>
    </row>
    <row r="26" spans="1:13">
      <c r="A26" s="23" t="s">
        <v>90</v>
      </c>
      <c r="B26" s="23" t="s">
        <v>116</v>
      </c>
      <c r="C26" s="24"/>
      <c r="D26" s="25" t="s">
        <v>249</v>
      </c>
      <c r="E26" s="26" t="s">
        <v>31</v>
      </c>
      <c r="F26" s="27" t="s">
        <v>218</v>
      </c>
      <c r="G26" s="27" t="s">
        <v>250</v>
      </c>
      <c r="H26" s="27" t="s">
        <v>251</v>
      </c>
      <c r="I26" s="27">
        <v>15692885305</v>
      </c>
      <c r="J26" s="32" t="s">
        <v>38</v>
      </c>
      <c r="K26" s="36" t="s">
        <v>252</v>
      </c>
      <c r="L26" s="34"/>
      <c r="M26" s="26" t="s">
        <v>253</v>
      </c>
    </row>
    <row r="27" spans="1:13">
      <c r="A27" s="23" t="s">
        <v>130</v>
      </c>
      <c r="B27" s="23" t="s">
        <v>116</v>
      </c>
      <c r="C27" s="24"/>
      <c r="D27" s="31" t="s">
        <v>254</v>
      </c>
      <c r="E27" s="26" t="s">
        <v>106</v>
      </c>
      <c r="F27" s="27" t="s">
        <v>255</v>
      </c>
      <c r="G27" s="27" t="s">
        <v>122</v>
      </c>
      <c r="H27" s="27" t="s">
        <v>123</v>
      </c>
      <c r="I27" s="27">
        <v>15228205853</v>
      </c>
      <c r="J27" s="32" t="s">
        <v>124</v>
      </c>
      <c r="K27" s="37" t="s">
        <v>121</v>
      </c>
      <c r="L27" s="34"/>
      <c r="M27" s="26" t="s">
        <v>256</v>
      </c>
    </row>
    <row r="28" spans="1:13">
      <c r="A28" s="23" t="s">
        <v>138</v>
      </c>
      <c r="B28" s="23" t="s">
        <v>116</v>
      </c>
      <c r="C28" s="24"/>
      <c r="D28" s="31" t="s">
        <v>254</v>
      </c>
      <c r="E28" s="26" t="s">
        <v>107</v>
      </c>
      <c r="F28" s="27" t="s">
        <v>255</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257</v>
      </c>
      <c r="K28" s="36" t="s">
        <v>121</v>
      </c>
      <c r="L28" s="34"/>
      <c r="M28" s="26" t="s">
        <v>256</v>
      </c>
    </row>
    <row r="29" spans="1:13">
      <c r="A29" s="23" t="s">
        <v>133</v>
      </c>
      <c r="B29" s="23" t="s">
        <v>116</v>
      </c>
      <c r="C29" s="24"/>
      <c r="D29" s="31" t="s">
        <v>254</v>
      </c>
      <c r="E29" s="26" t="s">
        <v>258</v>
      </c>
      <c r="F29" s="27" t="s">
        <v>255</v>
      </c>
      <c r="G29" s="27" t="str">
        <f>"("&amp;E29&amp;")"&amp;"四川省宜宾市南溪区罗龙街道远东电缆对面五冶项目部"</f>
        <v>(五冶钢构宜宾南溪区项目土建2标)四川省宜宾市南溪区罗龙街道远东电缆对面五冶项目部</v>
      </c>
      <c r="H29" s="27" t="s">
        <v>259</v>
      </c>
      <c r="I29" s="27">
        <v>17684338382</v>
      </c>
      <c r="J29" s="32" t="s">
        <v>257</v>
      </c>
      <c r="K29" s="36" t="s">
        <v>121</v>
      </c>
      <c r="L29" s="34"/>
      <c r="M29" s="26" t="s">
        <v>256</v>
      </c>
    </row>
    <row r="30" spans="1:13">
      <c r="A30" s="23" t="s">
        <v>91</v>
      </c>
      <c r="B30" s="23" t="s">
        <v>116</v>
      </c>
      <c r="C30" s="24"/>
      <c r="D30" s="31" t="s">
        <v>254</v>
      </c>
      <c r="E30" s="26" t="s">
        <v>260</v>
      </c>
      <c r="F30" s="27" t="s">
        <v>255</v>
      </c>
      <c r="G30" s="27" t="str">
        <f>"("&amp;E30&amp;")"&amp;"四川省宜宾市南溪区罗龙街道远东电缆对面五冶项目部"</f>
        <v>(五冶钢构宜宾南溪区项目土建3标)四川省宜宾市南溪区罗龙街道远东电缆对面五冶项目部</v>
      </c>
      <c r="H30" s="27" t="s">
        <v>259</v>
      </c>
      <c r="I30" s="27">
        <v>17684338382</v>
      </c>
      <c r="J30" s="32" t="s">
        <v>257</v>
      </c>
      <c r="K30" s="36" t="s">
        <v>121</v>
      </c>
      <c r="L30" s="34"/>
      <c r="M30" s="26" t="s">
        <v>256</v>
      </c>
    </row>
    <row r="31" spans="1:13">
      <c r="A31" s="23" t="s">
        <v>77</v>
      </c>
      <c r="B31" s="23" t="s">
        <v>116</v>
      </c>
      <c r="C31" s="24"/>
      <c r="D31" s="25" t="s">
        <v>261</v>
      </c>
      <c r="E31" s="32" t="s">
        <v>17</v>
      </c>
      <c r="F31" s="27" t="s">
        <v>262</v>
      </c>
      <c r="G31" s="32" t="s">
        <v>263</v>
      </c>
      <c r="H31" s="27" t="s">
        <v>264</v>
      </c>
      <c r="I31" s="27">
        <v>13658059919</v>
      </c>
      <c r="J31" s="32" t="s">
        <v>265</v>
      </c>
      <c r="K31" s="37" t="s">
        <v>266</v>
      </c>
      <c r="L31" s="37" t="s">
        <v>267</v>
      </c>
      <c r="M31" s="26" t="s">
        <v>268</v>
      </c>
    </row>
    <row r="32" spans="1:13">
      <c r="A32" s="23" t="s">
        <v>86</v>
      </c>
      <c r="B32" s="23" t="s">
        <v>116</v>
      </c>
      <c r="C32" s="24"/>
      <c r="D32" s="25" t="s">
        <v>261</v>
      </c>
      <c r="E32" s="32" t="s">
        <v>39</v>
      </c>
      <c r="F32" s="27" t="s">
        <v>262</v>
      </c>
      <c r="G32" s="32" t="s">
        <v>269</v>
      </c>
      <c r="H32" s="27" t="s">
        <v>264</v>
      </c>
      <c r="I32" s="27">
        <v>13658059919</v>
      </c>
      <c r="J32" s="32" t="s">
        <v>265</v>
      </c>
      <c r="K32" s="36" t="s">
        <v>266</v>
      </c>
      <c r="L32" s="37" t="s">
        <v>267</v>
      </c>
      <c r="M32" s="26" t="s">
        <v>268</v>
      </c>
    </row>
    <row r="33" spans="1:13">
      <c r="A33" s="27"/>
      <c r="B33" s="27"/>
      <c r="C33" s="24"/>
      <c r="D33" s="25" t="s">
        <v>261</v>
      </c>
      <c r="E33" s="32" t="s">
        <v>43</v>
      </c>
      <c r="F33" s="27" t="s">
        <v>262</v>
      </c>
      <c r="G33" s="32" t="s">
        <v>270</v>
      </c>
      <c r="H33" s="27" t="s">
        <v>271</v>
      </c>
      <c r="I33" s="27">
        <v>15982487227</v>
      </c>
      <c r="J33" s="32" t="s">
        <v>265</v>
      </c>
      <c r="K33" s="36" t="s">
        <v>266</v>
      </c>
      <c r="L33" s="37" t="s">
        <v>267</v>
      </c>
      <c r="M33" s="26" t="s">
        <v>268</v>
      </c>
    </row>
    <row r="34" spans="1:13">
      <c r="A34" s="23" t="s">
        <v>66</v>
      </c>
      <c r="B34" s="23" t="s">
        <v>116</v>
      </c>
      <c r="C34" s="24"/>
      <c r="D34" s="25" t="s">
        <v>261</v>
      </c>
      <c r="E34" s="32" t="s">
        <v>104</v>
      </c>
      <c r="F34" s="27" t="s">
        <v>262</v>
      </c>
      <c r="G34" s="32" t="s">
        <v>272</v>
      </c>
      <c r="H34" s="27" t="s">
        <v>271</v>
      </c>
      <c r="I34" s="27">
        <v>15982487227</v>
      </c>
      <c r="J34" s="32" t="s">
        <v>265</v>
      </c>
      <c r="K34" s="36" t="s">
        <v>266</v>
      </c>
      <c r="L34" s="37" t="s">
        <v>267</v>
      </c>
      <c r="M34" s="26" t="s">
        <v>268</v>
      </c>
    </row>
    <row r="35" spans="1:13">
      <c r="A35" s="23" t="s">
        <v>82</v>
      </c>
      <c r="B35" s="23" t="s">
        <v>116</v>
      </c>
      <c r="C35" s="24"/>
      <c r="D35" s="25" t="s">
        <v>273</v>
      </c>
      <c r="E35" s="32" t="s">
        <v>274</v>
      </c>
      <c r="F35" s="27" t="s">
        <v>275</v>
      </c>
      <c r="G35" s="32" t="s">
        <v>276</v>
      </c>
      <c r="H35" s="27" t="s">
        <v>277</v>
      </c>
      <c r="I35" s="27">
        <v>17602827856</v>
      </c>
      <c r="J35" s="32" t="s">
        <v>278</v>
      </c>
      <c r="K35" s="37" t="s">
        <v>146</v>
      </c>
      <c r="L35" s="34"/>
      <c r="M35" s="26" t="s">
        <v>279</v>
      </c>
    </row>
    <row r="36" spans="1:13">
      <c r="A36" s="23" t="s">
        <v>45</v>
      </c>
      <c r="B36" s="23" t="s">
        <v>116</v>
      </c>
      <c r="C36" s="24"/>
      <c r="D36" s="25" t="s">
        <v>273</v>
      </c>
      <c r="E36" s="32" t="s">
        <v>280</v>
      </c>
      <c r="F36" s="27" t="s">
        <v>281</v>
      </c>
      <c r="G36" s="32" t="s">
        <v>282</v>
      </c>
      <c r="H36" s="27" t="s">
        <v>283</v>
      </c>
      <c r="I36" s="27">
        <v>15828538619</v>
      </c>
      <c r="J36" s="32" t="s">
        <v>284</v>
      </c>
      <c r="K36" s="37" t="s">
        <v>146</v>
      </c>
      <c r="L36" s="34"/>
      <c r="M36" s="26" t="s">
        <v>279</v>
      </c>
    </row>
    <row r="37" spans="1:13">
      <c r="A37" s="23" t="s">
        <v>21</v>
      </c>
      <c r="B37" s="23" t="s">
        <v>116</v>
      </c>
      <c r="C37" s="24"/>
      <c r="D37" s="25" t="s">
        <v>273</v>
      </c>
      <c r="E37" s="32" t="s">
        <v>78</v>
      </c>
      <c r="F37" s="27" t="s">
        <v>281</v>
      </c>
      <c r="G37" s="32" t="s">
        <v>285</v>
      </c>
      <c r="H37" s="27" t="s">
        <v>283</v>
      </c>
      <c r="I37" s="27">
        <v>15828538619</v>
      </c>
      <c r="J37" s="32" t="s">
        <v>286</v>
      </c>
      <c r="K37" s="37" t="s">
        <v>146</v>
      </c>
      <c r="L37" s="34"/>
      <c r="M37" s="26" t="s">
        <v>279</v>
      </c>
    </row>
    <row r="38" spans="1:13">
      <c r="A38" s="23" t="s">
        <v>58</v>
      </c>
      <c r="B38" s="23" t="s">
        <v>116</v>
      </c>
      <c r="C38" s="24"/>
      <c r="D38" s="25" t="s">
        <v>273</v>
      </c>
      <c r="E38" s="32" t="s">
        <v>54</v>
      </c>
      <c r="F38" s="27" t="s">
        <v>281</v>
      </c>
      <c r="G38" s="32" t="s">
        <v>287</v>
      </c>
      <c r="H38" s="27" t="s">
        <v>283</v>
      </c>
      <c r="I38" s="27">
        <v>15828538619</v>
      </c>
      <c r="J38" s="32" t="s">
        <v>284</v>
      </c>
      <c r="K38" s="37" t="s">
        <v>146</v>
      </c>
      <c r="L38" s="34"/>
      <c r="M38" s="26" t="s">
        <v>279</v>
      </c>
    </row>
    <row r="39" spans="1:13">
      <c r="A39" s="23" t="s">
        <v>46</v>
      </c>
      <c r="B39" s="23" t="s">
        <v>116</v>
      </c>
      <c r="C39" s="24"/>
      <c r="D39" s="25" t="s">
        <v>273</v>
      </c>
      <c r="E39" s="32" t="s">
        <v>29</v>
      </c>
      <c r="F39" s="27" t="s">
        <v>275</v>
      </c>
      <c r="G39" s="32" t="s">
        <v>288</v>
      </c>
      <c r="H39" s="27" t="s">
        <v>289</v>
      </c>
      <c r="I39" s="27">
        <v>13551450899</v>
      </c>
      <c r="J39" s="32" t="s">
        <v>286</v>
      </c>
      <c r="K39" s="37" t="s">
        <v>146</v>
      </c>
      <c r="L39" s="34"/>
      <c r="M39" s="26" t="s">
        <v>279</v>
      </c>
    </row>
    <row r="40" spans="1:13">
      <c r="A40" s="23" t="s">
        <v>22</v>
      </c>
      <c r="B40" s="23" t="s">
        <v>116</v>
      </c>
      <c r="C40" s="24"/>
      <c r="D40" s="25" t="s">
        <v>273</v>
      </c>
      <c r="E40" s="32" t="s">
        <v>25</v>
      </c>
      <c r="F40" s="27" t="s">
        <v>275</v>
      </c>
      <c r="G40" s="32" t="s">
        <v>290</v>
      </c>
      <c r="H40" s="27" t="s">
        <v>291</v>
      </c>
      <c r="I40" s="27">
        <v>18281865966</v>
      </c>
      <c r="J40" s="32" t="s">
        <v>292</v>
      </c>
      <c r="K40" s="37" t="s">
        <v>146</v>
      </c>
      <c r="L40" s="34"/>
      <c r="M40" s="26" t="s">
        <v>279</v>
      </c>
    </row>
    <row r="41" spans="1:13">
      <c r="A41" s="23" t="s">
        <v>293</v>
      </c>
      <c r="B41" s="23" t="s">
        <v>116</v>
      </c>
      <c r="C41" s="24"/>
      <c r="D41" s="25" t="s">
        <v>273</v>
      </c>
      <c r="E41" s="33" t="s">
        <v>63</v>
      </c>
      <c r="F41" s="27" t="s">
        <v>275</v>
      </c>
      <c r="G41" s="32" t="s">
        <v>294</v>
      </c>
      <c r="H41" s="27" t="s">
        <v>295</v>
      </c>
      <c r="I41" s="27">
        <v>18280895666</v>
      </c>
      <c r="J41" s="32" t="s">
        <v>296</v>
      </c>
      <c r="K41" s="37" t="s">
        <v>146</v>
      </c>
      <c r="L41" s="34"/>
      <c r="M41" s="26" t="s">
        <v>279</v>
      </c>
    </row>
    <row r="42" spans="1:13">
      <c r="A42" s="23" t="s">
        <v>297</v>
      </c>
      <c r="B42" s="23" t="s">
        <v>116</v>
      </c>
      <c r="C42" s="24"/>
      <c r="D42" s="25" t="s">
        <v>273</v>
      </c>
      <c r="E42" s="32" t="s">
        <v>298</v>
      </c>
      <c r="F42" s="27" t="s">
        <v>275</v>
      </c>
      <c r="G42" s="32" t="s">
        <v>299</v>
      </c>
      <c r="H42" s="27" t="s">
        <v>295</v>
      </c>
      <c r="I42" s="27">
        <v>18280895667</v>
      </c>
      <c r="J42" s="32" t="s">
        <v>296</v>
      </c>
      <c r="K42" s="37" t="s">
        <v>146</v>
      </c>
      <c r="L42" s="34"/>
      <c r="M42" s="26" t="s">
        <v>279</v>
      </c>
    </row>
    <row r="43" spans="1:13">
      <c r="A43" s="27"/>
      <c r="B43" s="27"/>
      <c r="C43" s="24"/>
      <c r="D43" s="25" t="s">
        <v>273</v>
      </c>
      <c r="E43" s="32" t="s">
        <v>300</v>
      </c>
      <c r="F43" s="27" t="s">
        <v>275</v>
      </c>
      <c r="G43" s="32" t="s">
        <v>301</v>
      </c>
      <c r="H43" s="27" t="s">
        <v>302</v>
      </c>
      <c r="I43" s="27">
        <v>18302894198</v>
      </c>
      <c r="J43" s="32" t="s">
        <v>296</v>
      </c>
      <c r="K43" s="37" t="s">
        <v>146</v>
      </c>
      <c r="L43" s="34"/>
      <c r="M43" s="26" t="s">
        <v>279</v>
      </c>
    </row>
    <row r="44" spans="1:13">
      <c r="A44" s="23" t="s">
        <v>303</v>
      </c>
      <c r="B44" s="23" t="s">
        <v>116</v>
      </c>
      <c r="C44" s="24"/>
      <c r="D44" s="25" t="s">
        <v>273</v>
      </c>
      <c r="E44" s="32" t="s">
        <v>304</v>
      </c>
      <c r="F44" s="27" t="s">
        <v>275</v>
      </c>
      <c r="G44" s="32" t="s">
        <v>305</v>
      </c>
      <c r="H44" s="27" t="s">
        <v>295</v>
      </c>
      <c r="I44" s="27">
        <v>18280895666</v>
      </c>
      <c r="J44" s="32" t="s">
        <v>296</v>
      </c>
      <c r="K44" s="37" t="s">
        <v>146</v>
      </c>
      <c r="L44" s="34"/>
      <c r="M44" s="26" t="s">
        <v>279</v>
      </c>
    </row>
    <row r="45" spans="1:13">
      <c r="A45" s="23" t="s">
        <v>140</v>
      </c>
      <c r="B45" s="23" t="s">
        <v>116</v>
      </c>
      <c r="D45" s="25" t="s">
        <v>273</v>
      </c>
      <c r="E45" s="32" t="s">
        <v>108</v>
      </c>
      <c r="F45" s="27" t="s">
        <v>275</v>
      </c>
      <c r="G45" s="32" t="s">
        <v>306</v>
      </c>
      <c r="H45" s="27" t="s">
        <v>295</v>
      </c>
      <c r="I45" s="27">
        <v>18280895666</v>
      </c>
      <c r="J45" s="32" t="s">
        <v>296</v>
      </c>
      <c r="K45" s="37" t="s">
        <v>146</v>
      </c>
      <c r="L45" s="37" t="s">
        <v>307</v>
      </c>
      <c r="M45" s="26" t="s">
        <v>279</v>
      </c>
    </row>
    <row r="46" spans="1:13">
      <c r="A46" s="23" t="s">
        <v>308</v>
      </c>
      <c r="B46" s="23" t="s">
        <v>116</v>
      </c>
      <c r="D46" s="25" t="s">
        <v>273</v>
      </c>
      <c r="E46" s="32" t="s">
        <v>309</v>
      </c>
      <c r="F46" s="27" t="s">
        <v>275</v>
      </c>
      <c r="G46" s="32" t="s">
        <v>310</v>
      </c>
      <c r="H46" s="27" t="s">
        <v>295</v>
      </c>
      <c r="I46" s="27">
        <v>18280895666</v>
      </c>
      <c r="J46" s="32" t="s">
        <v>296</v>
      </c>
      <c r="K46" s="37" t="s">
        <v>146</v>
      </c>
      <c r="L46" s="37" t="s">
        <v>311</v>
      </c>
      <c r="M46" s="26" t="s">
        <v>279</v>
      </c>
    </row>
    <row r="47" spans="1:13">
      <c r="A47" s="23" t="s">
        <v>312</v>
      </c>
      <c r="B47" s="23" t="s">
        <v>116</v>
      </c>
      <c r="D47" s="25" t="s">
        <v>273</v>
      </c>
      <c r="E47" s="32" t="s">
        <v>64</v>
      </c>
      <c r="F47" s="27" t="s">
        <v>275</v>
      </c>
      <c r="G47" s="32" t="s">
        <v>313</v>
      </c>
      <c r="H47" s="27" t="s">
        <v>314</v>
      </c>
      <c r="I47" s="27">
        <v>18302833536</v>
      </c>
      <c r="J47" s="32" t="s">
        <v>296</v>
      </c>
      <c r="K47" s="37" t="s">
        <v>146</v>
      </c>
      <c r="L47" s="34"/>
      <c r="M47" s="26" t="s">
        <v>279</v>
      </c>
    </row>
    <row r="48" spans="1:13">
      <c r="A48" s="23" t="s">
        <v>315</v>
      </c>
      <c r="B48" s="23" t="s">
        <v>116</v>
      </c>
      <c r="D48" s="25" t="s">
        <v>273</v>
      </c>
      <c r="E48" s="32" t="s">
        <v>74</v>
      </c>
      <c r="F48" s="27" t="s">
        <v>275</v>
      </c>
      <c r="G48" s="32" t="s">
        <v>316</v>
      </c>
      <c r="H48" s="27" t="s">
        <v>317</v>
      </c>
      <c r="I48" s="27">
        <v>18820030907</v>
      </c>
      <c r="J48" s="32" t="s">
        <v>318</v>
      </c>
      <c r="K48" s="37" t="s">
        <v>146</v>
      </c>
      <c r="L48" s="34"/>
      <c r="M48" s="26" t="s">
        <v>279</v>
      </c>
    </row>
    <row r="49" spans="1:13">
      <c r="A49" s="23" t="s">
        <v>141</v>
      </c>
      <c r="B49" s="23" t="s">
        <v>116</v>
      </c>
      <c r="D49" s="25" t="s">
        <v>273</v>
      </c>
      <c r="E49" s="32" t="s">
        <v>319</v>
      </c>
      <c r="F49" s="27" t="s">
        <v>275</v>
      </c>
      <c r="G49" s="32" t="s">
        <v>320</v>
      </c>
      <c r="H49" s="27" t="s">
        <v>317</v>
      </c>
      <c r="I49" s="27">
        <v>18820030907</v>
      </c>
      <c r="J49" s="32" t="s">
        <v>296</v>
      </c>
      <c r="K49" s="37" t="s">
        <v>146</v>
      </c>
      <c r="L49" s="34"/>
      <c r="M49" s="26" t="s">
        <v>279</v>
      </c>
    </row>
    <row r="50" spans="1:13">
      <c r="A50" s="23" t="s">
        <v>142</v>
      </c>
      <c r="B50" s="23" t="s">
        <v>116</v>
      </c>
      <c r="D50" s="25" t="s">
        <v>273</v>
      </c>
      <c r="E50" s="32" t="s">
        <v>79</v>
      </c>
      <c r="F50" s="27" t="s">
        <v>275</v>
      </c>
      <c r="G50" s="32" t="s">
        <v>321</v>
      </c>
      <c r="H50" s="27" t="s">
        <v>322</v>
      </c>
      <c r="I50" s="27">
        <v>13281725223</v>
      </c>
      <c r="J50" s="32" t="s">
        <v>296</v>
      </c>
      <c r="K50" s="37" t="s">
        <v>146</v>
      </c>
      <c r="L50" s="34"/>
      <c r="M50" s="26" t="s">
        <v>279</v>
      </c>
    </row>
    <row r="51" spans="1:13">
      <c r="A51" s="23" t="s">
        <v>323</v>
      </c>
      <c r="B51" s="23" t="s">
        <v>116</v>
      </c>
      <c r="D51" s="25" t="s">
        <v>273</v>
      </c>
      <c r="E51" s="32" t="s">
        <v>84</v>
      </c>
      <c r="F51" s="27" t="s">
        <v>281</v>
      </c>
      <c r="G51" s="32" t="s">
        <v>324</v>
      </c>
      <c r="H51" s="27" t="s">
        <v>325</v>
      </c>
      <c r="I51" s="27">
        <v>13527304849</v>
      </c>
      <c r="J51" s="32" t="s">
        <v>318</v>
      </c>
      <c r="K51" s="37" t="s">
        <v>146</v>
      </c>
      <c r="L51" s="34"/>
      <c r="M51" s="26" t="s">
        <v>279</v>
      </c>
    </row>
    <row r="52" spans="1:13">
      <c r="A52" s="23" t="s">
        <v>326</v>
      </c>
      <c r="B52" s="23" t="s">
        <v>116</v>
      </c>
      <c r="D52" s="25" t="s">
        <v>273</v>
      </c>
      <c r="E52" s="32" t="s">
        <v>70</v>
      </c>
      <c r="F52" s="27" t="s">
        <v>281</v>
      </c>
      <c r="G52" s="32" t="s">
        <v>327</v>
      </c>
      <c r="H52" s="27" t="s">
        <v>328</v>
      </c>
      <c r="I52" s="27">
        <v>13518257339</v>
      </c>
      <c r="J52" s="32" t="s">
        <v>329</v>
      </c>
      <c r="K52" s="37" t="s">
        <v>146</v>
      </c>
      <c r="L52" s="34"/>
      <c r="M52" s="26" t="s">
        <v>279</v>
      </c>
    </row>
    <row r="53" spans="4:13">
      <c r="D53" s="25" t="s">
        <v>273</v>
      </c>
      <c r="E53" s="32" t="s">
        <v>330</v>
      </c>
      <c r="F53" s="27" t="s">
        <v>281</v>
      </c>
      <c r="G53" s="32" t="s">
        <v>331</v>
      </c>
      <c r="H53" s="27" t="s">
        <v>332</v>
      </c>
      <c r="I53" s="27">
        <v>18398563998</v>
      </c>
      <c r="J53" s="32" t="s">
        <v>318</v>
      </c>
      <c r="K53" s="37" t="s">
        <v>146</v>
      </c>
      <c r="L53" s="34"/>
      <c r="M53" s="26" t="s">
        <v>279</v>
      </c>
    </row>
    <row r="54" spans="4:13">
      <c r="D54" s="25" t="s">
        <v>273</v>
      </c>
      <c r="E54" s="32" t="s">
        <v>333</v>
      </c>
      <c r="F54" s="27" t="s">
        <v>281</v>
      </c>
      <c r="G54" s="32" t="s">
        <v>334</v>
      </c>
      <c r="H54" s="27" t="s">
        <v>332</v>
      </c>
      <c r="I54" s="27">
        <v>18398563998</v>
      </c>
      <c r="J54" s="32" t="s">
        <v>318</v>
      </c>
      <c r="K54" s="37" t="s">
        <v>146</v>
      </c>
      <c r="L54" s="34"/>
      <c r="M54" s="26" t="s">
        <v>279</v>
      </c>
    </row>
    <row r="55" spans="4:13">
      <c r="D55" s="25" t="s">
        <v>273</v>
      </c>
      <c r="E55" s="32" t="s">
        <v>50</v>
      </c>
      <c r="F55" s="27" t="s">
        <v>281</v>
      </c>
      <c r="G55" s="32" t="s">
        <v>335</v>
      </c>
      <c r="H55" s="27" t="s">
        <v>332</v>
      </c>
      <c r="I55" s="27">
        <v>18398563998</v>
      </c>
      <c r="J55" s="32" t="s">
        <v>318</v>
      </c>
      <c r="K55" s="37" t="s">
        <v>146</v>
      </c>
      <c r="L55" s="34"/>
      <c r="M55" s="26" t="s">
        <v>279</v>
      </c>
    </row>
    <row r="56" spans="4:13">
      <c r="D56" s="25" t="s">
        <v>273</v>
      </c>
      <c r="E56" s="32" t="s">
        <v>120</v>
      </c>
      <c r="F56" s="27" t="s">
        <v>281</v>
      </c>
      <c r="G56" s="32" t="s">
        <v>336</v>
      </c>
      <c r="H56" s="27" t="s">
        <v>332</v>
      </c>
      <c r="I56" s="27">
        <v>18398563998</v>
      </c>
      <c r="J56" s="32" t="s">
        <v>296</v>
      </c>
      <c r="K56" s="37" t="s">
        <v>146</v>
      </c>
      <c r="L56" s="34"/>
      <c r="M56" s="26" t="s">
        <v>279</v>
      </c>
    </row>
    <row r="57" spans="4:13">
      <c r="D57" s="25" t="s">
        <v>273</v>
      </c>
      <c r="E57" s="32" t="s">
        <v>87</v>
      </c>
      <c r="F57" s="27" t="s">
        <v>281</v>
      </c>
      <c r="G57" s="32" t="s">
        <v>337</v>
      </c>
      <c r="H57" s="27" t="s">
        <v>338</v>
      </c>
      <c r="I57" s="27">
        <v>13518183653</v>
      </c>
      <c r="J57" s="32" t="s">
        <v>296</v>
      </c>
      <c r="K57" s="37" t="s">
        <v>146</v>
      </c>
      <c r="L57" s="34"/>
      <c r="M57" s="26" t="s">
        <v>279</v>
      </c>
    </row>
    <row r="58" spans="4:13">
      <c r="D58" s="25" t="s">
        <v>273</v>
      </c>
      <c r="E58" s="32" t="s">
        <v>339</v>
      </c>
      <c r="F58" s="27" t="s">
        <v>281</v>
      </c>
      <c r="G58" s="32" t="s">
        <v>340</v>
      </c>
      <c r="H58" s="27" t="s">
        <v>332</v>
      </c>
      <c r="I58" s="27">
        <v>18398563998</v>
      </c>
      <c r="J58" s="32" t="s">
        <v>318</v>
      </c>
      <c r="K58" s="37" t="s">
        <v>146</v>
      </c>
      <c r="L58" s="34"/>
      <c r="M58" s="26" t="s">
        <v>279</v>
      </c>
    </row>
    <row r="59" spans="4:13">
      <c r="D59" s="25" t="s">
        <v>273</v>
      </c>
      <c r="E59" s="32" t="s">
        <v>341</v>
      </c>
      <c r="F59" s="27" t="s">
        <v>281</v>
      </c>
      <c r="G59" s="32" t="s">
        <v>342</v>
      </c>
      <c r="H59" s="27" t="s">
        <v>332</v>
      </c>
      <c r="I59" s="27">
        <v>18398563998</v>
      </c>
      <c r="J59" s="32" t="s">
        <v>318</v>
      </c>
      <c r="K59" s="37" t="s">
        <v>146</v>
      </c>
      <c r="L59" s="34"/>
      <c r="M59" s="26" t="s">
        <v>279</v>
      </c>
    </row>
    <row r="60" spans="4:13">
      <c r="D60" s="25" t="s">
        <v>273</v>
      </c>
      <c r="E60" s="32" t="s">
        <v>75</v>
      </c>
      <c r="F60" s="27" t="s">
        <v>281</v>
      </c>
      <c r="G60" s="32" t="s">
        <v>343</v>
      </c>
      <c r="H60" s="27" t="s">
        <v>332</v>
      </c>
      <c r="I60" s="27">
        <v>18398563998</v>
      </c>
      <c r="J60" s="32" t="s">
        <v>318</v>
      </c>
      <c r="K60" s="37" t="s">
        <v>146</v>
      </c>
      <c r="L60" s="34"/>
      <c r="M60" s="26" t="s">
        <v>279</v>
      </c>
    </row>
    <row r="61" spans="4:13">
      <c r="D61" s="31" t="s">
        <v>344</v>
      </c>
      <c r="E61" s="32" t="s">
        <v>345</v>
      </c>
      <c r="F61" s="27" t="s">
        <v>346</v>
      </c>
      <c r="G61" s="32" t="str">
        <f t="shared" ref="G61:G105" si="0">"("&amp;E61&amp;")"&amp;"四川省南充市顺庆区搬罾街道学府大道二段"</f>
        <v>(五冶钢构医学科学产业园建设项目房建一部-一标)四川省南充市顺庆区搬罾街道学府大道二段</v>
      </c>
      <c r="H61" s="27" t="s">
        <v>347</v>
      </c>
      <c r="I61" s="27">
        <v>18141337338</v>
      </c>
      <c r="J61" s="32" t="s">
        <v>348</v>
      </c>
      <c r="K61" s="37" t="s">
        <v>349</v>
      </c>
      <c r="L61" s="34"/>
      <c r="M61" s="26" t="s">
        <v>350</v>
      </c>
    </row>
    <row r="62" spans="4:13">
      <c r="D62" s="31" t="s">
        <v>344</v>
      </c>
      <c r="E62" s="32" t="s">
        <v>351</v>
      </c>
      <c r="F62" s="27" t="s">
        <v>346</v>
      </c>
      <c r="G62" s="32" t="str">
        <f t="shared" si="0"/>
        <v>(五冶钢构医学科学产业园建设项目房建一部-一标（2-4）)四川省南充市顺庆区搬罾街道学府大道二段</v>
      </c>
      <c r="H62" s="27" t="s">
        <v>347</v>
      </c>
      <c r="I62" s="27">
        <v>18141337338</v>
      </c>
      <c r="J62" s="32" t="s">
        <v>348</v>
      </c>
      <c r="K62" s="37" t="s">
        <v>349</v>
      </c>
      <c r="L62" s="34"/>
      <c r="M62" s="26" t="s">
        <v>350</v>
      </c>
    </row>
    <row r="63" spans="4:13">
      <c r="D63" s="31" t="s">
        <v>344</v>
      </c>
      <c r="E63" s="32" t="s">
        <v>352</v>
      </c>
      <c r="F63" s="27" t="s">
        <v>346</v>
      </c>
      <c r="G63" s="32" t="str">
        <f t="shared" si="0"/>
        <v>(五冶钢构医学科学产业园建设项目房建一部-一标（2-5）)四川省南充市顺庆区搬罾街道学府大道二段</v>
      </c>
      <c r="H63" s="27" t="s">
        <v>347</v>
      </c>
      <c r="I63" s="27">
        <v>18141337338</v>
      </c>
      <c r="J63" s="32" t="s">
        <v>348</v>
      </c>
      <c r="K63" s="37" t="s">
        <v>349</v>
      </c>
      <c r="L63" s="34"/>
      <c r="M63" s="26" t="s">
        <v>350</v>
      </c>
    </row>
    <row r="64" spans="4:13">
      <c r="D64" s="31" t="s">
        <v>344</v>
      </c>
      <c r="E64" s="32" t="s">
        <v>98</v>
      </c>
      <c r="F64" s="27" t="s">
        <v>346</v>
      </c>
      <c r="G64" s="32" t="str">
        <f t="shared" si="0"/>
        <v>(五冶钢构医学科学产业园建设项目房建一部-一标（2-6）)四川省南充市顺庆区搬罾街道学府大道二段</v>
      </c>
      <c r="H64" s="27" t="s">
        <v>347</v>
      </c>
      <c r="I64" s="27">
        <v>18141337338</v>
      </c>
      <c r="J64" s="32" t="s">
        <v>348</v>
      </c>
      <c r="K64" s="37" t="s">
        <v>349</v>
      </c>
      <c r="L64" s="34"/>
      <c r="M64" s="26" t="s">
        <v>350</v>
      </c>
    </row>
    <row r="65" spans="4:13">
      <c r="D65" s="31" t="s">
        <v>344</v>
      </c>
      <c r="E65" s="32" t="s">
        <v>353</v>
      </c>
      <c r="F65" s="27" t="s">
        <v>346</v>
      </c>
      <c r="G65" s="32" t="str">
        <f t="shared" si="0"/>
        <v>(五冶钢构医学科学产业园建设项目房建一部-一标（2-7）)四川省南充市顺庆区搬罾街道学府大道二段</v>
      </c>
      <c r="H65" s="27" t="s">
        <v>347</v>
      </c>
      <c r="I65" s="27">
        <v>18141337338</v>
      </c>
      <c r="J65" s="32" t="s">
        <v>348</v>
      </c>
      <c r="K65" s="37" t="s">
        <v>349</v>
      </c>
      <c r="L65" s="34"/>
      <c r="M65" s="26" t="s">
        <v>350</v>
      </c>
    </row>
    <row r="66" spans="4:13">
      <c r="D66" s="31" t="s">
        <v>344</v>
      </c>
      <c r="E66" s="32" t="s">
        <v>354</v>
      </c>
      <c r="F66" s="27" t="s">
        <v>346</v>
      </c>
      <c r="G66" s="32" t="str">
        <f t="shared" si="0"/>
        <v>(五冶钢构医学科学产业园建设项目房建一部-二标（3-2）)四川省南充市顺庆区搬罾街道学府大道二段</v>
      </c>
      <c r="H66" s="27" t="s">
        <v>347</v>
      </c>
      <c r="I66" s="27">
        <v>18141337338</v>
      </c>
      <c r="J66" s="32" t="s">
        <v>348</v>
      </c>
      <c r="K66" s="37" t="s">
        <v>349</v>
      </c>
      <c r="L66" s="34"/>
      <c r="M66" s="26" t="s">
        <v>350</v>
      </c>
    </row>
    <row r="67" spans="4:13">
      <c r="D67" s="31" t="s">
        <v>344</v>
      </c>
      <c r="E67" s="32" t="s">
        <v>355</v>
      </c>
      <c r="F67" s="27" t="s">
        <v>346</v>
      </c>
      <c r="G67" s="32" t="str">
        <f t="shared" si="0"/>
        <v>(五冶钢构医学科学产业园建设项目房建一部-二标（3-3）)四川省南充市顺庆区搬罾街道学府大道二段</v>
      </c>
      <c r="H67" s="27" t="s">
        <v>347</v>
      </c>
      <c r="I67" s="27">
        <v>18141337338</v>
      </c>
      <c r="J67" s="32" t="s">
        <v>348</v>
      </c>
      <c r="K67" s="37" t="s">
        <v>349</v>
      </c>
      <c r="L67" s="34"/>
      <c r="M67" s="26" t="s">
        <v>350</v>
      </c>
    </row>
    <row r="68" spans="4:13">
      <c r="D68" s="31" t="s">
        <v>344</v>
      </c>
      <c r="E68" s="32" t="s">
        <v>356</v>
      </c>
      <c r="F68" s="27" t="s">
        <v>346</v>
      </c>
      <c r="G68" s="32" t="str">
        <f t="shared" si="0"/>
        <v>(五冶钢构医学科学产业园建设项目房建一部-三标（2-1）)四川省南充市顺庆区搬罾街道学府大道二段</v>
      </c>
      <c r="H68" s="27" t="s">
        <v>347</v>
      </c>
      <c r="I68" s="27">
        <v>18141337338</v>
      </c>
      <c r="J68" s="32" t="s">
        <v>348</v>
      </c>
      <c r="K68" s="37" t="s">
        <v>349</v>
      </c>
      <c r="L68" s="34"/>
      <c r="M68" s="26" t="s">
        <v>350</v>
      </c>
    </row>
    <row r="69" spans="4:13">
      <c r="D69" s="31" t="s">
        <v>344</v>
      </c>
      <c r="E69" s="32" t="s">
        <v>357</v>
      </c>
      <c r="F69" s="27" t="s">
        <v>346</v>
      </c>
      <c r="G69" s="32" t="str">
        <f t="shared" si="0"/>
        <v>(五冶钢构医学科学产业园建设项目房建一部-三标（2-2）)四川省南充市顺庆区搬罾街道学府大道二段</v>
      </c>
      <c r="H69" s="27" t="s">
        <v>347</v>
      </c>
      <c r="I69" s="27">
        <v>18141337338</v>
      </c>
      <c r="J69" s="32" t="s">
        <v>348</v>
      </c>
      <c r="K69" s="37" t="s">
        <v>349</v>
      </c>
      <c r="L69" s="34"/>
      <c r="M69" s="26" t="s">
        <v>350</v>
      </c>
    </row>
    <row r="70" spans="4:13">
      <c r="D70" s="31" t="s">
        <v>344</v>
      </c>
      <c r="E70" s="32" t="s">
        <v>358</v>
      </c>
      <c r="F70" s="27" t="s">
        <v>346</v>
      </c>
      <c r="G70" s="32" t="str">
        <f t="shared" si="0"/>
        <v>(五冶钢构医学科学产业园建设项目房建一部-三标（2-3）)四川省南充市顺庆区搬罾街道学府大道二段</v>
      </c>
      <c r="H70" s="27" t="s">
        <v>347</v>
      </c>
      <c r="I70" s="27">
        <v>18141337338</v>
      </c>
      <c r="J70" s="32" t="s">
        <v>348</v>
      </c>
      <c r="K70" s="37" t="s">
        <v>349</v>
      </c>
      <c r="L70" s="34"/>
      <c r="M70" s="26" t="s">
        <v>350</v>
      </c>
    </row>
    <row r="71" spans="4:13">
      <c r="D71" s="31" t="s">
        <v>344</v>
      </c>
      <c r="E71" s="32" t="s">
        <v>359</v>
      </c>
      <c r="F71" s="27" t="s">
        <v>346</v>
      </c>
      <c r="G71" s="32" t="str">
        <f t="shared" si="0"/>
        <v>(五冶钢构医学科学产业园建设项目房建一部-四标（3-4）)四川省南充市顺庆区搬罾街道学府大道二段</v>
      </c>
      <c r="H71" s="27" t="s">
        <v>347</v>
      </c>
      <c r="I71" s="27">
        <v>18141337338</v>
      </c>
      <c r="J71" s="32" t="s">
        <v>348</v>
      </c>
      <c r="K71" s="37" t="s">
        <v>349</v>
      </c>
      <c r="L71" s="34"/>
      <c r="M71" s="26" t="s">
        <v>350</v>
      </c>
    </row>
    <row r="72" spans="4:13">
      <c r="D72" s="31" t="s">
        <v>344</v>
      </c>
      <c r="E72" s="32" t="s">
        <v>360</v>
      </c>
      <c r="F72" s="27" t="s">
        <v>346</v>
      </c>
      <c r="G72" s="32" t="str">
        <f t="shared" si="0"/>
        <v>(五冶钢构医学科学产业园建设项目房建一部-四标（3-5）)四川省南充市顺庆区搬罾街道学府大道二段</v>
      </c>
      <c r="H72" s="27" t="s">
        <v>347</v>
      </c>
      <c r="I72" s="27">
        <v>18141337338</v>
      </c>
      <c r="J72" s="32" t="s">
        <v>348</v>
      </c>
      <c r="K72" s="37" t="s">
        <v>349</v>
      </c>
      <c r="L72" s="34"/>
      <c r="M72" s="26" t="s">
        <v>350</v>
      </c>
    </row>
    <row r="73" spans="4:13">
      <c r="D73" s="31" t="s">
        <v>344</v>
      </c>
      <c r="E73" s="32" t="s">
        <v>361</v>
      </c>
      <c r="F73" s="27" t="s">
        <v>346</v>
      </c>
      <c r="G73" s="32" t="str">
        <f t="shared" si="0"/>
        <v>(五冶钢构医学科学产业园建设项目房建一部-四标（3-6）)四川省南充市顺庆区搬罾街道学府大道二段</v>
      </c>
      <c r="H73" s="27" t="s">
        <v>347</v>
      </c>
      <c r="I73" s="27">
        <v>18141337338</v>
      </c>
      <c r="J73" s="32" t="s">
        <v>348</v>
      </c>
      <c r="K73" s="37" t="s">
        <v>349</v>
      </c>
      <c r="L73" s="34"/>
      <c r="M73" s="26" t="s">
        <v>350</v>
      </c>
    </row>
    <row r="74" spans="4:13">
      <c r="D74" s="31" t="s">
        <v>344</v>
      </c>
      <c r="E74" s="32" t="s">
        <v>362</v>
      </c>
      <c r="F74" s="27" t="s">
        <v>346</v>
      </c>
      <c r="G74" s="32" t="str">
        <f t="shared" si="0"/>
        <v>(五冶钢构医学科学产业园建设项目房建一部-四标（3-7）)四川省南充市顺庆区搬罾街道学府大道二段</v>
      </c>
      <c r="H74" s="27" t="s">
        <v>347</v>
      </c>
      <c r="I74" s="27">
        <v>18141337338</v>
      </c>
      <c r="J74" s="32" t="s">
        <v>348</v>
      </c>
      <c r="K74" s="37" t="s">
        <v>349</v>
      </c>
      <c r="L74" s="34"/>
      <c r="M74" s="26" t="s">
        <v>350</v>
      </c>
    </row>
    <row r="75" spans="4:13">
      <c r="D75" s="31" t="s">
        <v>344</v>
      </c>
      <c r="E75" s="32" t="s">
        <v>363</v>
      </c>
      <c r="F75" s="27" t="s">
        <v>346</v>
      </c>
      <c r="G75" s="32" t="str">
        <f t="shared" si="0"/>
        <v>(五冶钢构医学科学产业园建设项目房建一部-五标（校医院6-1）)四川省南充市顺庆区搬罾街道学府大道二段</v>
      </c>
      <c r="H75" s="27" t="s">
        <v>347</v>
      </c>
      <c r="I75" s="27">
        <v>18141337338</v>
      </c>
      <c r="J75" s="32" t="s">
        <v>348</v>
      </c>
      <c r="K75" s="37" t="s">
        <v>349</v>
      </c>
      <c r="L75" s="34"/>
      <c r="M75" s="26" t="s">
        <v>350</v>
      </c>
    </row>
    <row r="76" spans="4:13">
      <c r="D76" s="31" t="s">
        <v>344</v>
      </c>
      <c r="E76" s="32" t="s">
        <v>364</v>
      </c>
      <c r="F76" s="27" t="s">
        <v>346</v>
      </c>
      <c r="G76" s="32" t="str">
        <f t="shared" si="0"/>
        <v>(五冶钢构医学科学产业园建设项目房建一部-六标（3-1）)四川省南充市顺庆区搬罾街道学府大道二段</v>
      </c>
      <c r="H76" s="27" t="s">
        <v>347</v>
      </c>
      <c r="I76" s="27">
        <v>18141337338</v>
      </c>
      <c r="J76" s="32" t="s">
        <v>348</v>
      </c>
      <c r="K76" s="37" t="s">
        <v>349</v>
      </c>
      <c r="L76" s="34"/>
      <c r="M76" s="26" t="s">
        <v>350</v>
      </c>
    </row>
    <row r="77" spans="4:13">
      <c r="D77" s="31" t="s">
        <v>344</v>
      </c>
      <c r="E77" s="32" t="s">
        <v>365</v>
      </c>
      <c r="F77" s="27" t="s">
        <v>346</v>
      </c>
      <c r="G77" s="32" t="str">
        <f t="shared" si="0"/>
        <v>(五冶钢构医学科学产业园建设项目房建二部-一标（1-3）)四川省南充市顺庆区搬罾街道学府大道二段</v>
      </c>
      <c r="H77" s="27" t="s">
        <v>366</v>
      </c>
      <c r="I77" s="27">
        <v>19950525030</v>
      </c>
      <c r="J77" s="32" t="s">
        <v>348</v>
      </c>
      <c r="K77" s="37" t="s">
        <v>349</v>
      </c>
      <c r="L77" s="34"/>
      <c r="M77" s="26" t="s">
        <v>350</v>
      </c>
    </row>
    <row r="78" spans="4:13">
      <c r="D78" s="31" t="s">
        <v>344</v>
      </c>
      <c r="E78" s="32" t="s">
        <v>367</v>
      </c>
      <c r="F78" s="27" t="s">
        <v>346</v>
      </c>
      <c r="G78" s="32" t="str">
        <f t="shared" si="0"/>
        <v>(五冶钢构医学科学产业园建设项目房建二部-一标（1-4）)四川省南充市顺庆区搬罾街道学府大道二段</v>
      </c>
      <c r="H78" s="27" t="s">
        <v>366</v>
      </c>
      <c r="I78" s="27">
        <v>19950525030</v>
      </c>
      <c r="J78" s="32" t="s">
        <v>348</v>
      </c>
      <c r="K78" s="37" t="s">
        <v>349</v>
      </c>
      <c r="L78" s="34"/>
      <c r="M78" s="26" t="s">
        <v>350</v>
      </c>
    </row>
    <row r="79" spans="4:13">
      <c r="D79" s="31" t="s">
        <v>344</v>
      </c>
      <c r="E79" s="32" t="s">
        <v>368</v>
      </c>
      <c r="F79" s="27" t="s">
        <v>346</v>
      </c>
      <c r="G79" s="32" t="str">
        <f t="shared" si="0"/>
        <v>(五冶钢构医学科学产业园建设项目房建二部-一标（1-6）)四川省南充市顺庆区搬罾街道学府大道二段</v>
      </c>
      <c r="H79" s="27" t="s">
        <v>366</v>
      </c>
      <c r="I79" s="27">
        <v>19950525030</v>
      </c>
      <c r="J79" s="32" t="s">
        <v>348</v>
      </c>
      <c r="K79" s="37" t="s">
        <v>349</v>
      </c>
      <c r="L79" s="34"/>
      <c r="M79" s="26" t="s">
        <v>350</v>
      </c>
    </row>
    <row r="80" spans="4:13">
      <c r="D80" s="31" t="s">
        <v>344</v>
      </c>
      <c r="E80" s="32" t="s">
        <v>369</v>
      </c>
      <c r="F80" s="27" t="s">
        <v>346</v>
      </c>
      <c r="G80" s="32" t="str">
        <f t="shared" si="0"/>
        <v>(五冶钢构医学科学产业园建设项目房建二部-一标（1-7）)四川省南充市顺庆区搬罾街道学府大道二段</v>
      </c>
      <c r="H80" s="27" t="s">
        <v>366</v>
      </c>
      <c r="I80" s="27">
        <v>19950525030</v>
      </c>
      <c r="J80" s="32" t="s">
        <v>348</v>
      </c>
      <c r="K80" s="37" t="s">
        <v>349</v>
      </c>
      <c r="L80" s="34"/>
      <c r="M80" s="26" t="s">
        <v>350</v>
      </c>
    </row>
    <row r="81" spans="4:13">
      <c r="D81" s="31" t="s">
        <v>344</v>
      </c>
      <c r="E81" s="32" t="s">
        <v>370</v>
      </c>
      <c r="F81" s="27" t="s">
        <v>346</v>
      </c>
      <c r="G81" s="32" t="str">
        <f t="shared" si="0"/>
        <v>(五冶钢构医学科学产业园建设项目房建二部-二标（图情信息中心1-1）)四川省南充市顺庆区搬罾街道学府大道二段</v>
      </c>
      <c r="H81" s="27" t="s">
        <v>366</v>
      </c>
      <c r="I81" s="27">
        <v>19950525030</v>
      </c>
      <c r="J81" s="32" t="s">
        <v>348</v>
      </c>
      <c r="K81" s="37" t="s">
        <v>349</v>
      </c>
      <c r="L81" s="34"/>
      <c r="M81" s="26" t="s">
        <v>350</v>
      </c>
    </row>
    <row r="82" spans="4:13">
      <c r="D82" s="31" t="s">
        <v>344</v>
      </c>
      <c r="E82" s="32" t="s">
        <v>59</v>
      </c>
      <c r="F82" s="27" t="s">
        <v>346</v>
      </c>
      <c r="G82" s="32" t="str">
        <f t="shared" si="0"/>
        <v>(五冶钢构医学科学产业园建设项目房建二部-三标（1-2）)四川省南充市顺庆区搬罾街道学府大道二段</v>
      </c>
      <c r="H82" s="27" t="s">
        <v>366</v>
      </c>
      <c r="I82" s="27">
        <v>19950525030</v>
      </c>
      <c r="J82" s="32" t="s">
        <v>348</v>
      </c>
      <c r="K82" s="37" t="s">
        <v>349</v>
      </c>
      <c r="L82" s="34"/>
      <c r="M82" s="26" t="s">
        <v>350</v>
      </c>
    </row>
    <row r="83" spans="4:13">
      <c r="D83" s="31" t="s">
        <v>344</v>
      </c>
      <c r="E83" s="32" t="s">
        <v>71</v>
      </c>
      <c r="F83" s="27" t="s">
        <v>346</v>
      </c>
      <c r="G83" s="32" t="str">
        <f t="shared" si="0"/>
        <v>(五冶钢构医学科学产业园建设项目房建二部-三标（1-5）)四川省南充市顺庆区搬罾街道学府大道二段</v>
      </c>
      <c r="H83" s="27" t="s">
        <v>366</v>
      </c>
      <c r="I83" s="27">
        <v>19950525030</v>
      </c>
      <c r="J83" s="32" t="s">
        <v>348</v>
      </c>
      <c r="K83" s="37" t="s">
        <v>349</v>
      </c>
      <c r="L83" s="34"/>
      <c r="M83" s="26" t="s">
        <v>350</v>
      </c>
    </row>
    <row r="84" spans="4:13">
      <c r="D84" s="31" t="s">
        <v>344</v>
      </c>
      <c r="E84" s="32" t="s">
        <v>371</v>
      </c>
      <c r="F84" s="27" t="s">
        <v>346</v>
      </c>
      <c r="G84" s="32" t="str">
        <f t="shared" si="0"/>
        <v>(五冶钢构医学科学产业园建设项目房建二部-三标（5-1）)四川省南充市顺庆区搬罾街道学府大道二段</v>
      </c>
      <c r="H84" s="27" t="s">
        <v>366</v>
      </c>
      <c r="I84" s="27">
        <v>19950525030</v>
      </c>
      <c r="J84" s="32" t="s">
        <v>348</v>
      </c>
      <c r="K84" s="37" t="s">
        <v>349</v>
      </c>
      <c r="L84" s="34"/>
      <c r="M84" s="26" t="s">
        <v>350</v>
      </c>
    </row>
    <row r="85" spans="4:13">
      <c r="D85" s="31" t="s">
        <v>344</v>
      </c>
      <c r="E85" s="32" t="s">
        <v>372</v>
      </c>
      <c r="F85" s="27" t="s">
        <v>346</v>
      </c>
      <c r="G85" s="32" t="str">
        <f t="shared" si="0"/>
        <v>(五冶钢构医学科学产业园建设项目房建二部-三标（5-2）)四川省南充市顺庆区搬罾街道学府大道二段</v>
      </c>
      <c r="H85" s="27" t="s">
        <v>366</v>
      </c>
      <c r="I85" s="27">
        <v>19950525030</v>
      </c>
      <c r="J85" s="32" t="s">
        <v>348</v>
      </c>
      <c r="K85" s="37" t="s">
        <v>349</v>
      </c>
      <c r="L85" s="34"/>
      <c r="M85" s="26" t="s">
        <v>350</v>
      </c>
    </row>
    <row r="86" spans="4:13">
      <c r="D86" s="31" t="s">
        <v>344</v>
      </c>
      <c r="E86" s="32" t="s">
        <v>373</v>
      </c>
      <c r="F86" s="27" t="s">
        <v>346</v>
      </c>
      <c r="G86" s="32" t="str">
        <f t="shared" si="0"/>
        <v>(五冶钢构医学科学产业园建设项目房建二部-三标（5-3）)四川省南充市顺庆区搬罾街道学府大道二段</v>
      </c>
      <c r="H86" s="27" t="s">
        <v>366</v>
      </c>
      <c r="I86" s="27">
        <v>19950525030</v>
      </c>
      <c r="J86" s="32" t="s">
        <v>348</v>
      </c>
      <c r="K86" s="37" t="s">
        <v>349</v>
      </c>
      <c r="L86" s="34"/>
      <c r="M86" s="26" t="s">
        <v>350</v>
      </c>
    </row>
    <row r="87" spans="4:13">
      <c r="D87" s="31" t="s">
        <v>344</v>
      </c>
      <c r="E87" s="32" t="s">
        <v>88</v>
      </c>
      <c r="F87" s="27" t="s">
        <v>346</v>
      </c>
      <c r="G87" s="32" t="str">
        <f t="shared" si="0"/>
        <v>(五冶钢构医学科学产业园建设项目房建二部-四标（5-4）)四川省南充市顺庆区搬罾街道学府大道二段</v>
      </c>
      <c r="H87" s="27" t="s">
        <v>366</v>
      </c>
      <c r="I87" s="27">
        <v>19950525030</v>
      </c>
      <c r="J87" s="32" t="s">
        <v>348</v>
      </c>
      <c r="K87" s="37" t="s">
        <v>349</v>
      </c>
      <c r="L87" s="34"/>
      <c r="M87" s="26" t="s">
        <v>350</v>
      </c>
    </row>
    <row r="88" spans="4:13">
      <c r="D88" s="31" t="s">
        <v>344</v>
      </c>
      <c r="E88" s="32" t="s">
        <v>374</v>
      </c>
      <c r="F88" s="27" t="s">
        <v>346</v>
      </c>
      <c r="G88" s="32" t="str">
        <f t="shared" si="0"/>
        <v>(五冶钢构医学科学产业园建设项目房建二部-四标（5-5）)四川省南充市顺庆区搬罾街道学府大道二段</v>
      </c>
      <c r="H88" s="27" t="s">
        <v>366</v>
      </c>
      <c r="I88" s="27">
        <v>19950525030</v>
      </c>
      <c r="J88" s="32" t="s">
        <v>348</v>
      </c>
      <c r="K88" s="37" t="s">
        <v>349</v>
      </c>
      <c r="L88" s="34"/>
      <c r="M88" s="26" t="s">
        <v>350</v>
      </c>
    </row>
    <row r="89" spans="4:13">
      <c r="D89" s="31" t="s">
        <v>344</v>
      </c>
      <c r="E89" s="32" t="s">
        <v>113</v>
      </c>
      <c r="F89" s="27" t="s">
        <v>346</v>
      </c>
      <c r="G89" s="32" t="str">
        <f t="shared" si="0"/>
        <v>(五冶钢构医学科学产业园建设项目房建二部-排洪渠（五标）)四川省南充市顺庆区搬罾街道学府大道二段</v>
      </c>
      <c r="H89" s="27" t="s">
        <v>366</v>
      </c>
      <c r="I89" s="27">
        <v>19950525030</v>
      </c>
      <c r="J89" s="32" t="s">
        <v>348</v>
      </c>
      <c r="K89" s="37" t="s">
        <v>349</v>
      </c>
      <c r="L89" s="34"/>
      <c r="M89" s="26" t="s">
        <v>350</v>
      </c>
    </row>
    <row r="90" spans="4:13">
      <c r="D90" s="31" t="s">
        <v>344</v>
      </c>
      <c r="E90" s="32" t="s">
        <v>60</v>
      </c>
      <c r="F90" s="27" t="s">
        <v>346</v>
      </c>
      <c r="G90" s="32" t="str">
        <f t="shared" si="0"/>
        <v>(五冶钢构医学科学产业园建设项目房建二部-六标)四川省南充市顺庆区搬罾街道学府大道二段</v>
      </c>
      <c r="H90" s="27" t="s">
        <v>366</v>
      </c>
      <c r="I90" s="27">
        <v>19950525030</v>
      </c>
      <c r="J90" s="32" t="s">
        <v>348</v>
      </c>
      <c r="K90" s="37" t="s">
        <v>349</v>
      </c>
      <c r="L90" s="34"/>
      <c r="M90" s="26" t="s">
        <v>350</v>
      </c>
    </row>
    <row r="91" spans="4:13">
      <c r="D91" s="31" t="s">
        <v>344</v>
      </c>
      <c r="E91" s="32" t="s">
        <v>72</v>
      </c>
      <c r="F91" s="27" t="s">
        <v>346</v>
      </c>
      <c r="G91" s="32" t="str">
        <f t="shared" si="0"/>
        <v>(五冶钢构医学科学产业园建设项目房建二部-网羽馆（6-5）)四川省南充市顺庆区搬罾街道学府大道二段</v>
      </c>
      <c r="H91" s="27" t="s">
        <v>366</v>
      </c>
      <c r="I91" s="27">
        <v>19950525030</v>
      </c>
      <c r="J91" s="32" t="s">
        <v>348</v>
      </c>
      <c r="K91" s="37" t="s">
        <v>349</v>
      </c>
      <c r="L91" s="34"/>
      <c r="M91" s="26" t="s">
        <v>350</v>
      </c>
    </row>
    <row r="92" spans="4:13">
      <c r="D92" s="31" t="s">
        <v>344</v>
      </c>
      <c r="E92" s="32" t="s">
        <v>375</v>
      </c>
      <c r="F92" s="27" t="s">
        <v>346</v>
      </c>
      <c r="G92" s="32" t="str">
        <f t="shared" si="0"/>
        <v>(五冶钢构医学科学产业园建设项目房建三部-一标（4-1）)四川省南充市顺庆区搬罾街道学府大道二段</v>
      </c>
      <c r="H92" s="27" t="s">
        <v>376</v>
      </c>
      <c r="I92" s="27">
        <v>18349955455</v>
      </c>
      <c r="J92" s="32" t="s">
        <v>348</v>
      </c>
      <c r="K92" s="37" t="s">
        <v>349</v>
      </c>
      <c r="L92" s="34"/>
      <c r="M92" s="26" t="s">
        <v>350</v>
      </c>
    </row>
    <row r="93" spans="4:13">
      <c r="D93" s="31" t="s">
        <v>344</v>
      </c>
      <c r="E93" s="32" t="s">
        <v>377</v>
      </c>
      <c r="F93" s="27" t="s">
        <v>346</v>
      </c>
      <c r="G93" s="32" t="str">
        <f t="shared" si="0"/>
        <v>(五冶钢构医学科学产业园建设项目房建三部-一标（4-2）)四川省南充市顺庆区搬罾街道学府大道二段</v>
      </c>
      <c r="H93" s="27" t="s">
        <v>376</v>
      </c>
      <c r="I93" s="27">
        <v>18349955455</v>
      </c>
      <c r="J93" s="32" t="s">
        <v>348</v>
      </c>
      <c r="K93" s="37" t="s">
        <v>349</v>
      </c>
      <c r="L93" s="34"/>
      <c r="M93" s="26" t="s">
        <v>350</v>
      </c>
    </row>
    <row r="94" spans="4:13">
      <c r="D94" s="31" t="s">
        <v>344</v>
      </c>
      <c r="E94" s="32" t="s">
        <v>378</v>
      </c>
      <c r="F94" s="27" t="s">
        <v>346</v>
      </c>
      <c r="G94" s="32" t="str">
        <f t="shared" si="0"/>
        <v>(五冶钢构医学科学产业园建设项目房建三部-一标（4-3）)四川省南充市顺庆区搬罾街道学府大道二段</v>
      </c>
      <c r="H94" s="27" t="s">
        <v>376</v>
      </c>
      <c r="I94" s="27">
        <v>18349955455</v>
      </c>
      <c r="J94" s="32" t="s">
        <v>348</v>
      </c>
      <c r="K94" s="37" t="s">
        <v>349</v>
      </c>
      <c r="L94" s="34"/>
      <c r="M94" s="26" t="s">
        <v>350</v>
      </c>
    </row>
    <row r="95" spans="4:13">
      <c r="D95" s="31" t="s">
        <v>344</v>
      </c>
      <c r="E95" s="32" t="s">
        <v>379</v>
      </c>
      <c r="F95" s="27" t="s">
        <v>346</v>
      </c>
      <c r="G95" s="32" t="str">
        <f t="shared" si="0"/>
        <v>(五冶钢构医学科学产业园建设项目房建三部-一标（4-4）)四川省南充市顺庆区搬罾街道学府大道二段</v>
      </c>
      <c r="H95" s="27" t="s">
        <v>376</v>
      </c>
      <c r="I95" s="27">
        <v>18349955455</v>
      </c>
      <c r="J95" s="32" t="s">
        <v>348</v>
      </c>
      <c r="K95" s="37" t="s">
        <v>349</v>
      </c>
      <c r="L95" s="34"/>
      <c r="M95" s="26" t="s">
        <v>350</v>
      </c>
    </row>
    <row r="96" spans="4:13">
      <c r="D96" s="31" t="s">
        <v>344</v>
      </c>
      <c r="E96" s="32" t="s">
        <v>380</v>
      </c>
      <c r="F96" s="27" t="s">
        <v>346</v>
      </c>
      <c r="G96" s="32" t="str">
        <f t="shared" si="0"/>
        <v>(五冶钢构医学科学产业园建设项目房建三部-一标（4-5）)四川省南充市顺庆区搬罾街道学府大道二段</v>
      </c>
      <c r="H96" s="27" t="s">
        <v>376</v>
      </c>
      <c r="I96" s="27">
        <v>18349955455</v>
      </c>
      <c r="J96" s="32" t="s">
        <v>348</v>
      </c>
      <c r="K96" s="37" t="s">
        <v>349</v>
      </c>
      <c r="L96" s="34"/>
      <c r="M96" s="26" t="s">
        <v>350</v>
      </c>
    </row>
    <row r="97" spans="4:13">
      <c r="D97" s="31" t="s">
        <v>344</v>
      </c>
      <c r="E97" s="32" t="s">
        <v>381</v>
      </c>
      <c r="F97" s="27" t="s">
        <v>346</v>
      </c>
      <c r="G97" s="32" t="str">
        <f t="shared" si="0"/>
        <v>(五冶钢构医学科学产业园建设项目房建三部-一标（4-6）)四川省南充市顺庆区搬罾街道学府大道二段</v>
      </c>
      <c r="H97" s="27" t="s">
        <v>376</v>
      </c>
      <c r="I97" s="27">
        <v>18349955455</v>
      </c>
      <c r="J97" s="32" t="s">
        <v>348</v>
      </c>
      <c r="K97" s="37" t="s">
        <v>349</v>
      </c>
      <c r="L97" s="34"/>
      <c r="M97" s="26" t="s">
        <v>350</v>
      </c>
    </row>
    <row r="98" spans="4:13">
      <c r="D98" s="31" t="s">
        <v>344</v>
      </c>
      <c r="E98" s="32" t="s">
        <v>73</v>
      </c>
      <c r="F98" s="27" t="s">
        <v>346</v>
      </c>
      <c r="G98" s="32" t="str">
        <f t="shared" si="0"/>
        <v>(五冶钢构医学科学产业园建设项目房建三部-一标（7-1）)四川省南充市顺庆区搬罾街道学府大道二段</v>
      </c>
      <c r="H98" s="27" t="s">
        <v>376</v>
      </c>
      <c r="I98" s="27">
        <v>18349955455</v>
      </c>
      <c r="J98" s="32" t="s">
        <v>348</v>
      </c>
      <c r="K98" s="37" t="s">
        <v>349</v>
      </c>
      <c r="L98" s="34"/>
      <c r="M98" s="26" t="s">
        <v>350</v>
      </c>
    </row>
    <row r="99" spans="4:13">
      <c r="D99" s="31" t="s">
        <v>344</v>
      </c>
      <c r="E99" s="32" t="s">
        <v>20</v>
      </c>
      <c r="F99" s="27" t="s">
        <v>346</v>
      </c>
      <c r="G99" s="32" t="str">
        <f t="shared" si="0"/>
        <v>(五冶钢构医学科学产业园建设项目房建三部-一标（7-2）)四川省南充市顺庆区搬罾街道学府大道二段</v>
      </c>
      <c r="H99" s="27" t="s">
        <v>376</v>
      </c>
      <c r="I99" s="27">
        <v>18349955455</v>
      </c>
      <c r="J99" s="32" t="s">
        <v>348</v>
      </c>
      <c r="K99" s="37" t="s">
        <v>349</v>
      </c>
      <c r="L99" s="34"/>
      <c r="M99" s="26" t="s">
        <v>350</v>
      </c>
    </row>
    <row r="100" spans="4:13">
      <c r="D100" s="31" t="s">
        <v>344</v>
      </c>
      <c r="E100" s="32" t="s">
        <v>23</v>
      </c>
      <c r="F100" s="27" t="s">
        <v>346</v>
      </c>
      <c r="G100" s="32" t="str">
        <f t="shared" si="0"/>
        <v>(五冶钢构医学科学产业园建设项目房建三部-一标（7-3）)四川省南充市顺庆区搬罾街道学府大道二段</v>
      </c>
      <c r="H100" s="27" t="s">
        <v>376</v>
      </c>
      <c r="I100" s="27">
        <v>18349955455</v>
      </c>
      <c r="J100" s="32" t="s">
        <v>348</v>
      </c>
      <c r="K100" s="37" t="s">
        <v>349</v>
      </c>
      <c r="L100" s="34"/>
      <c r="M100" s="26" t="s">
        <v>350</v>
      </c>
    </row>
    <row r="101" spans="4:13">
      <c r="D101" s="31" t="s">
        <v>344</v>
      </c>
      <c r="E101" s="32" t="s">
        <v>24</v>
      </c>
      <c r="F101" s="27" t="s">
        <v>346</v>
      </c>
      <c r="G101" s="32" t="str">
        <f t="shared" si="0"/>
        <v>(五冶钢构医学科学产业园建设项目房建三部-一标（7-4）)四川省南充市顺庆区搬罾街道学府大道二段</v>
      </c>
      <c r="H101" s="27" t="s">
        <v>376</v>
      </c>
      <c r="I101" s="27">
        <v>18349955455</v>
      </c>
      <c r="J101" s="32" t="s">
        <v>348</v>
      </c>
      <c r="K101" s="37" t="s">
        <v>349</v>
      </c>
      <c r="L101" s="34"/>
      <c r="M101" s="26" t="s">
        <v>350</v>
      </c>
    </row>
    <row r="102" spans="4:13">
      <c r="D102" s="31" t="s">
        <v>344</v>
      </c>
      <c r="E102" s="26" t="s">
        <v>89</v>
      </c>
      <c r="F102" s="27" t="s">
        <v>346</v>
      </c>
      <c r="G102" s="32" t="str">
        <f t="shared" si="0"/>
        <v>(五冶钢构医学科学产业园建设项目房建三部-排洪渠)四川省南充市顺庆区搬罾街道学府大道二段</v>
      </c>
      <c r="H102" s="27" t="s">
        <v>376</v>
      </c>
      <c r="I102" s="27">
        <v>18349955455</v>
      </c>
      <c r="J102" s="32" t="s">
        <v>348</v>
      </c>
      <c r="K102" s="37" t="s">
        <v>349</v>
      </c>
      <c r="L102" s="34"/>
      <c r="M102" s="26" t="s">
        <v>350</v>
      </c>
    </row>
    <row r="103" spans="4:13">
      <c r="D103" s="31" t="s">
        <v>344</v>
      </c>
      <c r="E103" s="26" t="s">
        <v>127</v>
      </c>
      <c r="F103" s="27" t="s">
        <v>346</v>
      </c>
      <c r="G103" s="32" t="str">
        <f t="shared" si="0"/>
        <v>(五冶钢构医学科学产业园建设项目房建三部-管网总坪)四川省南充市顺庆区搬罾街道学府大道二段</v>
      </c>
      <c r="H103" s="27" t="s">
        <v>376</v>
      </c>
      <c r="I103" s="27">
        <v>18349955455</v>
      </c>
      <c r="J103" s="32" t="s">
        <v>348</v>
      </c>
      <c r="K103" s="37" t="s">
        <v>349</v>
      </c>
      <c r="L103" s="34"/>
      <c r="M103" s="26" t="s">
        <v>350</v>
      </c>
    </row>
    <row r="104" spans="4:13">
      <c r="D104" s="31" t="s">
        <v>344</v>
      </c>
      <c r="E104" s="26" t="s">
        <v>117</v>
      </c>
      <c r="F104" s="27" t="s">
        <v>346</v>
      </c>
      <c r="G104" s="32" t="str">
        <f t="shared" si="0"/>
        <v>(五冶钢构医学科学产业园建设项目房建三部-配套用房及围墙)四川省南充市顺庆区搬罾街道学府大道二段</v>
      </c>
      <c r="H104" s="27" t="s">
        <v>376</v>
      </c>
      <c r="I104" s="27">
        <v>18349955455</v>
      </c>
      <c r="J104" s="32" t="s">
        <v>348</v>
      </c>
      <c r="K104" s="37" t="s">
        <v>349</v>
      </c>
      <c r="L104" s="34"/>
      <c r="M104" s="26" t="s">
        <v>350</v>
      </c>
    </row>
    <row r="105" spans="4:13">
      <c r="D105" s="31" t="s">
        <v>344</v>
      </c>
      <c r="E105" s="26" t="s">
        <v>99</v>
      </c>
      <c r="F105" s="27" t="s">
        <v>346</v>
      </c>
      <c r="G105" s="32" t="str">
        <f t="shared" si="0"/>
        <v>(五冶钢构医学科学产业园建设项目房建连接线道路工程)四川省南充市顺庆区搬罾街道学府大道二段</v>
      </c>
      <c r="H105" s="27" t="s">
        <v>382</v>
      </c>
      <c r="I105" s="27">
        <v>13908143055</v>
      </c>
      <c r="J105" s="32" t="s">
        <v>348</v>
      </c>
      <c r="K105" s="37" t="s">
        <v>349</v>
      </c>
      <c r="L105" s="34"/>
      <c r="M105" s="26" t="s">
        <v>350</v>
      </c>
    </row>
    <row r="106" spans="4:13">
      <c r="D106" s="31" t="s">
        <v>383</v>
      </c>
      <c r="E106" s="26" t="s">
        <v>384</v>
      </c>
      <c r="F106" s="27" t="str">
        <f>F61</f>
        <v>攀成钢,威钢,昆钢,龙钢,德胜,成实,达钢,鞍钢,宝钢,酒钢,冷钢</v>
      </c>
      <c r="G106" s="32" t="str">
        <f>"("&amp;E106&amp;")"&amp;"广汉市汉州街道邓家院子"</f>
        <v>(德阳新欧鹏文教城牛津公馆一标)广汉市汉州街道邓家院子</v>
      </c>
      <c r="H106" s="27" t="s">
        <v>385</v>
      </c>
      <c r="I106" s="27">
        <v>17726331991</v>
      </c>
      <c r="J106" s="32" t="s">
        <v>386</v>
      </c>
      <c r="K106" s="37" t="s">
        <v>387</v>
      </c>
      <c r="L106" s="34"/>
      <c r="M106" s="26" t="s">
        <v>350</v>
      </c>
    </row>
    <row r="107" spans="4:13">
      <c r="D107" s="31" t="s">
        <v>383</v>
      </c>
      <c r="E107" s="26" t="s">
        <v>388</v>
      </c>
      <c r="F107" s="27" t="str">
        <f>F62</f>
        <v>攀成钢,威钢,昆钢,龙钢,德胜,成实,达钢,鞍钢,宝钢,酒钢,冷钢</v>
      </c>
      <c r="G107" s="32" t="str">
        <f>"("&amp;E107&amp;")"&amp;"广汉市汉州街道邓家院子"</f>
        <v>(德阳新鸥鹏文教城牛津公馆二标)广汉市汉州街道邓家院子</v>
      </c>
      <c r="H107" s="27" t="s">
        <v>385</v>
      </c>
      <c r="I107" s="27">
        <v>17726331991</v>
      </c>
      <c r="J107" s="32" t="s">
        <v>386</v>
      </c>
      <c r="K107" s="37" t="s">
        <v>387</v>
      </c>
      <c r="L107" s="34"/>
      <c r="M107" s="26" t="s">
        <v>350</v>
      </c>
    </row>
    <row r="108" spans="4:13">
      <c r="D108" s="31" t="s">
        <v>383</v>
      </c>
      <c r="E108" s="26" t="s">
        <v>389</v>
      </c>
      <c r="F108" s="27" t="str">
        <f>F63</f>
        <v>攀成钢,威钢,昆钢,龙钢,德胜,成实,达钢,鞍钢,宝钢,酒钢,冷钢</v>
      </c>
      <c r="G108" s="32" t="str">
        <f>"("&amp;E108&amp;")"&amp;"广汉市汉州街道张家大院子"</f>
        <v>(德阳新鸥鹏文教城巴川府)广汉市汉州街道张家大院子</v>
      </c>
      <c r="H108" s="27" t="s">
        <v>385</v>
      </c>
      <c r="I108" s="27">
        <v>17726331991</v>
      </c>
      <c r="J108" s="32" t="s">
        <v>386</v>
      </c>
      <c r="K108" s="37" t="s">
        <v>387</v>
      </c>
      <c r="L108" s="34"/>
      <c r="M108" s="26" t="s">
        <v>350</v>
      </c>
    </row>
    <row r="109" spans="4:13">
      <c r="D109" s="31" t="s">
        <v>383</v>
      </c>
      <c r="E109" s="26" t="s">
        <v>390</v>
      </c>
      <c r="F109" s="27" t="str">
        <f>F64</f>
        <v>攀成钢,威钢,昆钢,龙钢,德胜,成实,达钢,鞍钢,宝钢,酒钢,冷钢</v>
      </c>
      <c r="G109" s="32" t="str">
        <f>"("&amp;E109&amp;")"&amp;"广汉市汉州街道邓家院子"</f>
        <v>(德阳新鸥鹏文教城巴川印)广汉市汉州街道邓家院子</v>
      </c>
      <c r="H109" s="27" t="s">
        <v>385</v>
      </c>
      <c r="I109" s="27">
        <v>17726331991</v>
      </c>
      <c r="J109" s="32" t="s">
        <v>386</v>
      </c>
      <c r="K109" s="37" t="s">
        <v>387</v>
      </c>
      <c r="L109" s="34"/>
      <c r="M109" s="26" t="s">
        <v>350</v>
      </c>
    </row>
    <row r="110" ht="24" customHeight="1" spans="4:13">
      <c r="D110" s="31" t="s">
        <v>150</v>
      </c>
      <c r="E110" s="26" t="s">
        <v>150</v>
      </c>
      <c r="F110" s="27" t="s">
        <v>391</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392</v>
      </c>
      <c r="I110" s="30" t="s">
        <v>393</v>
      </c>
      <c r="J110" s="32" t="s">
        <v>394</v>
      </c>
      <c r="K110" s="37" t="s">
        <v>395</v>
      </c>
      <c r="L110" s="34"/>
      <c r="M110" s="26" t="s">
        <v>396</v>
      </c>
    </row>
    <row r="111" spans="4:13">
      <c r="D111" s="39" t="s">
        <v>128</v>
      </c>
      <c r="E111" s="26" t="s">
        <v>132</v>
      </c>
      <c r="F111" s="27" t="s">
        <v>397</v>
      </c>
      <c r="G111" s="38" t="str">
        <f t="shared" ref="G111:G118" si="1">"("&amp;E111&amp;")"&amp;"宜宾市翠屏区宜宾汽车零部件配套产业基地(纬五路南)"</f>
        <v>(宜宾兴港三江新区长江工业园建设项目-9#厂房)宜宾市翠屏区宜宾汽车零部件配套产业基地(纬五路南)</v>
      </c>
      <c r="H111" s="27" t="s">
        <v>398</v>
      </c>
      <c r="I111" s="30">
        <v>15924731822</v>
      </c>
      <c r="J111" s="32" t="s">
        <v>394</v>
      </c>
      <c r="K111" s="37" t="s">
        <v>399</v>
      </c>
      <c r="L111" s="34"/>
      <c r="M111" s="26" t="s">
        <v>400</v>
      </c>
    </row>
    <row r="112" spans="4:13">
      <c r="D112" s="31" t="s">
        <v>128</v>
      </c>
      <c r="E112" s="26" t="s">
        <v>135</v>
      </c>
      <c r="F112" s="27" t="s">
        <v>397</v>
      </c>
      <c r="G112" s="38" t="str">
        <f t="shared" si="1"/>
        <v>(宜宾兴港三江新区长江工业园建设项目-M2-2#厂房)宜宾市翠屏区宜宾汽车零部件配套产业基地(纬五路南)</v>
      </c>
      <c r="H112" s="27" t="s">
        <v>401</v>
      </c>
      <c r="I112" s="30">
        <v>18381110677</v>
      </c>
      <c r="J112" s="32" t="s">
        <v>394</v>
      </c>
      <c r="K112" s="37" t="s">
        <v>399</v>
      </c>
      <c r="L112" s="34"/>
      <c r="M112" s="26" t="s">
        <v>400</v>
      </c>
    </row>
    <row r="113" spans="4:13">
      <c r="D113" s="31" t="s">
        <v>128</v>
      </c>
      <c r="E113" s="26" t="s">
        <v>136</v>
      </c>
      <c r="F113" s="27" t="s">
        <v>397</v>
      </c>
      <c r="G113" s="38" t="str">
        <f t="shared" si="1"/>
        <v>(宜宾兴港三江新区长江工业园建设项目-M2-00-04桩)宜宾市翠屏区宜宾汽车零部件配套产业基地(纬五路南)</v>
      </c>
      <c r="H113" s="27" t="s">
        <v>401</v>
      </c>
      <c r="I113" s="30">
        <v>18381110677</v>
      </c>
      <c r="J113" s="32" t="s">
        <v>394</v>
      </c>
      <c r="K113" s="37" t="s">
        <v>399</v>
      </c>
      <c r="L113" s="34"/>
      <c r="M113" s="26" t="s">
        <v>400</v>
      </c>
    </row>
    <row r="114" spans="4:13">
      <c r="D114" s="31" t="s">
        <v>128</v>
      </c>
      <c r="E114" s="26" t="s">
        <v>137</v>
      </c>
      <c r="F114" s="27" t="s">
        <v>397</v>
      </c>
      <c r="G114" s="38" t="str">
        <f t="shared" si="1"/>
        <v>(宜宾兴港三江新区长江工业园建设项目-M2-6#厂房)宜宾市翠屏区宜宾汽车零部件配套产业基地(纬五路南)</v>
      </c>
      <c r="H114" s="27" t="s">
        <v>401</v>
      </c>
      <c r="I114" s="30">
        <v>18381110677</v>
      </c>
      <c r="J114" s="32" t="s">
        <v>394</v>
      </c>
      <c r="K114" s="37" t="s">
        <v>399</v>
      </c>
      <c r="L114" s="34"/>
      <c r="M114" s="26" t="s">
        <v>400</v>
      </c>
    </row>
    <row r="115" spans="4:13">
      <c r="D115" s="31" t="s">
        <v>128</v>
      </c>
      <c r="E115" s="26" t="s">
        <v>139</v>
      </c>
      <c r="F115" s="27" t="s">
        <v>397</v>
      </c>
      <c r="G115" s="38" t="str">
        <f t="shared" si="1"/>
        <v>(宜宾兴港三江新区长江工业园建设项目-M2-7#厂房)宜宾市翠屏区宜宾汽车零部件配套产业基地(纬五路南)</v>
      </c>
      <c r="H115" s="27" t="s">
        <v>401</v>
      </c>
      <c r="I115" s="30">
        <v>18381110677</v>
      </c>
      <c r="J115" s="32" t="s">
        <v>394</v>
      </c>
      <c r="K115" s="37" t="s">
        <v>399</v>
      </c>
      <c r="L115" s="34"/>
      <c r="M115" s="26" t="s">
        <v>400</v>
      </c>
    </row>
    <row r="116" spans="4:13">
      <c r="D116" s="31" t="s">
        <v>128</v>
      </c>
      <c r="E116" s="26" t="s">
        <v>131</v>
      </c>
      <c r="F116" s="27" t="s">
        <v>397</v>
      </c>
      <c r="G116" s="38" t="str">
        <f t="shared" si="1"/>
        <v>(宜宾兴港三江新区长江工业园建设项目-11#厂房)宜宾市翠屏区宜宾汽车零部件配套产业基地(纬五路南)</v>
      </c>
      <c r="H116" s="27" t="s">
        <v>398</v>
      </c>
      <c r="I116" s="30">
        <v>15924731822</v>
      </c>
      <c r="J116" s="32" t="s">
        <v>394</v>
      </c>
      <c r="K116" s="37" t="s">
        <v>399</v>
      </c>
      <c r="L116" s="34"/>
      <c r="M116" s="26" t="s">
        <v>400</v>
      </c>
    </row>
    <row r="117" spans="4:13">
      <c r="D117" s="31" t="s">
        <v>128</v>
      </c>
      <c r="E117" s="26" t="s">
        <v>402</v>
      </c>
      <c r="F117" s="27" t="s">
        <v>397</v>
      </c>
      <c r="G117" s="38" t="str">
        <f t="shared" si="1"/>
        <v>(宜宾兴港三江新区长江工业园建设项目-3#8#9#承台)宜宾市翠屏区宜宾汽车零部件配套产业基地(纬五路南)</v>
      </c>
      <c r="H117" s="27" t="s">
        <v>398</v>
      </c>
      <c r="I117" s="30">
        <v>15924731822</v>
      </c>
      <c r="J117" s="32" t="s">
        <v>394</v>
      </c>
      <c r="K117" s="37" t="s">
        <v>399</v>
      </c>
      <c r="L117" s="40"/>
      <c r="M117" s="26" t="s">
        <v>400</v>
      </c>
    </row>
    <row r="118" spans="4:13">
      <c r="D118" s="31" t="s">
        <v>128</v>
      </c>
      <c r="E118" s="26" t="s">
        <v>148</v>
      </c>
      <c r="F118" s="27" t="s">
        <v>397</v>
      </c>
      <c r="G118" s="38" t="str">
        <f t="shared" si="1"/>
        <v>(宜宾兴港三江新区长江工业园建设项目-3#8#土建)宜宾市翠屏区宜宾汽车零部件配套产业基地(纬五路南)</v>
      </c>
      <c r="H118" s="27" t="s">
        <v>398</v>
      </c>
      <c r="I118" s="30">
        <v>15924731822</v>
      </c>
      <c r="J118" s="32" t="s">
        <v>394</v>
      </c>
      <c r="K118" s="37" t="s">
        <v>399</v>
      </c>
      <c r="L118" s="40"/>
      <c r="M118" s="26" t="s">
        <v>400</v>
      </c>
    </row>
    <row r="119" spans="4:4">
      <c r="D119" s="14"/>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403</v>
      </c>
      <c r="B1" s="11" t="s">
        <v>404</v>
      </c>
      <c r="C1" s="11" t="s">
        <v>3</v>
      </c>
      <c r="D1" s="11" t="s">
        <v>4</v>
      </c>
    </row>
    <row r="2" spans="1:4">
      <c r="A2" s="12">
        <f ca="1" t="shared" ref="A2:A12" si="0">TODAY()</f>
        <v>45791</v>
      </c>
      <c r="B2" s="9" t="s">
        <v>405</v>
      </c>
      <c r="C2" s="9" t="str">
        <f>VLOOKUP(D2,辅助信息!A:B,2,FALSE)</f>
        <v>盘螺</v>
      </c>
      <c r="D2" s="9" t="s">
        <v>41</v>
      </c>
    </row>
    <row r="3" spans="1:4">
      <c r="A3" s="12">
        <f ca="1" t="shared" si="0"/>
        <v>45791</v>
      </c>
      <c r="B3" s="9" t="s">
        <v>405</v>
      </c>
      <c r="C3" s="9" t="str">
        <f>VLOOKUP(D3,辅助信息!A:B,2,FALSE)</f>
        <v>螺纹钢</v>
      </c>
      <c r="D3" s="9" t="s">
        <v>27</v>
      </c>
    </row>
    <row r="4" spans="1:4">
      <c r="A4" s="12">
        <f ca="1" t="shared" si="0"/>
        <v>45791</v>
      </c>
      <c r="B4" s="9" t="s">
        <v>405</v>
      </c>
      <c r="C4" s="9" t="str">
        <f>VLOOKUP(D4,辅助信息!A:B,2,FALSE)</f>
        <v>螺纹钢</v>
      </c>
      <c r="D4" s="9" t="s">
        <v>19</v>
      </c>
    </row>
    <row r="5" spans="1:4">
      <c r="A5" s="12">
        <f ca="1" t="shared" si="0"/>
        <v>45791</v>
      </c>
      <c r="B5" s="9" t="s">
        <v>405</v>
      </c>
      <c r="C5" s="9" t="str">
        <f>VLOOKUP(D5,辅助信息!A:B,2,FALSE)</f>
        <v>螺纹钢</v>
      </c>
      <c r="D5" s="9" t="s">
        <v>28</v>
      </c>
    </row>
    <row r="6" spans="1:4">
      <c r="A6" s="12">
        <f ca="1" t="shared" si="0"/>
        <v>45791</v>
      </c>
      <c r="B6" s="9" t="s">
        <v>405</v>
      </c>
      <c r="C6" s="9" t="str">
        <f>VLOOKUP(D6,辅助信息!A:B,2,FALSE)</f>
        <v>螺纹钢</v>
      </c>
      <c r="D6" s="9" t="s">
        <v>52</v>
      </c>
    </row>
    <row r="7" spans="1:4">
      <c r="A7" s="12">
        <f ca="1" t="shared" si="0"/>
        <v>45791</v>
      </c>
      <c r="B7" s="9" t="s">
        <v>405</v>
      </c>
      <c r="C7" s="9" t="str">
        <f>VLOOKUP(D7,辅助信息!A:B,2,FALSE)</f>
        <v>螺纹钢</v>
      </c>
      <c r="D7" s="9" t="s">
        <v>76</v>
      </c>
    </row>
    <row r="8" spans="1:4">
      <c r="A8" s="12">
        <f ca="1" t="shared" si="0"/>
        <v>45791</v>
      </c>
      <c r="B8" s="9" t="s">
        <v>405</v>
      </c>
      <c r="C8" s="9" t="str">
        <f>VLOOKUP(D8,辅助信息!A:B,2,FALSE)</f>
        <v>螺纹钢</v>
      </c>
      <c r="D8" s="9" t="s">
        <v>86</v>
      </c>
    </row>
    <row r="9" spans="1:4">
      <c r="A9" s="12">
        <f ca="1" t="shared" si="0"/>
        <v>45791</v>
      </c>
      <c r="B9" s="9" t="s">
        <v>405</v>
      </c>
      <c r="C9" s="9" t="str">
        <f>VLOOKUP(D9,辅助信息!A:B,2,FALSE)</f>
        <v>螺纹钢</v>
      </c>
      <c r="D9" s="9" t="s">
        <v>82</v>
      </c>
    </row>
    <row r="10" spans="1:4">
      <c r="A10" s="12">
        <f ca="1" t="shared" si="0"/>
        <v>45791</v>
      </c>
      <c r="B10" s="9" t="s">
        <v>405</v>
      </c>
      <c r="C10" s="9" t="str">
        <f>VLOOKUP(D10,辅助信息!A:B,2,FALSE)</f>
        <v>螺纹钢</v>
      </c>
      <c r="D10" s="9" t="s">
        <v>45</v>
      </c>
    </row>
    <row r="11" spans="1:4">
      <c r="A11" s="12">
        <f ca="1" t="shared" si="0"/>
        <v>45791</v>
      </c>
      <c r="B11" s="9" t="s">
        <v>405</v>
      </c>
      <c r="C11" s="9" t="str">
        <f>VLOOKUP(D11,辅助信息!A:B,2,FALSE)</f>
        <v>螺纹钢</v>
      </c>
      <c r="D11" s="9" t="s">
        <v>21</v>
      </c>
    </row>
    <row r="12" ht="18.95" customHeight="1" spans="1:1">
      <c r="A12" s="12">
        <f ca="1" t="shared" si="0"/>
        <v>45791</v>
      </c>
    </row>
    <row r="13" spans="1:4">
      <c r="A13" s="12">
        <f ca="1" t="shared" ref="A13:A26" si="1">TODAY()</f>
        <v>45791</v>
      </c>
      <c r="B13" s="13" t="s">
        <v>406</v>
      </c>
      <c r="C13" s="9" t="str">
        <f>VLOOKUP(D13,辅助信息!A:B,2,FALSE)</f>
        <v>螺纹钢</v>
      </c>
      <c r="D13" s="9" t="s">
        <v>133</v>
      </c>
    </row>
    <row r="14" spans="1:4">
      <c r="A14" s="12">
        <f ca="1" t="shared" si="1"/>
        <v>45791</v>
      </c>
      <c r="B14" s="13" t="s">
        <v>406</v>
      </c>
      <c r="C14" s="9" t="str">
        <f>VLOOKUP(D14,辅助信息!A:B,2,FALSE)</f>
        <v>螺纹钢</v>
      </c>
      <c r="D14" s="9" t="s">
        <v>91</v>
      </c>
    </row>
    <row r="15" spans="1:4">
      <c r="A15" s="12">
        <f ca="1" t="shared" si="1"/>
        <v>45791</v>
      </c>
      <c r="B15" s="13" t="s">
        <v>406</v>
      </c>
      <c r="C15" s="9" t="str">
        <f>VLOOKUP(D15,辅助信息!A:B,2,FALSE)</f>
        <v>螺纹钢</v>
      </c>
      <c r="D15" s="9" t="s">
        <v>77</v>
      </c>
    </row>
    <row r="16" spans="1:4">
      <c r="A16" s="12">
        <f ca="1" t="shared" si="1"/>
        <v>45791</v>
      </c>
      <c r="B16" s="13" t="s">
        <v>406</v>
      </c>
      <c r="C16" s="9" t="str">
        <f>VLOOKUP(D16,辅助信息!A:B,2,FALSE)</f>
        <v>螺纹钢</v>
      </c>
      <c r="D16" s="9" t="s">
        <v>86</v>
      </c>
    </row>
    <row r="17" spans="1:4">
      <c r="A17" s="12">
        <f ca="1" t="shared" si="1"/>
        <v>45791</v>
      </c>
      <c r="B17" s="13" t="s">
        <v>406</v>
      </c>
      <c r="C17" s="9" t="str">
        <f>VLOOKUP(D17,辅助信息!A:B,2,FALSE)</f>
        <v>螺纹钢</v>
      </c>
      <c r="D17" s="9" t="s">
        <v>66</v>
      </c>
    </row>
    <row r="18" spans="1:4">
      <c r="A18" s="12">
        <f ca="1" t="shared" si="1"/>
        <v>45791</v>
      </c>
      <c r="B18" s="13" t="s">
        <v>406</v>
      </c>
      <c r="C18" s="9" t="str">
        <f>VLOOKUP(D18,辅助信息!A:B,2,FALSE)</f>
        <v>螺纹钢</v>
      </c>
      <c r="D18" s="9" t="s">
        <v>82</v>
      </c>
    </row>
    <row r="19" spans="1:4">
      <c r="A19" s="12">
        <f ca="1" t="shared" si="1"/>
        <v>45791</v>
      </c>
      <c r="B19" s="13" t="s">
        <v>406</v>
      </c>
      <c r="C19" s="9" t="str">
        <f>VLOOKUP(D19,辅助信息!A:B,2,FALSE)</f>
        <v>螺纹钢</v>
      </c>
      <c r="D19" s="9" t="s">
        <v>45</v>
      </c>
    </row>
    <row r="20" spans="1:4">
      <c r="A20" s="12">
        <f ca="1" t="shared" si="1"/>
        <v>45791</v>
      </c>
      <c r="B20" s="13" t="s">
        <v>406</v>
      </c>
      <c r="C20" s="9" t="str">
        <f>VLOOKUP(D20,辅助信息!A:B,2,FALSE)</f>
        <v>螺纹钢</v>
      </c>
      <c r="D20" s="9" t="s">
        <v>21</v>
      </c>
    </row>
    <row r="21" spans="1:4">
      <c r="A21" s="12">
        <f ca="1" t="shared" si="1"/>
        <v>45791</v>
      </c>
      <c r="B21" s="13" t="s">
        <v>406</v>
      </c>
      <c r="C21" s="9" t="str">
        <f>VLOOKUP(D21,辅助信息!A:B,2,FALSE)</f>
        <v>螺纹钢</v>
      </c>
      <c r="D21" s="9" t="s">
        <v>58</v>
      </c>
    </row>
    <row r="22" spans="1:4">
      <c r="A22" s="12">
        <f ca="1" t="shared" si="1"/>
        <v>45791</v>
      </c>
      <c r="B22" s="13" t="s">
        <v>406</v>
      </c>
      <c r="C22" s="9" t="str">
        <f>VLOOKUP(D22,辅助信息!A:B,2,FALSE)</f>
        <v>螺纹钢</v>
      </c>
      <c r="D22" s="9" t="s">
        <v>46</v>
      </c>
    </row>
    <row r="23" spans="1:4">
      <c r="A23" s="12">
        <f ca="1" t="shared" si="1"/>
        <v>45791</v>
      </c>
      <c r="B23" s="13" t="s">
        <v>406</v>
      </c>
      <c r="C23" s="9" t="str">
        <f>VLOOKUP(D23,辅助信息!A:B,2,FALSE)</f>
        <v>螺纹钢</v>
      </c>
      <c r="D23" s="9" t="s">
        <v>22</v>
      </c>
    </row>
    <row r="24" spans="1:4">
      <c r="A24" s="12">
        <f ca="1" t="shared" si="1"/>
        <v>45791</v>
      </c>
      <c r="B24" s="13" t="s">
        <v>406</v>
      </c>
      <c r="C24" s="9" t="str">
        <f>VLOOKUP(D24,辅助信息!A:B,2,FALSE)</f>
        <v>螺纹钢</v>
      </c>
      <c r="D24" s="9" t="s">
        <v>293</v>
      </c>
    </row>
    <row r="25" spans="1:4">
      <c r="A25" s="12">
        <f ca="1" t="shared" si="1"/>
        <v>45791</v>
      </c>
      <c r="B25" s="13" t="s">
        <v>406</v>
      </c>
      <c r="C25" s="9" t="str">
        <f>VLOOKUP(D25,辅助信息!A:B,2,FALSE)</f>
        <v>螺纹钢</v>
      </c>
      <c r="D25" s="9" t="s">
        <v>297</v>
      </c>
    </row>
    <row r="26" spans="1:4">
      <c r="A26" s="12">
        <f ca="1" t="shared" si="1"/>
        <v>45791</v>
      </c>
      <c r="B26" s="9" t="s">
        <v>407</v>
      </c>
      <c r="C26" s="9" t="str">
        <f>VLOOKUP(D26,辅助信息!A:B,2,FALSE)</f>
        <v>盘螺</v>
      </c>
      <c r="D26" s="9" t="s">
        <v>49</v>
      </c>
    </row>
    <row r="27" spans="1:4">
      <c r="A27" s="12">
        <f ca="1" t="shared" ref="A27:A36" si="2">TODAY()</f>
        <v>45791</v>
      </c>
      <c r="B27" s="9" t="s">
        <v>407</v>
      </c>
      <c r="C27" s="9" t="str">
        <f>VLOOKUP(D27,辅助信息!A:B,2,FALSE)</f>
        <v>盘螺</v>
      </c>
      <c r="D27" s="9" t="s">
        <v>40</v>
      </c>
    </row>
    <row r="28" spans="1:4">
      <c r="A28" s="12">
        <f ca="1" t="shared" si="2"/>
        <v>45791</v>
      </c>
      <c r="B28" s="9" t="s">
        <v>407</v>
      </c>
      <c r="C28" s="9" t="str">
        <f>VLOOKUP(D28,辅助信息!A:B,2,FALSE)</f>
        <v>盘螺</v>
      </c>
      <c r="D28" s="9" t="s">
        <v>41</v>
      </c>
    </row>
    <row r="29" spans="1:4">
      <c r="A29" s="12">
        <f ca="1" t="shared" si="2"/>
        <v>45791</v>
      </c>
      <c r="B29" s="9" t="s">
        <v>407</v>
      </c>
      <c r="C29" s="9" t="str">
        <f>VLOOKUP(D29,辅助信息!A:B,2,FALSE)</f>
        <v>盘螺</v>
      </c>
      <c r="D29" s="9" t="s">
        <v>26</v>
      </c>
    </row>
    <row r="30" spans="1:4">
      <c r="A30" s="12">
        <f ca="1" t="shared" si="2"/>
        <v>45791</v>
      </c>
      <c r="B30" s="9" t="s">
        <v>407</v>
      </c>
      <c r="C30" s="9" t="str">
        <f>VLOOKUP(D30,辅助信息!A:B,2,FALSE)</f>
        <v>盘螺</v>
      </c>
      <c r="D30" s="9" t="s">
        <v>199</v>
      </c>
    </row>
    <row r="31" spans="1:4">
      <c r="A31" s="12">
        <f ca="1" t="shared" si="2"/>
        <v>45791</v>
      </c>
      <c r="B31" s="9" t="s">
        <v>407</v>
      </c>
      <c r="C31" s="9" t="str">
        <f>VLOOKUP(D31,辅助信息!A:B,2,FALSE)</f>
        <v>螺纹钢</v>
      </c>
      <c r="D31" s="9" t="s">
        <v>27</v>
      </c>
    </row>
    <row r="32" spans="1:4">
      <c r="A32" s="12">
        <f ca="1" t="shared" si="2"/>
        <v>45791</v>
      </c>
      <c r="B32" s="9" t="s">
        <v>407</v>
      </c>
      <c r="C32" s="9" t="str">
        <f>VLOOKUP(D32,辅助信息!A:B,2,FALSE)</f>
        <v>螺纹钢</v>
      </c>
      <c r="D32" s="9" t="s">
        <v>19</v>
      </c>
    </row>
    <row r="33" spans="1:4">
      <c r="A33" s="12">
        <f ca="1" t="shared" si="2"/>
        <v>45791</v>
      </c>
      <c r="B33" s="9" t="s">
        <v>407</v>
      </c>
      <c r="C33" s="9" t="str">
        <f>VLOOKUP(D33,辅助信息!A:B,2,FALSE)</f>
        <v>螺纹钢</v>
      </c>
      <c r="D33" s="9" t="s">
        <v>32</v>
      </c>
    </row>
    <row r="34" spans="1:4">
      <c r="A34" s="12">
        <f ca="1" t="shared" si="2"/>
        <v>45791</v>
      </c>
      <c r="B34" s="9" t="s">
        <v>407</v>
      </c>
      <c r="C34" s="9" t="str">
        <f>VLOOKUP(D34,辅助信息!A:B,2,FALSE)</f>
        <v>螺纹钢</v>
      </c>
      <c r="D34" s="9" t="s">
        <v>33</v>
      </c>
    </row>
    <row r="35" spans="1:4">
      <c r="A35" s="12">
        <f ca="1" t="shared" si="2"/>
        <v>45791</v>
      </c>
      <c r="B35" s="9" t="s">
        <v>407</v>
      </c>
      <c r="C35" s="9" t="str">
        <f>VLOOKUP(D35,辅助信息!A:B,2,FALSE)</f>
        <v>螺纹钢</v>
      </c>
      <c r="D35" s="9" t="s">
        <v>28</v>
      </c>
    </row>
    <row r="36" spans="1:4">
      <c r="A36" s="12">
        <f ca="1" t="shared" si="2"/>
        <v>45791</v>
      </c>
      <c r="B36" s="9" t="s">
        <v>407</v>
      </c>
      <c r="C36" s="9" t="str">
        <f>VLOOKUP(D36,辅助信息!A:B,2,FALSE)</f>
        <v>螺纹钢</v>
      </c>
      <c r="D36" s="9" t="s">
        <v>18</v>
      </c>
    </row>
    <row r="37" spans="1:4">
      <c r="A37" s="12">
        <f ca="1" t="shared" ref="A37:A46" si="3">TODAY()</f>
        <v>45791</v>
      </c>
      <c r="B37" s="9" t="s">
        <v>407</v>
      </c>
      <c r="C37" s="9" t="str">
        <f>VLOOKUP(D37,辅助信息!A:B,2,FALSE)</f>
        <v>螺纹钢</v>
      </c>
      <c r="D37" s="9" t="s">
        <v>65</v>
      </c>
    </row>
    <row r="38" spans="1:4">
      <c r="A38" s="12">
        <f ca="1" t="shared" si="3"/>
        <v>45791</v>
      </c>
      <c r="B38" s="9" t="s">
        <v>407</v>
      </c>
      <c r="C38" s="9" t="str">
        <f>VLOOKUP(D38,辅助信息!A:B,2,FALSE)</f>
        <v>螺纹钢</v>
      </c>
      <c r="D38" s="9" t="s">
        <v>52</v>
      </c>
    </row>
    <row r="39" spans="1:4">
      <c r="A39" s="12">
        <f ca="1" t="shared" si="3"/>
        <v>45791</v>
      </c>
      <c r="B39" s="9" t="s">
        <v>407</v>
      </c>
      <c r="C39" s="9" t="str">
        <f>VLOOKUP(D39,辅助信息!A:B,2,FALSE)</f>
        <v>螺纹钢</v>
      </c>
      <c r="D39" s="9" t="s">
        <v>111</v>
      </c>
    </row>
    <row r="40" spans="1:4">
      <c r="A40" s="12">
        <f ca="1" t="shared" si="3"/>
        <v>45791</v>
      </c>
      <c r="B40" s="9" t="s">
        <v>407</v>
      </c>
      <c r="C40" s="9" t="str">
        <f>VLOOKUP(D40,辅助信息!A:B,2,FALSE)</f>
        <v>螺纹钢</v>
      </c>
      <c r="D40" s="9" t="s">
        <v>76</v>
      </c>
    </row>
    <row r="41" spans="1:4">
      <c r="A41" s="12">
        <f ca="1" t="shared" si="3"/>
        <v>45791</v>
      </c>
      <c r="B41" s="9" t="s">
        <v>407</v>
      </c>
      <c r="C41" s="9" t="str">
        <f>VLOOKUP(D41,辅助信息!A:B,2,FALSE)</f>
        <v>螺纹钢</v>
      </c>
      <c r="D41" s="9" t="s">
        <v>90</v>
      </c>
    </row>
    <row r="42" spans="1:4">
      <c r="A42" s="12">
        <f ca="1" t="shared" si="3"/>
        <v>45791</v>
      </c>
      <c r="B42" s="9" t="s">
        <v>407</v>
      </c>
      <c r="C42" s="9" t="str">
        <f>VLOOKUP(D42,辅助信息!A:B,2,FALSE)</f>
        <v>螺纹钢</v>
      </c>
      <c r="D42" s="9" t="s">
        <v>130</v>
      </c>
    </row>
    <row r="43" spans="1:4">
      <c r="A43" s="12">
        <f ca="1" t="shared" si="3"/>
        <v>45791</v>
      </c>
      <c r="B43" s="9" t="s">
        <v>407</v>
      </c>
      <c r="C43" s="9" t="str">
        <f>VLOOKUP(D43,辅助信息!A:B,2,FALSE)</f>
        <v>螺纹钢</v>
      </c>
      <c r="D43" s="9" t="s">
        <v>133</v>
      </c>
    </row>
    <row r="44" spans="1:4">
      <c r="A44" s="12">
        <f ca="1" t="shared" si="3"/>
        <v>45791</v>
      </c>
      <c r="B44" s="9" t="s">
        <v>407</v>
      </c>
      <c r="C44" s="9" t="str">
        <f>VLOOKUP(D44,辅助信息!A:B,2,FALSE)</f>
        <v>螺纹钢</v>
      </c>
      <c r="D44" s="9" t="s">
        <v>91</v>
      </c>
    </row>
    <row r="45" spans="1:4">
      <c r="A45" s="12">
        <f ca="1" t="shared" si="3"/>
        <v>45791</v>
      </c>
      <c r="B45" s="9" t="s">
        <v>407</v>
      </c>
      <c r="C45" s="9" t="str">
        <f>VLOOKUP(D45,辅助信息!A:B,2,FALSE)</f>
        <v>螺纹钢</v>
      </c>
      <c r="D45" s="9" t="s">
        <v>77</v>
      </c>
    </row>
    <row r="46" spans="1:4">
      <c r="A46" s="12">
        <f ca="1" t="shared" si="3"/>
        <v>45791</v>
      </c>
      <c r="B46" s="9" t="s">
        <v>407</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G3095" sqref="G3095"/>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408</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409</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409</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409</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409</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409</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409</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409</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409</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409</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409</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409</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409</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409</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409</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409</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409</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409</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409</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409</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409</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409</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409</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409</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409</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f>'[1]2025年已发货'!A:A</f>
        <v>0</v>
      </c>
      <c r="B3111" s="2">
        <f>'[1]2025年已发货'!B:B</f>
        <v>0</v>
      </c>
      <c r="C3111" s="2">
        <f>'[1]2025年已发货'!C:C</f>
        <v>0</v>
      </c>
      <c r="D3111" s="2">
        <f>'[1]2025年已发货'!D:D</f>
        <v>0</v>
      </c>
      <c r="E3111" s="2">
        <f>'[1]2025年已发货'!E:E</f>
        <v>0</v>
      </c>
      <c r="F3111" s="4">
        <f>'[1]2025年已发货'!F:F</f>
        <v>0</v>
      </c>
      <c r="G3111" s="2">
        <f>'[1]2025年已发货'!G:G</f>
        <v>0</v>
      </c>
      <c r="H3111" s="2">
        <f>'[1]2025年已发货'!H:H</f>
        <v>0</v>
      </c>
      <c r="I3111" s="2">
        <f>'[1]2025年已发货'!I:I</f>
        <v>0</v>
      </c>
      <c r="J3111" s="2" vm="1" t="e">
        <f>_xlfn._xlws.FILTER(辅助信息!D:D,辅助信息!G:G=G3111)</f>
        <v>#VALUE!</v>
      </c>
    </row>
    <row r="3112" hidden="1" spans="1:10">
      <c r="A3112" s="2">
        <f>'[1]2025年已发货'!A:A</f>
        <v>0</v>
      </c>
      <c r="B3112" s="2">
        <f>'[1]2025年已发货'!B:B</f>
        <v>0</v>
      </c>
      <c r="C3112" s="2">
        <f>'[1]2025年已发货'!C:C</f>
        <v>0</v>
      </c>
      <c r="D3112" s="2">
        <f>'[1]2025年已发货'!D:D</f>
        <v>0</v>
      </c>
      <c r="E3112" s="2">
        <f>'[1]2025年已发货'!E:E</f>
        <v>0</v>
      </c>
      <c r="F3112" s="4">
        <f>'[1]2025年已发货'!F:F</f>
        <v>0</v>
      </c>
      <c r="G3112" s="2">
        <f>'[1]2025年已发货'!G:G</f>
        <v>0</v>
      </c>
      <c r="H3112" s="2">
        <f>'[1]2025年已发货'!H:H</f>
        <v>0</v>
      </c>
      <c r="I3112" s="2">
        <f>'[1]2025年已发货'!I:I</f>
        <v>0</v>
      </c>
      <c r="J3112" s="2" vm="1" t="e">
        <f>_xlfn._xlws.FILTER(辅助信息!D:D,辅助信息!G:G=G3112)</f>
        <v>#VALUE!</v>
      </c>
    </row>
    <row r="3113" hidden="1" spans="1:10">
      <c r="A3113" s="2">
        <f>'[1]2025年已发货'!A:A</f>
        <v>0</v>
      </c>
      <c r="B3113" s="2">
        <f>'[1]2025年已发货'!B:B</f>
        <v>0</v>
      </c>
      <c r="C3113" s="2">
        <f>'[1]2025年已发货'!C:C</f>
        <v>0</v>
      </c>
      <c r="D3113" s="2">
        <f>'[1]2025年已发货'!D:D</f>
        <v>0</v>
      </c>
      <c r="E3113" s="2">
        <f>'[1]2025年已发货'!E:E</f>
        <v>0</v>
      </c>
      <c r="F3113" s="4">
        <f>'[1]2025年已发货'!F:F</f>
        <v>0</v>
      </c>
      <c r="G3113" s="2">
        <f>'[1]2025年已发货'!G:G</f>
        <v>0</v>
      </c>
      <c r="H3113" s="2">
        <f>'[1]2025年已发货'!H:H</f>
        <v>0</v>
      </c>
      <c r="I3113" s="2">
        <f>'[1]2025年已发货'!I:I</f>
        <v>0</v>
      </c>
      <c r="J3113" s="2" vm="1" t="e">
        <f>_xlfn._xlws.FILTER(辅助信息!D:D,辅助信息!G:G=G3113)</f>
        <v>#VALUE!</v>
      </c>
    </row>
    <row r="3114" hidden="1" spans="1:10">
      <c r="A3114" s="2">
        <f>'[1]2025年已发货'!A:A</f>
        <v>0</v>
      </c>
      <c r="B3114" s="2">
        <f>'[1]2025年已发货'!B:B</f>
        <v>0</v>
      </c>
      <c r="C3114" s="2">
        <f>'[1]2025年已发货'!C:C</f>
        <v>0</v>
      </c>
      <c r="D3114" s="2">
        <f>'[1]2025年已发货'!D:D</f>
        <v>0</v>
      </c>
      <c r="E3114" s="2">
        <f>'[1]2025年已发货'!E:E</f>
        <v>0</v>
      </c>
      <c r="F3114" s="4">
        <f>'[1]2025年已发货'!F:F</f>
        <v>0</v>
      </c>
      <c r="G3114" s="2">
        <f>'[1]2025年已发货'!G:G</f>
        <v>0</v>
      </c>
      <c r="H3114" s="2">
        <f>'[1]2025年已发货'!H:H</f>
        <v>0</v>
      </c>
      <c r="I3114" s="2">
        <f>'[1]2025年已发货'!I:I</f>
        <v>0</v>
      </c>
      <c r="J3114" s="2" vm="1" t="e">
        <f>_xlfn._xlws.FILTER(辅助信息!D:D,辅助信息!G:G=G3114)</f>
        <v>#VALUE!</v>
      </c>
    </row>
    <row r="3115" hidden="1" spans="1:10">
      <c r="A3115" s="2">
        <f>'[1]2025年已发货'!A:A</f>
        <v>0</v>
      </c>
      <c r="B3115" s="2">
        <f>'[1]2025年已发货'!B:B</f>
        <v>0</v>
      </c>
      <c r="C3115" s="2">
        <f>'[1]2025年已发货'!C:C</f>
        <v>0</v>
      </c>
      <c r="D3115" s="2">
        <f>'[1]2025年已发货'!D:D</f>
        <v>0</v>
      </c>
      <c r="E3115" s="2">
        <f>'[1]2025年已发货'!E:E</f>
        <v>0</v>
      </c>
      <c r="F3115" s="4">
        <f>'[1]2025年已发货'!F:F</f>
        <v>0</v>
      </c>
      <c r="G3115" s="2">
        <f>'[1]2025年已发货'!G:G</f>
        <v>0</v>
      </c>
      <c r="H3115" s="2">
        <f>'[1]2025年已发货'!H:H</f>
        <v>0</v>
      </c>
      <c r="I3115" s="2">
        <f>'[1]2025年已发货'!I:I</f>
        <v>0</v>
      </c>
      <c r="J3115" s="2" vm="1" t="e">
        <f>_xlfn._xlws.FILTER(辅助信息!D:D,辅助信息!G:G=G3115)</f>
        <v>#VALUE!</v>
      </c>
    </row>
    <row r="3116" hidden="1" spans="1:10">
      <c r="A3116" s="2">
        <f>'[1]2025年已发货'!A:A</f>
        <v>0</v>
      </c>
      <c r="B3116" s="2">
        <f>'[1]2025年已发货'!B:B</f>
        <v>0</v>
      </c>
      <c r="C3116" s="2">
        <f>'[1]2025年已发货'!C:C</f>
        <v>0</v>
      </c>
      <c r="D3116" s="2">
        <f>'[1]2025年已发货'!D:D</f>
        <v>0</v>
      </c>
      <c r="E3116" s="2">
        <f>'[1]2025年已发货'!E:E</f>
        <v>0</v>
      </c>
      <c r="F3116" s="4">
        <f>'[1]2025年已发货'!F:F</f>
        <v>0</v>
      </c>
      <c r="G3116" s="2">
        <f>'[1]2025年已发货'!G:G</f>
        <v>0</v>
      </c>
      <c r="H3116" s="2">
        <f>'[1]2025年已发货'!H:H</f>
        <v>0</v>
      </c>
      <c r="I3116" s="2">
        <f>'[1]2025年已发货'!I:I</f>
        <v>0</v>
      </c>
      <c r="J3116" s="2" vm="1" t="e">
        <f>_xlfn._xlws.FILTER(辅助信息!D:D,辅助信息!G:G=G3116)</f>
        <v>#VALUE!</v>
      </c>
    </row>
    <row r="3117" hidden="1" spans="1:10">
      <c r="A3117" s="2">
        <f>'[1]2025年已发货'!A:A</f>
        <v>0</v>
      </c>
      <c r="B3117" s="2">
        <f>'[1]2025年已发货'!B:B</f>
        <v>0</v>
      </c>
      <c r="C3117" s="2">
        <f>'[1]2025年已发货'!C:C</f>
        <v>0</v>
      </c>
      <c r="D3117" s="2">
        <f>'[1]2025年已发货'!D:D</f>
        <v>0</v>
      </c>
      <c r="E3117" s="2">
        <f>'[1]2025年已发货'!E:E</f>
        <v>0</v>
      </c>
      <c r="F3117" s="4">
        <f>'[1]2025年已发货'!F:F</f>
        <v>0</v>
      </c>
      <c r="G3117" s="2">
        <f>'[1]2025年已发货'!G:G</f>
        <v>0</v>
      </c>
      <c r="H3117" s="2">
        <f>'[1]2025年已发货'!H:H</f>
        <v>0</v>
      </c>
      <c r="I3117" s="2">
        <f>'[1]2025年已发货'!I:I</f>
        <v>0</v>
      </c>
      <c r="J3117" s="2" vm="1" t="e">
        <f>_xlfn._xlws.FILTER(辅助信息!D:D,辅助信息!G:G=G3117)</f>
        <v>#VALUE!</v>
      </c>
    </row>
    <row r="3118" hidden="1" spans="1:10">
      <c r="A3118" s="2">
        <f>'[1]2025年已发货'!A:A</f>
        <v>0</v>
      </c>
      <c r="B3118" s="2">
        <f>'[1]2025年已发货'!B:B</f>
        <v>0</v>
      </c>
      <c r="C3118" s="2">
        <f>'[1]2025年已发货'!C:C</f>
        <v>0</v>
      </c>
      <c r="D3118" s="2">
        <f>'[1]2025年已发货'!D:D</f>
        <v>0</v>
      </c>
      <c r="E3118" s="2">
        <f>'[1]2025年已发货'!E:E</f>
        <v>0</v>
      </c>
      <c r="F3118" s="4">
        <f>'[1]2025年已发货'!F:F</f>
        <v>0</v>
      </c>
      <c r="G3118" s="2">
        <f>'[1]2025年已发货'!G:G</f>
        <v>0</v>
      </c>
      <c r="H3118" s="2">
        <f>'[1]2025年已发货'!H:H</f>
        <v>0</v>
      </c>
      <c r="I3118" s="2">
        <f>'[1]2025年已发货'!I:I</f>
        <v>0</v>
      </c>
      <c r="J3118" s="2" vm="1" t="e">
        <f>_xlfn._xlws.FILTER(辅助信息!D:D,辅助信息!G:G=G3118)</f>
        <v>#VALUE!</v>
      </c>
    </row>
    <row r="3119" hidden="1" spans="1:10">
      <c r="A3119" s="2">
        <f>'[1]2025年已发货'!A:A</f>
        <v>0</v>
      </c>
      <c r="B3119" s="2">
        <f>'[1]2025年已发货'!B:B</f>
        <v>0</v>
      </c>
      <c r="C3119" s="2">
        <f>'[1]2025年已发货'!C:C</f>
        <v>0</v>
      </c>
      <c r="D3119" s="2">
        <f>'[1]2025年已发货'!D:D</f>
        <v>0</v>
      </c>
      <c r="E3119" s="2">
        <f>'[1]2025年已发货'!E:E</f>
        <v>0</v>
      </c>
      <c r="F3119" s="4">
        <f>'[1]2025年已发货'!F:F</f>
        <v>0</v>
      </c>
      <c r="G3119" s="2">
        <f>'[1]2025年已发货'!G:G</f>
        <v>0</v>
      </c>
      <c r="H3119" s="2">
        <f>'[1]2025年已发货'!H:H</f>
        <v>0</v>
      </c>
      <c r="I3119" s="2">
        <f>'[1]2025年已发货'!I:I</f>
        <v>0</v>
      </c>
      <c r="J3119" s="2" vm="1" t="e">
        <f>_xlfn._xlws.FILTER(辅助信息!D:D,辅助信息!G:G=G3119)</f>
        <v>#VALUE!</v>
      </c>
    </row>
    <row r="3120" hidden="1" spans="1:10">
      <c r="A3120" s="2">
        <f>'[1]2025年已发货'!A:A</f>
        <v>0</v>
      </c>
      <c r="B3120" s="2">
        <f>'[1]2025年已发货'!B:B</f>
        <v>0</v>
      </c>
      <c r="C3120" s="2">
        <f>'[1]2025年已发货'!C:C</f>
        <v>0</v>
      </c>
      <c r="D3120" s="2">
        <f>'[1]2025年已发货'!D:D</f>
        <v>0</v>
      </c>
      <c r="E3120" s="2">
        <f>'[1]2025年已发货'!E:E</f>
        <v>0</v>
      </c>
      <c r="F3120" s="4">
        <f>'[1]2025年已发货'!F:F</f>
        <v>0</v>
      </c>
      <c r="G3120" s="2">
        <f>'[1]2025年已发货'!G:G</f>
        <v>0</v>
      </c>
      <c r="H3120" s="2">
        <f>'[1]2025年已发货'!H:H</f>
        <v>0</v>
      </c>
      <c r="I3120" s="2">
        <f>'[1]2025年已发货'!I:I</f>
        <v>0</v>
      </c>
      <c r="J3120" s="2" vm="1" t="e">
        <f>_xlfn._xlws.FILTER(辅助信息!D:D,辅助信息!G:G=G3120)</f>
        <v>#VALUE!</v>
      </c>
    </row>
    <row r="3121" hidden="1" spans="1:10">
      <c r="A3121" s="2">
        <f>'[1]2025年已发货'!A:A</f>
        <v>0</v>
      </c>
      <c r="B3121" s="2">
        <f>'[1]2025年已发货'!B:B</f>
        <v>0</v>
      </c>
      <c r="C3121" s="2">
        <f>'[1]2025年已发货'!C:C</f>
        <v>0</v>
      </c>
      <c r="D3121" s="2">
        <f>'[1]2025年已发货'!D:D</f>
        <v>0</v>
      </c>
      <c r="E3121" s="2">
        <f>'[1]2025年已发货'!E:E</f>
        <v>0</v>
      </c>
      <c r="F3121" s="4">
        <f>'[1]2025年已发货'!F:F</f>
        <v>0</v>
      </c>
      <c r="G3121" s="2">
        <f>'[1]2025年已发货'!G:G</f>
        <v>0</v>
      </c>
      <c r="H3121" s="2">
        <f>'[1]2025年已发货'!H:H</f>
        <v>0</v>
      </c>
      <c r="I3121" s="2">
        <f>'[1]2025年已发货'!I:I</f>
        <v>0</v>
      </c>
      <c r="J3121" s="2" vm="1" t="e">
        <f>_xlfn._xlws.FILTER(辅助信息!D:D,辅助信息!G:G=G3121)</f>
        <v>#VALUE!</v>
      </c>
    </row>
    <row r="3122" hidden="1" spans="1:10">
      <c r="A3122" s="2">
        <f>'[1]2025年已发货'!A:A</f>
        <v>0</v>
      </c>
      <c r="B3122" s="2">
        <f>'[1]2025年已发货'!B:B</f>
        <v>0</v>
      </c>
      <c r="C3122" s="2">
        <f>'[1]2025年已发货'!C:C</f>
        <v>0</v>
      </c>
      <c r="D3122" s="2">
        <f>'[1]2025年已发货'!D:D</f>
        <v>0</v>
      </c>
      <c r="E3122" s="2">
        <f>'[1]2025年已发货'!E:E</f>
        <v>0</v>
      </c>
      <c r="F3122" s="4">
        <f>'[1]2025年已发货'!F:F</f>
        <v>0</v>
      </c>
      <c r="G3122" s="2">
        <f>'[1]2025年已发货'!G:G</f>
        <v>0</v>
      </c>
      <c r="H3122" s="2">
        <f>'[1]2025年已发货'!H:H</f>
        <v>0</v>
      </c>
      <c r="I3122" s="2">
        <f>'[1]2025年已发货'!I:I</f>
        <v>0</v>
      </c>
      <c r="J3122" s="2" vm="1" t="e">
        <f>_xlfn._xlws.FILTER(辅助信息!D:D,辅助信息!G:G=G3122)</f>
        <v>#VALUE!</v>
      </c>
    </row>
    <row r="3123" hidden="1" spans="1:10">
      <c r="A3123" s="2">
        <f>'[1]2025年已发货'!A:A</f>
        <v>0</v>
      </c>
      <c r="B3123" s="2">
        <f>'[1]2025年已发货'!B:B</f>
        <v>0</v>
      </c>
      <c r="C3123" s="2">
        <f>'[1]2025年已发货'!C:C</f>
        <v>0</v>
      </c>
      <c r="D3123" s="2">
        <f>'[1]2025年已发货'!D:D</f>
        <v>0</v>
      </c>
      <c r="E3123" s="2">
        <f>'[1]2025年已发货'!E:E</f>
        <v>0</v>
      </c>
      <c r="F3123" s="4">
        <f>'[1]2025年已发货'!F:F</f>
        <v>0</v>
      </c>
      <c r="G3123" s="2">
        <f>'[1]2025年已发货'!G:G</f>
        <v>0</v>
      </c>
      <c r="H3123" s="2">
        <f>'[1]2025年已发货'!H:H</f>
        <v>0</v>
      </c>
      <c r="I3123" s="2">
        <f>'[1]2025年已发货'!I:I</f>
        <v>0</v>
      </c>
      <c r="J3123" s="2" vm="1" t="e">
        <f>_xlfn._xlws.FILTER(辅助信息!D:D,辅助信息!G:G=G3123)</f>
        <v>#VALUE!</v>
      </c>
    </row>
    <row r="3124" hidden="1" spans="1:10">
      <c r="A3124" s="2">
        <f>'[1]2025年已发货'!A:A</f>
        <v>0</v>
      </c>
      <c r="B3124" s="2">
        <f>'[1]2025年已发货'!B:B</f>
        <v>0</v>
      </c>
      <c r="C3124" s="2">
        <f>'[1]2025年已发货'!C:C</f>
        <v>0</v>
      </c>
      <c r="D3124" s="2">
        <f>'[1]2025年已发货'!D:D</f>
        <v>0</v>
      </c>
      <c r="E3124" s="2">
        <f>'[1]2025年已发货'!E:E</f>
        <v>0</v>
      </c>
      <c r="F3124" s="4">
        <f>'[1]2025年已发货'!F:F</f>
        <v>0</v>
      </c>
      <c r="G3124" s="2">
        <f>'[1]2025年已发货'!G:G</f>
        <v>0</v>
      </c>
      <c r="H3124" s="2">
        <f>'[1]2025年已发货'!H:H</f>
        <v>0</v>
      </c>
      <c r="I3124" s="2">
        <f>'[1]2025年已发货'!I:I</f>
        <v>0</v>
      </c>
      <c r="J3124" s="2" vm="1" t="e">
        <f>_xlfn._xlws.FILTER(辅助信息!D:D,辅助信息!G:G=G3124)</f>
        <v>#VALUE!</v>
      </c>
    </row>
    <row r="3125" hidden="1" spans="1:10">
      <c r="A3125" s="2">
        <f>'[1]2025年已发货'!A:A</f>
        <v>0</v>
      </c>
      <c r="B3125" s="2">
        <f>'[1]2025年已发货'!B:B</f>
        <v>0</v>
      </c>
      <c r="C3125" s="2">
        <f>'[1]2025年已发货'!C:C</f>
        <v>0</v>
      </c>
      <c r="D3125" s="2">
        <f>'[1]2025年已发货'!D:D</f>
        <v>0</v>
      </c>
      <c r="E3125" s="2">
        <f>'[1]2025年已发货'!E:E</f>
        <v>0</v>
      </c>
      <c r="F3125" s="4">
        <f>'[1]2025年已发货'!F:F</f>
        <v>0</v>
      </c>
      <c r="G3125" s="2">
        <f>'[1]2025年已发货'!G:G</f>
        <v>0</v>
      </c>
      <c r="H3125" s="2">
        <f>'[1]2025年已发货'!H:H</f>
        <v>0</v>
      </c>
      <c r="I3125" s="2">
        <f>'[1]2025年已发货'!I:I</f>
        <v>0</v>
      </c>
      <c r="J3125" s="2" vm="1" t="e">
        <f>_xlfn._xlws.FILTER(辅助信息!D:D,辅助信息!G:G=G3125)</f>
        <v>#VALUE!</v>
      </c>
    </row>
    <row r="3126" hidden="1" spans="1:10">
      <c r="A3126" s="2">
        <f>'[1]2025年已发货'!A:A</f>
        <v>0</v>
      </c>
      <c r="B3126" s="2">
        <f>'[1]2025年已发货'!B:B</f>
        <v>0</v>
      </c>
      <c r="C3126" s="2">
        <f>'[1]2025年已发货'!C:C</f>
        <v>0</v>
      </c>
      <c r="D3126" s="2">
        <f>'[1]2025年已发货'!D:D</f>
        <v>0</v>
      </c>
      <c r="E3126" s="2">
        <f>'[1]2025年已发货'!E:E</f>
        <v>0</v>
      </c>
      <c r="F3126" s="4">
        <f>'[1]2025年已发货'!F:F</f>
        <v>0</v>
      </c>
      <c r="G3126" s="2">
        <f>'[1]2025年已发货'!G:G</f>
        <v>0</v>
      </c>
      <c r="H3126" s="2">
        <f>'[1]2025年已发货'!H:H</f>
        <v>0</v>
      </c>
      <c r="I3126" s="2">
        <f>'[1]2025年已发货'!I:I</f>
        <v>0</v>
      </c>
      <c r="J3126" s="2" vm="1" t="e">
        <f>_xlfn._xlws.FILTER(辅助信息!D:D,辅助信息!G:G=G3126)</f>
        <v>#VALUE!</v>
      </c>
    </row>
    <row r="3127" hidden="1" spans="1:10">
      <c r="A3127" s="2">
        <f>'[1]2025年已发货'!A:A</f>
        <v>0</v>
      </c>
      <c r="B3127" s="2">
        <f>'[1]2025年已发货'!B:B</f>
        <v>0</v>
      </c>
      <c r="C3127" s="2">
        <f>'[1]2025年已发货'!C:C</f>
        <v>0</v>
      </c>
      <c r="D3127" s="2">
        <f>'[1]2025年已发货'!D:D</f>
        <v>0</v>
      </c>
      <c r="E3127" s="2">
        <f>'[1]2025年已发货'!E:E</f>
        <v>0</v>
      </c>
      <c r="F3127" s="4">
        <f>'[1]2025年已发货'!F:F</f>
        <v>0</v>
      </c>
      <c r="G3127" s="2">
        <f>'[1]2025年已发货'!G:G</f>
        <v>0</v>
      </c>
      <c r="H3127" s="2">
        <f>'[1]2025年已发货'!H:H</f>
        <v>0</v>
      </c>
      <c r="I3127" s="2">
        <f>'[1]2025年已发货'!I:I</f>
        <v>0</v>
      </c>
      <c r="J3127" s="2" vm="1" t="e">
        <f>_xlfn._xlws.FILTER(辅助信息!D:D,辅助信息!G:G=G3127)</f>
        <v>#VALUE!</v>
      </c>
    </row>
    <row r="3128" hidden="1" spans="1:10">
      <c r="A3128" s="2">
        <f>'[1]2025年已发货'!A:A</f>
        <v>0</v>
      </c>
      <c r="B3128" s="2">
        <f>'[1]2025年已发货'!B:B</f>
        <v>0</v>
      </c>
      <c r="C3128" s="2">
        <f>'[1]2025年已发货'!C:C</f>
        <v>0</v>
      </c>
      <c r="D3128" s="2">
        <f>'[1]2025年已发货'!D:D</f>
        <v>0</v>
      </c>
      <c r="E3128" s="2">
        <f>'[1]2025年已发货'!E:E</f>
        <v>0</v>
      </c>
      <c r="F3128" s="4">
        <f>'[1]2025年已发货'!F:F</f>
        <v>0</v>
      </c>
      <c r="G3128" s="2">
        <f>'[1]2025年已发货'!G:G</f>
        <v>0</v>
      </c>
      <c r="H3128" s="2">
        <f>'[1]2025年已发货'!H:H</f>
        <v>0</v>
      </c>
      <c r="I3128" s="2">
        <f>'[1]2025年已发货'!I:I</f>
        <v>0</v>
      </c>
      <c r="J3128" s="2" vm="1" t="e">
        <f>_xlfn._xlws.FILTER(辅助信息!D:D,辅助信息!G:G=G3128)</f>
        <v>#VALUE!</v>
      </c>
    </row>
    <row r="3129" hidden="1" spans="1:10">
      <c r="A3129" s="2">
        <f>'[1]2025年已发货'!A:A</f>
        <v>0</v>
      </c>
      <c r="B3129" s="2">
        <f>'[1]2025年已发货'!B:B</f>
        <v>0</v>
      </c>
      <c r="C3129" s="2">
        <f>'[1]2025年已发货'!C:C</f>
        <v>0</v>
      </c>
      <c r="D3129" s="2">
        <f>'[1]2025年已发货'!D:D</f>
        <v>0</v>
      </c>
      <c r="E3129" s="2">
        <f>'[1]2025年已发货'!E:E</f>
        <v>0</v>
      </c>
      <c r="F3129" s="4">
        <f>'[1]2025年已发货'!F:F</f>
        <v>0</v>
      </c>
      <c r="G3129" s="2">
        <f>'[1]2025年已发货'!G:G</f>
        <v>0</v>
      </c>
      <c r="H3129" s="2">
        <f>'[1]2025年已发货'!H:H</f>
        <v>0</v>
      </c>
      <c r="I3129" s="2">
        <f>'[1]2025年已发货'!I:I</f>
        <v>0</v>
      </c>
      <c r="J3129" s="2" vm="1" t="e">
        <f>_xlfn._xlws.FILTER(辅助信息!D:D,辅助信息!G:G=G3129)</f>
        <v>#VALUE!</v>
      </c>
    </row>
    <row r="3130" hidden="1" spans="1:10">
      <c r="A3130" s="2">
        <f>'[1]2025年已发货'!A:A</f>
        <v>0</v>
      </c>
      <c r="B3130" s="2">
        <f>'[1]2025年已发货'!B:B</f>
        <v>0</v>
      </c>
      <c r="C3130" s="2">
        <f>'[1]2025年已发货'!C:C</f>
        <v>0</v>
      </c>
      <c r="D3130" s="2">
        <f>'[1]2025年已发货'!D:D</f>
        <v>0</v>
      </c>
      <c r="E3130" s="2">
        <f>'[1]2025年已发货'!E:E</f>
        <v>0</v>
      </c>
      <c r="F3130" s="4">
        <f>'[1]2025年已发货'!F:F</f>
        <v>0</v>
      </c>
      <c r="G3130" s="2">
        <f>'[1]2025年已发货'!G:G</f>
        <v>0</v>
      </c>
      <c r="H3130" s="2">
        <f>'[1]2025年已发货'!H:H</f>
        <v>0</v>
      </c>
      <c r="I3130" s="2">
        <f>'[1]2025年已发货'!I:I</f>
        <v>0</v>
      </c>
      <c r="J3130" s="2" vm="1" t="e">
        <f>_xlfn._xlws.FILTER(辅助信息!D:D,辅助信息!G:G=G3130)</f>
        <v>#VALUE!</v>
      </c>
    </row>
    <row r="3131" hidden="1" spans="1:10">
      <c r="A3131" s="2">
        <f>'[1]2025年已发货'!A:A</f>
        <v>0</v>
      </c>
      <c r="B3131" s="2">
        <f>'[1]2025年已发货'!B:B</f>
        <v>0</v>
      </c>
      <c r="C3131" s="2">
        <f>'[1]2025年已发货'!C:C</f>
        <v>0</v>
      </c>
      <c r="D3131" s="2">
        <f>'[1]2025年已发货'!D:D</f>
        <v>0</v>
      </c>
      <c r="E3131" s="2">
        <f>'[1]2025年已发货'!E:E</f>
        <v>0</v>
      </c>
      <c r="F3131" s="4">
        <f>'[1]2025年已发货'!F:F</f>
        <v>0</v>
      </c>
      <c r="G3131" s="2">
        <f>'[1]2025年已发货'!G:G</f>
        <v>0</v>
      </c>
      <c r="H3131" s="2">
        <f>'[1]2025年已发货'!H:H</f>
        <v>0</v>
      </c>
      <c r="I3131" s="2">
        <f>'[1]2025年已发货'!I:I</f>
        <v>0</v>
      </c>
      <c r="J3131" s="2" vm="1" t="e">
        <f>_xlfn._xlws.FILTER(辅助信息!D:D,辅助信息!G:G=G3131)</f>
        <v>#VALUE!</v>
      </c>
    </row>
    <row r="3132" hidden="1" spans="1:10">
      <c r="A3132" s="2">
        <f>'[1]2025年已发货'!A:A</f>
        <v>0</v>
      </c>
      <c r="B3132" s="2">
        <f>'[1]2025年已发货'!B:B</f>
        <v>0</v>
      </c>
      <c r="C3132" s="2">
        <f>'[1]2025年已发货'!C:C</f>
        <v>0</v>
      </c>
      <c r="D3132" s="2">
        <f>'[1]2025年已发货'!D:D</f>
        <v>0</v>
      </c>
      <c r="E3132" s="2">
        <f>'[1]2025年已发货'!E:E</f>
        <v>0</v>
      </c>
      <c r="F3132" s="4">
        <f>'[1]2025年已发货'!F:F</f>
        <v>0</v>
      </c>
      <c r="G3132" s="2">
        <f>'[1]2025年已发货'!G:G</f>
        <v>0</v>
      </c>
      <c r="H3132" s="2">
        <f>'[1]2025年已发货'!H:H</f>
        <v>0</v>
      </c>
      <c r="I3132" s="2">
        <f>'[1]2025年已发货'!I:I</f>
        <v>0</v>
      </c>
      <c r="J3132" s="2" vm="1" t="e">
        <f>_xlfn._xlws.FILTER(辅助信息!D:D,辅助信息!G:G=G3132)</f>
        <v>#VALUE!</v>
      </c>
    </row>
    <row r="3133" hidden="1" spans="1:10">
      <c r="A3133" s="2">
        <f>'[1]2025年已发货'!A:A</f>
        <v>0</v>
      </c>
      <c r="B3133" s="2">
        <f>'[1]2025年已发货'!B:B</f>
        <v>0</v>
      </c>
      <c r="C3133" s="2">
        <f>'[1]2025年已发货'!C:C</f>
        <v>0</v>
      </c>
      <c r="D3133" s="2">
        <f>'[1]2025年已发货'!D:D</f>
        <v>0</v>
      </c>
      <c r="E3133" s="2">
        <f>'[1]2025年已发货'!E:E</f>
        <v>0</v>
      </c>
      <c r="F3133" s="4">
        <f>'[1]2025年已发货'!F:F</f>
        <v>0</v>
      </c>
      <c r="G3133" s="2">
        <f>'[1]2025年已发货'!G:G</f>
        <v>0</v>
      </c>
      <c r="H3133" s="2">
        <f>'[1]2025年已发货'!H:H</f>
        <v>0</v>
      </c>
      <c r="I3133" s="2">
        <f>'[1]2025年已发货'!I:I</f>
        <v>0</v>
      </c>
      <c r="J3133" s="2" vm="1" t="e">
        <f>_xlfn._xlws.FILTER(辅助信息!D:D,辅助信息!G:G=G3133)</f>
        <v>#VALUE!</v>
      </c>
    </row>
    <row r="3134" hidden="1" spans="1:10">
      <c r="A3134" s="2">
        <f>'[1]2025年已发货'!A:A</f>
        <v>0</v>
      </c>
      <c r="B3134" s="2">
        <f>'[1]2025年已发货'!B:B</f>
        <v>0</v>
      </c>
      <c r="C3134" s="2">
        <f>'[1]2025年已发货'!C:C</f>
        <v>0</v>
      </c>
      <c r="D3134" s="2">
        <f>'[1]2025年已发货'!D:D</f>
        <v>0</v>
      </c>
      <c r="E3134" s="2">
        <f>'[1]2025年已发货'!E:E</f>
        <v>0</v>
      </c>
      <c r="F3134" s="4">
        <f>'[1]2025年已发货'!F:F</f>
        <v>0</v>
      </c>
      <c r="G3134" s="2">
        <f>'[1]2025年已发货'!G:G</f>
        <v>0</v>
      </c>
      <c r="H3134" s="2">
        <f>'[1]2025年已发货'!H:H</f>
        <v>0</v>
      </c>
      <c r="I3134" s="2">
        <f>'[1]2025年已发货'!I:I</f>
        <v>0</v>
      </c>
      <c r="J3134" s="2" vm="1" t="e">
        <f>_xlfn._xlws.FILTER(辅助信息!D:D,辅助信息!G:G=G3134)</f>
        <v>#VALUE!</v>
      </c>
    </row>
    <row r="3135" hidden="1" spans="1:10">
      <c r="A3135" s="2">
        <f>'[1]2025年已发货'!A:A</f>
        <v>0</v>
      </c>
      <c r="B3135" s="2">
        <f>'[1]2025年已发货'!B:B</f>
        <v>0</v>
      </c>
      <c r="C3135" s="2">
        <f>'[1]2025年已发货'!C:C</f>
        <v>0</v>
      </c>
      <c r="D3135" s="2">
        <f>'[1]2025年已发货'!D:D</f>
        <v>0</v>
      </c>
      <c r="E3135" s="2">
        <f>'[1]2025年已发货'!E:E</f>
        <v>0</v>
      </c>
      <c r="F3135" s="4">
        <f>'[1]2025年已发货'!F:F</f>
        <v>0</v>
      </c>
      <c r="G3135" s="2">
        <f>'[1]2025年已发货'!G:G</f>
        <v>0</v>
      </c>
      <c r="H3135" s="2">
        <f>'[1]2025年已发货'!H:H</f>
        <v>0</v>
      </c>
      <c r="I3135" s="2">
        <f>'[1]2025年已发货'!I:I</f>
        <v>0</v>
      </c>
      <c r="J3135" s="2" vm="1" t="e">
        <f>_xlfn._xlws.FILTER(辅助信息!D:D,辅助信息!G:G=G3135)</f>
        <v>#VALUE!</v>
      </c>
    </row>
    <row r="3136" hidden="1" spans="1:10">
      <c r="A3136" s="2">
        <f>'[1]2025年已发货'!A:A</f>
        <v>0</v>
      </c>
      <c r="B3136" s="2">
        <f>'[1]2025年已发货'!B:B</f>
        <v>0</v>
      </c>
      <c r="C3136" s="2">
        <f>'[1]2025年已发货'!C:C</f>
        <v>0</v>
      </c>
      <c r="D3136" s="2">
        <f>'[1]2025年已发货'!D:D</f>
        <v>0</v>
      </c>
      <c r="E3136" s="2">
        <f>'[1]2025年已发货'!E:E</f>
        <v>0</v>
      </c>
      <c r="F3136" s="4">
        <f>'[1]2025年已发货'!F:F</f>
        <v>0</v>
      </c>
      <c r="G3136" s="2">
        <f>'[1]2025年已发货'!G:G</f>
        <v>0</v>
      </c>
      <c r="H3136" s="2">
        <f>'[1]2025年已发货'!H:H</f>
        <v>0</v>
      </c>
      <c r="I3136" s="2">
        <f>'[1]2025年已发货'!I:I</f>
        <v>0</v>
      </c>
      <c r="J3136" s="2" vm="1" t="e">
        <f>_xlfn._xlws.FILTER(辅助信息!D:D,辅助信息!G:G=G3136)</f>
        <v>#VALUE!</v>
      </c>
    </row>
    <row r="3137" hidden="1" spans="1:10">
      <c r="A3137" s="2">
        <f>'[1]2025年已发货'!A:A</f>
        <v>0</v>
      </c>
      <c r="B3137" s="2">
        <f>'[1]2025年已发货'!B:B</f>
        <v>0</v>
      </c>
      <c r="C3137" s="2">
        <f>'[1]2025年已发货'!C:C</f>
        <v>0</v>
      </c>
      <c r="D3137" s="2">
        <f>'[1]2025年已发货'!D:D</f>
        <v>0</v>
      </c>
      <c r="E3137" s="2">
        <f>'[1]2025年已发货'!E:E</f>
        <v>0</v>
      </c>
      <c r="F3137" s="4">
        <f>'[1]2025年已发货'!F:F</f>
        <v>0</v>
      </c>
      <c r="G3137" s="2">
        <f>'[1]2025年已发货'!G:G</f>
        <v>0</v>
      </c>
      <c r="H3137" s="2">
        <f>'[1]2025年已发货'!H:H</f>
        <v>0</v>
      </c>
      <c r="I3137" s="2">
        <f>'[1]2025年已发货'!I:I</f>
        <v>0</v>
      </c>
      <c r="J3137" s="2" vm="1" t="e">
        <f>_xlfn._xlws.FILTER(辅助信息!D:D,辅助信息!G:G=G3137)</f>
        <v>#VALUE!</v>
      </c>
    </row>
    <row r="3138" hidden="1" spans="1:10">
      <c r="A3138" s="2">
        <f>'[1]2025年已发货'!A:A</f>
        <v>0</v>
      </c>
      <c r="B3138" s="2">
        <f>'[1]2025年已发货'!B:B</f>
        <v>0</v>
      </c>
      <c r="C3138" s="2">
        <f>'[1]2025年已发货'!C:C</f>
        <v>0</v>
      </c>
      <c r="D3138" s="2">
        <f>'[1]2025年已发货'!D:D</f>
        <v>0</v>
      </c>
      <c r="E3138" s="2">
        <f>'[1]2025年已发货'!E:E</f>
        <v>0</v>
      </c>
      <c r="F3138" s="4">
        <f>'[1]2025年已发货'!F:F</f>
        <v>0</v>
      </c>
      <c r="G3138" s="2">
        <f>'[1]2025年已发货'!G:G</f>
        <v>0</v>
      </c>
      <c r="H3138" s="2">
        <f>'[1]2025年已发货'!H:H</f>
        <v>0</v>
      </c>
      <c r="I3138" s="2">
        <f>'[1]2025年已发货'!I:I</f>
        <v>0</v>
      </c>
      <c r="J3138" s="2" vm="1" t="e">
        <f>_xlfn._xlws.FILTER(辅助信息!D:D,辅助信息!G:G=G3138)</f>
        <v>#VALUE!</v>
      </c>
    </row>
    <row r="3139" hidden="1" spans="1:10">
      <c r="A3139" s="2">
        <f>'[1]2025年已发货'!A:A</f>
        <v>0</v>
      </c>
      <c r="B3139" s="2">
        <f>'[1]2025年已发货'!B:B</f>
        <v>0</v>
      </c>
      <c r="C3139" s="2">
        <f>'[1]2025年已发货'!C:C</f>
        <v>0</v>
      </c>
      <c r="D3139" s="2">
        <f>'[1]2025年已发货'!D:D</f>
        <v>0</v>
      </c>
      <c r="E3139" s="2">
        <f>'[1]2025年已发货'!E:E</f>
        <v>0</v>
      </c>
      <c r="F3139" s="4">
        <f>'[1]2025年已发货'!F:F</f>
        <v>0</v>
      </c>
      <c r="G3139" s="2">
        <f>'[1]2025年已发货'!G:G</f>
        <v>0</v>
      </c>
      <c r="H3139" s="2">
        <f>'[1]2025年已发货'!H:H</f>
        <v>0</v>
      </c>
      <c r="I3139" s="2">
        <f>'[1]2025年已发货'!I:I</f>
        <v>0</v>
      </c>
      <c r="J3139" s="2" vm="1" t="e">
        <f>_xlfn._xlws.FILTER(辅助信息!D:D,辅助信息!G:G=G3139)</f>
        <v>#VALUE!</v>
      </c>
    </row>
    <row r="3140" hidden="1" spans="1:10">
      <c r="A3140" s="2">
        <f>'[1]2025年已发货'!A:A</f>
        <v>0</v>
      </c>
      <c r="B3140" s="2">
        <f>'[1]2025年已发货'!B:B</f>
        <v>0</v>
      </c>
      <c r="C3140" s="2">
        <f>'[1]2025年已发货'!C:C</f>
        <v>0</v>
      </c>
      <c r="D3140" s="2">
        <f>'[1]2025年已发货'!D:D</f>
        <v>0</v>
      </c>
      <c r="E3140" s="2">
        <f>'[1]2025年已发货'!E:E</f>
        <v>0</v>
      </c>
      <c r="F3140" s="4">
        <f>'[1]2025年已发货'!F:F</f>
        <v>0</v>
      </c>
      <c r="G3140" s="2">
        <f>'[1]2025年已发货'!G:G</f>
        <v>0</v>
      </c>
      <c r="H3140" s="2">
        <f>'[1]2025年已发货'!H:H</f>
        <v>0</v>
      </c>
      <c r="I3140" s="2">
        <f>'[1]2025年已发货'!I:I</f>
        <v>0</v>
      </c>
      <c r="J3140" s="2" vm="1" t="e">
        <f>_xlfn._xlws.FILTER(辅助信息!D:D,辅助信息!G:G=G3140)</f>
        <v>#VALUE!</v>
      </c>
    </row>
    <row r="3141" hidden="1" spans="1:10">
      <c r="A3141" s="2">
        <f>'[1]2025年已发货'!A:A</f>
        <v>0</v>
      </c>
      <c r="B3141" s="2">
        <f>'[1]2025年已发货'!B:B</f>
        <v>0</v>
      </c>
      <c r="C3141" s="2">
        <f>'[1]2025年已发货'!C:C</f>
        <v>0</v>
      </c>
      <c r="D3141" s="2">
        <f>'[1]2025年已发货'!D:D</f>
        <v>0</v>
      </c>
      <c r="E3141" s="2">
        <f>'[1]2025年已发货'!E:E</f>
        <v>0</v>
      </c>
      <c r="F3141" s="4">
        <f>'[1]2025年已发货'!F:F</f>
        <v>0</v>
      </c>
      <c r="G3141" s="2">
        <f>'[1]2025年已发货'!G:G</f>
        <v>0</v>
      </c>
      <c r="H3141" s="2">
        <f>'[1]2025年已发货'!H:H</f>
        <v>0</v>
      </c>
      <c r="I3141" s="2">
        <f>'[1]2025年已发货'!I:I</f>
        <v>0</v>
      </c>
      <c r="J3141" s="2" vm="1" t="e">
        <f>_xlfn._xlws.FILTER(辅助信息!D:D,辅助信息!G:G=G3141)</f>
        <v>#VALUE!</v>
      </c>
    </row>
    <row r="3142" hidden="1" spans="1:10">
      <c r="A3142" s="2">
        <f>'[1]2025年已发货'!A:A</f>
        <v>0</v>
      </c>
      <c r="B3142" s="2">
        <f>'[1]2025年已发货'!B:B</f>
        <v>0</v>
      </c>
      <c r="C3142" s="2">
        <f>'[1]2025年已发货'!C:C</f>
        <v>0</v>
      </c>
      <c r="D3142" s="2">
        <f>'[1]2025年已发货'!D:D</f>
        <v>0</v>
      </c>
      <c r="E3142" s="2">
        <f>'[1]2025年已发货'!E:E</f>
        <v>0</v>
      </c>
      <c r="F3142" s="4">
        <f>'[1]2025年已发货'!F:F</f>
        <v>0</v>
      </c>
      <c r="G3142" s="2">
        <f>'[1]2025年已发货'!G:G</f>
        <v>0</v>
      </c>
      <c r="H3142" s="2">
        <f>'[1]2025年已发货'!H:H</f>
        <v>0</v>
      </c>
      <c r="I3142" s="2">
        <f>'[1]2025年已发货'!I:I</f>
        <v>0</v>
      </c>
      <c r="J3142" s="2" vm="1" t="e">
        <f>_xlfn._xlws.FILTER(辅助信息!D:D,辅助信息!G:G=G3142)</f>
        <v>#VALUE!</v>
      </c>
    </row>
    <row r="3143" hidden="1" spans="1:10">
      <c r="A3143" s="2">
        <f>'[1]2025年已发货'!A:A</f>
        <v>0</v>
      </c>
      <c r="B3143" s="2">
        <f>'[1]2025年已发货'!B:B</f>
        <v>0</v>
      </c>
      <c r="C3143" s="2">
        <f>'[1]2025年已发货'!C:C</f>
        <v>0</v>
      </c>
      <c r="D3143" s="2">
        <f>'[1]2025年已发货'!D:D</f>
        <v>0</v>
      </c>
      <c r="E3143" s="2">
        <f>'[1]2025年已发货'!E:E</f>
        <v>0</v>
      </c>
      <c r="F3143" s="4">
        <f>'[1]2025年已发货'!F:F</f>
        <v>0</v>
      </c>
      <c r="G3143" s="2">
        <f>'[1]2025年已发货'!G:G</f>
        <v>0</v>
      </c>
      <c r="H3143" s="2">
        <f>'[1]2025年已发货'!H:H</f>
        <v>0</v>
      </c>
      <c r="I3143" s="2">
        <f>'[1]2025年已发货'!I:I</f>
        <v>0</v>
      </c>
      <c r="J3143" s="2" vm="1" t="e">
        <f>_xlfn._xlws.FILTER(辅助信息!D:D,辅助信息!G:G=G3143)</f>
        <v>#VALUE!</v>
      </c>
    </row>
    <row r="3144" hidden="1" spans="1:10">
      <c r="A3144" s="2">
        <f>'[1]2025年已发货'!A:A</f>
        <v>0</v>
      </c>
      <c r="B3144" s="2">
        <f>'[1]2025年已发货'!B:B</f>
        <v>0</v>
      </c>
      <c r="C3144" s="2">
        <f>'[1]2025年已发货'!C:C</f>
        <v>0</v>
      </c>
      <c r="D3144" s="2">
        <f>'[1]2025年已发货'!D:D</f>
        <v>0</v>
      </c>
      <c r="E3144" s="2">
        <f>'[1]2025年已发货'!E:E</f>
        <v>0</v>
      </c>
      <c r="F3144" s="4">
        <f>'[1]2025年已发货'!F:F</f>
        <v>0</v>
      </c>
      <c r="G3144" s="2">
        <f>'[1]2025年已发货'!G:G</f>
        <v>0</v>
      </c>
      <c r="H3144" s="2">
        <f>'[1]2025年已发货'!H:H</f>
        <v>0</v>
      </c>
      <c r="I3144" s="2">
        <f>'[1]2025年已发货'!I:I</f>
        <v>0</v>
      </c>
      <c r="J3144" s="2" vm="1" t="e">
        <f>_xlfn._xlws.FILTER(辅助信息!D:D,辅助信息!G:G=G3144)</f>
        <v>#VALUE!</v>
      </c>
    </row>
    <row r="3145" hidden="1" spans="1:10">
      <c r="A3145" s="2">
        <f>'[1]2025年已发货'!A:A</f>
        <v>0</v>
      </c>
      <c r="B3145" s="2">
        <f>'[1]2025年已发货'!B:B</f>
        <v>0</v>
      </c>
      <c r="C3145" s="2">
        <f>'[1]2025年已发货'!C:C</f>
        <v>0</v>
      </c>
      <c r="D3145" s="2">
        <f>'[1]2025年已发货'!D:D</f>
        <v>0</v>
      </c>
      <c r="E3145" s="2">
        <f>'[1]2025年已发货'!E:E</f>
        <v>0</v>
      </c>
      <c r="F3145" s="4">
        <f>'[1]2025年已发货'!F:F</f>
        <v>0</v>
      </c>
      <c r="G3145" s="2">
        <f>'[1]2025年已发货'!G:G</f>
        <v>0</v>
      </c>
      <c r="H3145" s="2">
        <f>'[1]2025年已发货'!H:H</f>
        <v>0</v>
      </c>
      <c r="I3145" s="2">
        <f>'[1]2025年已发货'!I:I</f>
        <v>0</v>
      </c>
      <c r="J3145" s="2" vm="1" t="e">
        <f>_xlfn._xlws.FILTER(辅助信息!D:D,辅助信息!G:G=G3145)</f>
        <v>#VALUE!</v>
      </c>
    </row>
    <row r="3146" hidden="1" spans="1:10">
      <c r="A3146" s="2">
        <f>'[1]2025年已发货'!A:A</f>
        <v>0</v>
      </c>
      <c r="B3146" s="2">
        <f>'[1]2025年已发货'!B:B</f>
        <v>0</v>
      </c>
      <c r="C3146" s="2">
        <f>'[1]2025年已发货'!C:C</f>
        <v>0</v>
      </c>
      <c r="D3146" s="2">
        <f>'[1]2025年已发货'!D:D</f>
        <v>0</v>
      </c>
      <c r="E3146" s="2">
        <f>'[1]2025年已发货'!E:E</f>
        <v>0</v>
      </c>
      <c r="F3146" s="4">
        <f>'[1]2025年已发货'!F:F</f>
        <v>0</v>
      </c>
      <c r="G3146" s="2">
        <f>'[1]2025年已发货'!G:G</f>
        <v>0</v>
      </c>
      <c r="H3146" s="2">
        <f>'[1]2025年已发货'!H:H</f>
        <v>0</v>
      </c>
      <c r="I3146" s="2">
        <f>'[1]2025年已发货'!I:I</f>
        <v>0</v>
      </c>
      <c r="J3146" s="2" vm="1" t="e">
        <f>_xlfn._xlws.FILTER(辅助信息!D:D,辅助信息!G:G=G3146)</f>
        <v>#VALUE!</v>
      </c>
    </row>
    <row r="3147" hidden="1" spans="1:10">
      <c r="A3147" s="2">
        <f>'[1]2025年已发货'!A:A</f>
        <v>0</v>
      </c>
      <c r="B3147" s="2">
        <f>'[1]2025年已发货'!B:B</f>
        <v>0</v>
      </c>
      <c r="C3147" s="2">
        <f>'[1]2025年已发货'!C:C</f>
        <v>0</v>
      </c>
      <c r="D3147" s="2">
        <f>'[1]2025年已发货'!D:D</f>
        <v>0</v>
      </c>
      <c r="E3147" s="2">
        <f>'[1]2025年已发货'!E:E</f>
        <v>0</v>
      </c>
      <c r="F3147" s="4">
        <f>'[1]2025年已发货'!F:F</f>
        <v>0</v>
      </c>
      <c r="G3147" s="2">
        <f>'[1]2025年已发货'!G:G</f>
        <v>0</v>
      </c>
      <c r="H3147" s="2">
        <f>'[1]2025年已发货'!H:H</f>
        <v>0</v>
      </c>
      <c r="I3147" s="2">
        <f>'[1]2025年已发货'!I:I</f>
        <v>0</v>
      </c>
      <c r="J3147" s="2" vm="1" t="e">
        <f>_xlfn._xlws.FILTER(辅助信息!D:D,辅助信息!G:G=G3147)</f>
        <v>#VALUE!</v>
      </c>
    </row>
    <row r="3148" hidden="1" spans="1:10">
      <c r="A3148" s="2">
        <f>'[1]2025年已发货'!A:A</f>
        <v>0</v>
      </c>
      <c r="B3148" s="2">
        <f>'[1]2025年已发货'!B:B</f>
        <v>0</v>
      </c>
      <c r="C3148" s="2">
        <f>'[1]2025年已发货'!C:C</f>
        <v>0</v>
      </c>
      <c r="D3148" s="2">
        <f>'[1]2025年已发货'!D:D</f>
        <v>0</v>
      </c>
      <c r="E3148" s="2">
        <f>'[1]2025年已发货'!E:E</f>
        <v>0</v>
      </c>
      <c r="F3148" s="4">
        <f>'[1]2025年已发货'!F:F</f>
        <v>0</v>
      </c>
      <c r="G3148" s="2">
        <f>'[1]2025年已发货'!G:G</f>
        <v>0</v>
      </c>
      <c r="H3148" s="2">
        <f>'[1]2025年已发货'!H:H</f>
        <v>0</v>
      </c>
      <c r="I3148" s="2">
        <f>'[1]2025年已发货'!I:I</f>
        <v>0</v>
      </c>
      <c r="J3148" s="2" vm="1" t="e">
        <f>_xlfn._xlws.FILTER(辅助信息!D:D,辅助信息!G:G=G3148)</f>
        <v>#VALUE!</v>
      </c>
    </row>
    <row r="3149" hidden="1" spans="1:10">
      <c r="A3149" s="2">
        <f>'[1]2025年已发货'!A:A</f>
        <v>0</v>
      </c>
      <c r="B3149" s="2">
        <f>'[1]2025年已发货'!B:B</f>
        <v>0</v>
      </c>
      <c r="C3149" s="2">
        <f>'[1]2025年已发货'!C:C</f>
        <v>0</v>
      </c>
      <c r="D3149" s="2">
        <f>'[1]2025年已发货'!D:D</f>
        <v>0</v>
      </c>
      <c r="E3149" s="2">
        <f>'[1]2025年已发货'!E:E</f>
        <v>0</v>
      </c>
      <c r="F3149" s="4">
        <f>'[1]2025年已发货'!F:F</f>
        <v>0</v>
      </c>
      <c r="G3149" s="2">
        <f>'[1]2025年已发货'!G:G</f>
        <v>0</v>
      </c>
      <c r="H3149" s="2">
        <f>'[1]2025年已发货'!H:H</f>
        <v>0</v>
      </c>
      <c r="I3149" s="2">
        <f>'[1]2025年已发货'!I:I</f>
        <v>0</v>
      </c>
      <c r="J3149" s="2" vm="1" t="e">
        <f>_xlfn._xlws.FILTER(辅助信息!D:D,辅助信息!G:G=G3149)</f>
        <v>#VALUE!</v>
      </c>
    </row>
    <row r="3150" hidden="1" spans="1:10">
      <c r="A3150" s="2">
        <f>'[1]2025年已发货'!A:A</f>
        <v>0</v>
      </c>
      <c r="B3150" s="2">
        <f>'[1]2025年已发货'!B:B</f>
        <v>0</v>
      </c>
      <c r="C3150" s="2">
        <f>'[1]2025年已发货'!C:C</f>
        <v>0</v>
      </c>
      <c r="D3150" s="2">
        <f>'[1]2025年已发货'!D:D</f>
        <v>0</v>
      </c>
      <c r="E3150" s="2">
        <f>'[1]2025年已发货'!E:E</f>
        <v>0</v>
      </c>
      <c r="F3150" s="4">
        <f>'[1]2025年已发货'!F:F</f>
        <v>0</v>
      </c>
      <c r="G3150" s="2">
        <f>'[1]2025年已发货'!G:G</f>
        <v>0</v>
      </c>
      <c r="H3150" s="2">
        <f>'[1]2025年已发货'!H:H</f>
        <v>0</v>
      </c>
      <c r="I3150" s="2">
        <f>'[1]2025年已发货'!I:I</f>
        <v>0</v>
      </c>
      <c r="J3150" s="2" vm="1" t="e">
        <f>_xlfn._xlws.FILTER(辅助信息!D:D,辅助信息!G:G=G3150)</f>
        <v>#VALUE!</v>
      </c>
    </row>
    <row r="3151" hidden="1" spans="1:10">
      <c r="A3151" s="2">
        <f>'[1]2025年已发货'!A:A</f>
        <v>0</v>
      </c>
      <c r="B3151" s="2">
        <f>'[1]2025年已发货'!B:B</f>
        <v>0</v>
      </c>
      <c r="C3151" s="2">
        <f>'[1]2025年已发货'!C:C</f>
        <v>0</v>
      </c>
      <c r="D3151" s="2">
        <f>'[1]2025年已发货'!D:D</f>
        <v>0</v>
      </c>
      <c r="E3151" s="2">
        <f>'[1]2025年已发货'!E:E</f>
        <v>0</v>
      </c>
      <c r="F3151" s="4">
        <f>'[1]2025年已发货'!F:F</f>
        <v>0</v>
      </c>
      <c r="G3151" s="2">
        <f>'[1]2025年已发货'!G:G</f>
        <v>0</v>
      </c>
      <c r="H3151" s="2">
        <f>'[1]2025年已发货'!H:H</f>
        <v>0</v>
      </c>
      <c r="I3151" s="2">
        <f>'[1]2025年已发货'!I:I</f>
        <v>0</v>
      </c>
      <c r="J3151" s="2" vm="1" t="e">
        <f>_xlfn._xlws.FILTER(辅助信息!D:D,辅助信息!G:G=G3151)</f>
        <v>#VALUE!</v>
      </c>
    </row>
    <row r="3152" hidden="1" spans="1:10">
      <c r="A3152" s="2">
        <f>'[1]2025年已发货'!A:A</f>
        <v>0</v>
      </c>
      <c r="B3152" s="2">
        <f>'[1]2025年已发货'!B:B</f>
        <v>0</v>
      </c>
      <c r="C3152" s="2">
        <f>'[1]2025年已发货'!C:C</f>
        <v>0</v>
      </c>
      <c r="D3152" s="2">
        <f>'[1]2025年已发货'!D:D</f>
        <v>0</v>
      </c>
      <c r="E3152" s="2">
        <f>'[1]2025年已发货'!E:E</f>
        <v>0</v>
      </c>
      <c r="F3152" s="4">
        <f>'[1]2025年已发货'!F:F</f>
        <v>0</v>
      </c>
      <c r="G3152" s="2">
        <f>'[1]2025年已发货'!G:G</f>
        <v>0</v>
      </c>
      <c r="H3152" s="2">
        <f>'[1]2025年已发货'!H:H</f>
        <v>0</v>
      </c>
      <c r="I3152" s="2">
        <f>'[1]2025年已发货'!I:I</f>
        <v>0</v>
      </c>
      <c r="J3152" s="2" vm="1" t="e">
        <f>_xlfn._xlws.FILTER(辅助信息!D:D,辅助信息!G:G=G3152)</f>
        <v>#VALUE!</v>
      </c>
    </row>
    <row r="3153" hidden="1" spans="1:10">
      <c r="A3153" s="2">
        <f>'[1]2025年已发货'!A:A</f>
        <v>0</v>
      </c>
      <c r="B3153" s="2">
        <f>'[1]2025年已发货'!B:B</f>
        <v>0</v>
      </c>
      <c r="C3153" s="2">
        <f>'[1]2025年已发货'!C:C</f>
        <v>0</v>
      </c>
      <c r="D3153" s="2">
        <f>'[1]2025年已发货'!D:D</f>
        <v>0</v>
      </c>
      <c r="E3153" s="2">
        <f>'[1]2025年已发货'!E:E</f>
        <v>0</v>
      </c>
      <c r="F3153" s="4">
        <f>'[1]2025年已发货'!F:F</f>
        <v>0</v>
      </c>
      <c r="G3153" s="2">
        <f>'[1]2025年已发货'!G:G</f>
        <v>0</v>
      </c>
      <c r="H3153" s="2">
        <f>'[1]2025年已发货'!H:H</f>
        <v>0</v>
      </c>
      <c r="I3153" s="2">
        <f>'[1]2025年已发货'!I:I</f>
        <v>0</v>
      </c>
      <c r="J3153" s="2" vm="1" t="e">
        <f>_xlfn._xlws.FILTER(辅助信息!D:D,辅助信息!G:G=G3153)</f>
        <v>#VALUE!</v>
      </c>
    </row>
    <row r="3154" hidden="1" spans="1:10">
      <c r="A3154" s="2">
        <f>'[1]2025年已发货'!A:A</f>
        <v>0</v>
      </c>
      <c r="B3154" s="2">
        <f>'[1]2025年已发货'!B:B</f>
        <v>0</v>
      </c>
      <c r="C3154" s="2">
        <f>'[1]2025年已发货'!C:C</f>
        <v>0</v>
      </c>
      <c r="D3154" s="2">
        <f>'[1]2025年已发货'!D:D</f>
        <v>0</v>
      </c>
      <c r="E3154" s="2">
        <f>'[1]2025年已发货'!E:E</f>
        <v>0</v>
      </c>
      <c r="F3154" s="4">
        <f>'[1]2025年已发货'!F:F</f>
        <v>0</v>
      </c>
      <c r="G3154" s="2">
        <f>'[1]2025年已发货'!G:G</f>
        <v>0</v>
      </c>
      <c r="H3154" s="2">
        <f>'[1]2025年已发货'!H:H</f>
        <v>0</v>
      </c>
      <c r="I3154" s="2">
        <f>'[1]2025年已发货'!I:I</f>
        <v>0</v>
      </c>
      <c r="J3154" s="2" vm="1" t="e">
        <f>_xlfn._xlws.FILTER(辅助信息!D:D,辅助信息!G:G=G3154)</f>
        <v>#VALUE!</v>
      </c>
    </row>
    <row r="3155" hidden="1" spans="1:10">
      <c r="A3155" s="2">
        <f>'[1]2025年已发货'!A:A</f>
        <v>0</v>
      </c>
      <c r="B3155" s="2">
        <f>'[1]2025年已发货'!B:B</f>
        <v>0</v>
      </c>
      <c r="C3155" s="2">
        <f>'[1]2025年已发货'!C:C</f>
        <v>0</v>
      </c>
      <c r="D3155" s="2">
        <f>'[1]2025年已发货'!D:D</f>
        <v>0</v>
      </c>
      <c r="E3155" s="2">
        <f>'[1]2025年已发货'!E:E</f>
        <v>0</v>
      </c>
      <c r="F3155" s="4">
        <f>'[1]2025年已发货'!F:F</f>
        <v>0</v>
      </c>
      <c r="G3155" s="2">
        <f>'[1]2025年已发货'!G:G</f>
        <v>0</v>
      </c>
      <c r="H3155" s="2">
        <f>'[1]2025年已发货'!H:H</f>
        <v>0</v>
      </c>
      <c r="I3155" s="2">
        <f>'[1]2025年已发货'!I:I</f>
        <v>0</v>
      </c>
      <c r="J3155" s="2" vm="1" t="e">
        <f>_xlfn._xlws.FILTER(辅助信息!D:D,辅助信息!G:G=G3155)</f>
        <v>#VALUE!</v>
      </c>
    </row>
    <row r="3156" hidden="1" spans="1:10">
      <c r="A3156" s="2">
        <f>'[1]2025年已发货'!A:A</f>
        <v>0</v>
      </c>
      <c r="B3156" s="2">
        <f>'[1]2025年已发货'!B:B</f>
        <v>0</v>
      </c>
      <c r="C3156" s="2">
        <f>'[1]2025年已发货'!C:C</f>
        <v>0</v>
      </c>
      <c r="D3156" s="2">
        <f>'[1]2025年已发货'!D:D</f>
        <v>0</v>
      </c>
      <c r="E3156" s="2">
        <f>'[1]2025年已发货'!E:E</f>
        <v>0</v>
      </c>
      <c r="F3156" s="4">
        <f>'[1]2025年已发货'!F:F</f>
        <v>0</v>
      </c>
      <c r="G3156" s="2">
        <f>'[1]2025年已发货'!G:G</f>
        <v>0</v>
      </c>
      <c r="H3156" s="2">
        <f>'[1]2025年已发货'!H:H</f>
        <v>0</v>
      </c>
      <c r="I3156" s="2">
        <f>'[1]2025年已发货'!I:I</f>
        <v>0</v>
      </c>
      <c r="J3156" s="2" vm="1" t="e">
        <f>_xlfn._xlws.FILTER(辅助信息!D:D,辅助信息!G:G=G3156)</f>
        <v>#VALUE!</v>
      </c>
    </row>
    <row r="3157" hidden="1" spans="1:10">
      <c r="A3157" s="2">
        <f>'[1]2025年已发货'!A:A</f>
        <v>0</v>
      </c>
      <c r="B3157" s="2">
        <f>'[1]2025年已发货'!B:B</f>
        <v>0</v>
      </c>
      <c r="C3157" s="2">
        <f>'[1]2025年已发货'!C:C</f>
        <v>0</v>
      </c>
      <c r="D3157" s="2">
        <f>'[1]2025年已发货'!D:D</f>
        <v>0</v>
      </c>
      <c r="E3157" s="2">
        <f>'[1]2025年已发货'!E:E</f>
        <v>0</v>
      </c>
      <c r="F3157" s="4">
        <f>'[1]2025年已发货'!F:F</f>
        <v>0</v>
      </c>
      <c r="G3157" s="2">
        <f>'[1]2025年已发货'!G:G</f>
        <v>0</v>
      </c>
      <c r="H3157" s="2">
        <f>'[1]2025年已发货'!H:H</f>
        <v>0</v>
      </c>
      <c r="I3157" s="2">
        <f>'[1]2025年已发货'!I:I</f>
        <v>0</v>
      </c>
      <c r="J3157" s="2" vm="1" t="e">
        <f>_xlfn._xlws.FILTER(辅助信息!D:D,辅助信息!G:G=G3157)</f>
        <v>#VALUE!</v>
      </c>
    </row>
    <row r="3158" hidden="1" spans="1:10">
      <c r="A3158" s="2">
        <f>'[1]2025年已发货'!A:A</f>
        <v>0</v>
      </c>
      <c r="B3158" s="2">
        <f>'[1]2025年已发货'!B:B</f>
        <v>0</v>
      </c>
      <c r="C3158" s="2">
        <f>'[1]2025年已发货'!C:C</f>
        <v>0</v>
      </c>
      <c r="D3158" s="2">
        <f>'[1]2025年已发货'!D:D</f>
        <v>0</v>
      </c>
      <c r="E3158" s="2">
        <f>'[1]2025年已发货'!E:E</f>
        <v>0</v>
      </c>
      <c r="F3158" s="4">
        <f>'[1]2025年已发货'!F:F</f>
        <v>0</v>
      </c>
      <c r="G3158" s="2">
        <f>'[1]2025年已发货'!G:G</f>
        <v>0</v>
      </c>
      <c r="H3158" s="2">
        <f>'[1]2025年已发货'!H:H</f>
        <v>0</v>
      </c>
      <c r="I3158" s="2">
        <f>'[1]2025年已发货'!I:I</f>
        <v>0</v>
      </c>
      <c r="J3158" s="2" vm="1" t="e">
        <f>_xlfn._xlws.FILTER(辅助信息!D:D,辅助信息!G:G=G3158)</f>
        <v>#VALUE!</v>
      </c>
    </row>
    <row r="3159" hidden="1" spans="1:10">
      <c r="A3159" s="2">
        <f>'[1]2025年已发货'!A:A</f>
        <v>0</v>
      </c>
      <c r="B3159" s="2">
        <f>'[1]2025年已发货'!B:B</f>
        <v>0</v>
      </c>
      <c r="C3159" s="2">
        <f>'[1]2025年已发货'!C:C</f>
        <v>0</v>
      </c>
      <c r="D3159" s="2">
        <f>'[1]2025年已发货'!D:D</f>
        <v>0</v>
      </c>
      <c r="E3159" s="2">
        <f>'[1]2025年已发货'!E:E</f>
        <v>0</v>
      </c>
      <c r="F3159" s="4">
        <f>'[1]2025年已发货'!F:F</f>
        <v>0</v>
      </c>
      <c r="G3159" s="2">
        <f>'[1]2025年已发货'!G:G</f>
        <v>0</v>
      </c>
      <c r="H3159" s="2">
        <f>'[1]2025年已发货'!H:H</f>
        <v>0</v>
      </c>
      <c r="I3159" s="2">
        <f>'[1]2025年已发货'!I:I</f>
        <v>0</v>
      </c>
      <c r="J3159" s="2" vm="1" t="e">
        <f>_xlfn._xlws.FILTER(辅助信息!D:D,辅助信息!G:G=G3159)</f>
        <v>#VALUE!</v>
      </c>
    </row>
    <row r="3160" hidden="1" spans="1:10">
      <c r="A3160" s="2">
        <f>'[1]2025年已发货'!A:A</f>
        <v>0</v>
      </c>
      <c r="B3160" s="2">
        <f>'[1]2025年已发货'!B:B</f>
        <v>0</v>
      </c>
      <c r="C3160" s="2">
        <f>'[1]2025年已发货'!C:C</f>
        <v>0</v>
      </c>
      <c r="D3160" s="2">
        <f>'[1]2025年已发货'!D:D</f>
        <v>0</v>
      </c>
      <c r="E3160" s="2">
        <f>'[1]2025年已发货'!E:E</f>
        <v>0</v>
      </c>
      <c r="F3160" s="4">
        <f>'[1]2025年已发货'!F:F</f>
        <v>0</v>
      </c>
      <c r="G3160" s="2">
        <f>'[1]2025年已发货'!G:G</f>
        <v>0</v>
      </c>
      <c r="H3160" s="2">
        <f>'[1]2025年已发货'!H:H</f>
        <v>0</v>
      </c>
      <c r="I3160" s="2">
        <f>'[1]2025年已发货'!I:I</f>
        <v>0</v>
      </c>
      <c r="J3160" s="2" vm="1" t="e">
        <f>_xlfn._xlws.FILTER(辅助信息!D:D,辅助信息!G:G=G3160)</f>
        <v>#VALUE!</v>
      </c>
    </row>
    <row r="3161" hidden="1" spans="1:10">
      <c r="A3161" s="2">
        <f>'[1]2025年已发货'!A:A</f>
        <v>0</v>
      </c>
      <c r="B3161" s="2">
        <f>'[1]2025年已发货'!B:B</f>
        <v>0</v>
      </c>
      <c r="C3161" s="2">
        <f>'[1]2025年已发货'!C:C</f>
        <v>0</v>
      </c>
      <c r="D3161" s="2">
        <f>'[1]2025年已发货'!D:D</f>
        <v>0</v>
      </c>
      <c r="E3161" s="2">
        <f>'[1]2025年已发货'!E:E</f>
        <v>0</v>
      </c>
      <c r="F3161" s="4">
        <f>'[1]2025年已发货'!F:F</f>
        <v>0</v>
      </c>
      <c r="G3161" s="2">
        <f>'[1]2025年已发货'!G:G</f>
        <v>0</v>
      </c>
      <c r="H3161" s="2">
        <f>'[1]2025年已发货'!H:H</f>
        <v>0</v>
      </c>
      <c r="I3161" s="2">
        <f>'[1]2025年已发货'!I:I</f>
        <v>0</v>
      </c>
      <c r="J3161" s="2" vm="1" t="e">
        <f>_xlfn._xlws.FILTER(辅助信息!D:D,辅助信息!G:G=G3161)</f>
        <v>#VALUE!</v>
      </c>
    </row>
    <row r="3162" hidden="1" spans="1:10">
      <c r="A3162" s="2">
        <f>'[1]2025年已发货'!A:A</f>
        <v>0</v>
      </c>
      <c r="B3162" s="2">
        <f>'[1]2025年已发货'!B:B</f>
        <v>0</v>
      </c>
      <c r="C3162" s="2">
        <f>'[1]2025年已发货'!C:C</f>
        <v>0</v>
      </c>
      <c r="D3162" s="2">
        <f>'[1]2025年已发货'!D:D</f>
        <v>0</v>
      </c>
      <c r="E3162" s="2">
        <f>'[1]2025年已发货'!E:E</f>
        <v>0</v>
      </c>
      <c r="F3162" s="4">
        <f>'[1]2025年已发货'!F:F</f>
        <v>0</v>
      </c>
      <c r="G3162" s="2">
        <f>'[1]2025年已发货'!G:G</f>
        <v>0</v>
      </c>
      <c r="H3162" s="2">
        <f>'[1]2025年已发货'!H:H</f>
        <v>0</v>
      </c>
      <c r="I3162" s="2">
        <f>'[1]2025年已发货'!I:I</f>
        <v>0</v>
      </c>
      <c r="J3162" s="2" vm="1" t="e">
        <f>_xlfn._xlws.FILTER(辅助信息!D:D,辅助信息!G:G=G3162)</f>
        <v>#VALUE!</v>
      </c>
    </row>
    <row r="3163" hidden="1" spans="1:10">
      <c r="A3163" s="2">
        <f>'[1]2025年已发货'!A:A</f>
        <v>0</v>
      </c>
      <c r="B3163" s="2">
        <f>'[1]2025年已发货'!B:B</f>
        <v>0</v>
      </c>
      <c r="C3163" s="2">
        <f>'[1]2025年已发货'!C:C</f>
        <v>0</v>
      </c>
      <c r="D3163" s="2">
        <f>'[1]2025年已发货'!D:D</f>
        <v>0</v>
      </c>
      <c r="E3163" s="2">
        <f>'[1]2025年已发货'!E:E</f>
        <v>0</v>
      </c>
      <c r="F3163" s="4">
        <f>'[1]2025年已发货'!F:F</f>
        <v>0</v>
      </c>
      <c r="G3163" s="2">
        <f>'[1]2025年已发货'!G:G</f>
        <v>0</v>
      </c>
      <c r="H3163" s="2">
        <f>'[1]2025年已发货'!H:H</f>
        <v>0</v>
      </c>
      <c r="I3163" s="2">
        <f>'[1]2025年已发货'!I:I</f>
        <v>0</v>
      </c>
      <c r="J3163" s="2" vm="1" t="e">
        <f>_xlfn._xlws.FILTER(辅助信息!D:D,辅助信息!G:G=G3163)</f>
        <v>#VALUE!</v>
      </c>
    </row>
    <row r="3164" hidden="1" spans="1:10">
      <c r="A3164" s="2">
        <f>'[1]2025年已发货'!A:A</f>
        <v>0</v>
      </c>
      <c r="B3164" s="2">
        <f>'[1]2025年已发货'!B:B</f>
        <v>0</v>
      </c>
      <c r="C3164" s="2">
        <f>'[1]2025年已发货'!C:C</f>
        <v>0</v>
      </c>
      <c r="D3164" s="2">
        <f>'[1]2025年已发货'!D:D</f>
        <v>0</v>
      </c>
      <c r="E3164" s="2">
        <f>'[1]2025年已发货'!E:E</f>
        <v>0</v>
      </c>
      <c r="F3164" s="4">
        <f>'[1]2025年已发货'!F:F</f>
        <v>0</v>
      </c>
      <c r="G3164" s="2">
        <f>'[1]2025年已发货'!G:G</f>
        <v>0</v>
      </c>
      <c r="H3164" s="2">
        <f>'[1]2025年已发货'!H:H</f>
        <v>0</v>
      </c>
      <c r="I3164" s="2">
        <f>'[1]2025年已发货'!I:I</f>
        <v>0</v>
      </c>
      <c r="J3164" s="2" vm="1" t="e">
        <f>_xlfn._xlws.FILTER(辅助信息!D:D,辅助信息!G:G=G3164)</f>
        <v>#VALUE!</v>
      </c>
    </row>
    <row r="3165" hidden="1" spans="1:10">
      <c r="A3165" s="2">
        <f>'[1]2025年已发货'!A:A</f>
        <v>0</v>
      </c>
      <c r="B3165" s="2">
        <f>'[1]2025年已发货'!B:B</f>
        <v>0</v>
      </c>
      <c r="C3165" s="2">
        <f>'[1]2025年已发货'!C:C</f>
        <v>0</v>
      </c>
      <c r="D3165" s="2">
        <f>'[1]2025年已发货'!D:D</f>
        <v>0</v>
      </c>
      <c r="E3165" s="2">
        <f>'[1]2025年已发货'!E:E</f>
        <v>0</v>
      </c>
      <c r="F3165" s="4">
        <f>'[1]2025年已发货'!F:F</f>
        <v>0</v>
      </c>
      <c r="G3165" s="2">
        <f>'[1]2025年已发货'!G:G</f>
        <v>0</v>
      </c>
      <c r="H3165" s="2">
        <f>'[1]2025年已发货'!H:H</f>
        <v>0</v>
      </c>
      <c r="I3165" s="2">
        <f>'[1]2025年已发货'!I:I</f>
        <v>0</v>
      </c>
      <c r="J3165" s="2" vm="1" t="e">
        <f>_xlfn._xlws.FILTER(辅助信息!D:D,辅助信息!G:G=G3165)</f>
        <v>#VALUE!</v>
      </c>
    </row>
    <row r="3166" hidden="1" spans="1:10">
      <c r="A3166" s="2">
        <f>'[1]2025年已发货'!A:A</f>
        <v>0</v>
      </c>
      <c r="B3166" s="2">
        <f>'[1]2025年已发货'!B:B</f>
        <v>0</v>
      </c>
      <c r="C3166" s="2">
        <f>'[1]2025年已发货'!C:C</f>
        <v>0</v>
      </c>
      <c r="D3166" s="2">
        <f>'[1]2025年已发货'!D:D</f>
        <v>0</v>
      </c>
      <c r="E3166" s="2">
        <f>'[1]2025年已发货'!E:E</f>
        <v>0</v>
      </c>
      <c r="F3166" s="4">
        <f>'[1]2025年已发货'!F:F</f>
        <v>0</v>
      </c>
      <c r="G3166" s="2">
        <f>'[1]2025年已发货'!G:G</f>
        <v>0</v>
      </c>
      <c r="H3166" s="2">
        <f>'[1]2025年已发货'!H:H</f>
        <v>0</v>
      </c>
      <c r="I3166" s="2">
        <f>'[1]2025年已发货'!I:I</f>
        <v>0</v>
      </c>
      <c r="J3166" s="2" vm="1" t="e">
        <f>_xlfn._xlws.FILTER(辅助信息!D:D,辅助信息!G:G=G3166)</f>
        <v>#VALUE!</v>
      </c>
    </row>
    <row r="3167" hidden="1" spans="1:10">
      <c r="A3167" s="2">
        <f>'[1]2025年已发货'!A:A</f>
        <v>0</v>
      </c>
      <c r="B3167" s="2">
        <f>'[1]2025年已发货'!B:B</f>
        <v>0</v>
      </c>
      <c r="C3167" s="2">
        <f>'[1]2025年已发货'!C:C</f>
        <v>0</v>
      </c>
      <c r="D3167" s="2">
        <f>'[1]2025年已发货'!D:D</f>
        <v>0</v>
      </c>
      <c r="E3167" s="2">
        <f>'[1]2025年已发货'!E:E</f>
        <v>0</v>
      </c>
      <c r="F3167" s="4">
        <f>'[1]2025年已发货'!F:F</f>
        <v>0</v>
      </c>
      <c r="G3167" s="2">
        <f>'[1]2025年已发货'!G:G</f>
        <v>0</v>
      </c>
      <c r="H3167" s="2">
        <f>'[1]2025年已发货'!H:H</f>
        <v>0</v>
      </c>
      <c r="I3167" s="2">
        <f>'[1]2025年已发货'!I:I</f>
        <v>0</v>
      </c>
      <c r="J3167" s="2" vm="1" t="e">
        <f>_xlfn._xlws.FILTER(辅助信息!D:D,辅助信息!G:G=G3167)</f>
        <v>#VALUE!</v>
      </c>
    </row>
    <row r="3168" hidden="1" spans="1:10">
      <c r="A3168" s="2">
        <f>'[1]2025年已发货'!A:A</f>
        <v>0</v>
      </c>
      <c r="B3168" s="2">
        <f>'[1]2025年已发货'!B:B</f>
        <v>0</v>
      </c>
      <c r="C3168" s="2">
        <f>'[1]2025年已发货'!C:C</f>
        <v>0</v>
      </c>
      <c r="D3168" s="2">
        <f>'[1]2025年已发货'!D:D</f>
        <v>0</v>
      </c>
      <c r="E3168" s="2">
        <f>'[1]2025年已发货'!E:E</f>
        <v>0</v>
      </c>
      <c r="F3168" s="4">
        <f>'[1]2025年已发货'!F:F</f>
        <v>0</v>
      </c>
      <c r="G3168" s="2">
        <f>'[1]2025年已发货'!G:G</f>
        <v>0</v>
      </c>
      <c r="H3168" s="2">
        <f>'[1]2025年已发货'!H:H</f>
        <v>0</v>
      </c>
      <c r="I3168" s="2">
        <f>'[1]2025年已发货'!I:I</f>
        <v>0</v>
      </c>
      <c r="J3168" s="2" vm="1" t="e">
        <f>_xlfn._xlws.FILTER(辅助信息!D:D,辅助信息!G:G=G3168)</f>
        <v>#VALUE!</v>
      </c>
    </row>
    <row r="3169" hidden="1" spans="1:10">
      <c r="A3169" s="2">
        <f>'[1]2025年已发货'!A:A</f>
        <v>0</v>
      </c>
      <c r="B3169" s="2">
        <f>'[1]2025年已发货'!B:B</f>
        <v>0</v>
      </c>
      <c r="C3169" s="2">
        <f>'[1]2025年已发货'!C:C</f>
        <v>0</v>
      </c>
      <c r="D3169" s="2">
        <f>'[1]2025年已发货'!D:D</f>
        <v>0</v>
      </c>
      <c r="E3169" s="2">
        <f>'[1]2025年已发货'!E:E</f>
        <v>0</v>
      </c>
      <c r="F3169" s="4">
        <f>'[1]2025年已发货'!F:F</f>
        <v>0</v>
      </c>
      <c r="G3169" s="2">
        <f>'[1]2025年已发货'!G:G</f>
        <v>0</v>
      </c>
      <c r="H3169" s="2">
        <f>'[1]2025年已发货'!H:H</f>
        <v>0</v>
      </c>
      <c r="I3169" s="2">
        <f>'[1]2025年已发货'!I:I</f>
        <v>0</v>
      </c>
      <c r="J3169" s="2" vm="1" t="e">
        <f>_xlfn._xlws.FILTER(辅助信息!D:D,辅助信息!G:G=G3169)</f>
        <v>#VALUE!</v>
      </c>
    </row>
    <row r="3170" hidden="1" spans="1:10">
      <c r="A3170" s="2">
        <f>'[1]2025年已发货'!A:A</f>
        <v>0</v>
      </c>
      <c r="B3170" s="2">
        <f>'[1]2025年已发货'!B:B</f>
        <v>0</v>
      </c>
      <c r="C3170" s="2">
        <f>'[1]2025年已发货'!C:C</f>
        <v>0</v>
      </c>
      <c r="D3170" s="2">
        <f>'[1]2025年已发货'!D:D</f>
        <v>0</v>
      </c>
      <c r="E3170" s="2">
        <f>'[1]2025年已发货'!E:E</f>
        <v>0</v>
      </c>
      <c r="F3170" s="4">
        <f>'[1]2025年已发货'!F:F</f>
        <v>0</v>
      </c>
      <c r="G3170" s="2">
        <f>'[1]2025年已发货'!G:G</f>
        <v>0</v>
      </c>
      <c r="H3170" s="2">
        <f>'[1]2025年已发货'!H:H</f>
        <v>0</v>
      </c>
      <c r="I3170" s="2">
        <f>'[1]2025年已发货'!I:I</f>
        <v>0</v>
      </c>
      <c r="J3170" s="2" vm="1" t="e">
        <f>_xlfn._xlws.FILTER(辅助信息!D:D,辅助信息!G:G=G3170)</f>
        <v>#VALUE!</v>
      </c>
    </row>
    <row r="3171" hidden="1" spans="1:10">
      <c r="A3171" s="2">
        <f>'[1]2025年已发货'!A:A</f>
        <v>0</v>
      </c>
      <c r="B3171" s="2">
        <f>'[1]2025年已发货'!B:B</f>
        <v>0</v>
      </c>
      <c r="C3171" s="2">
        <f>'[1]2025年已发货'!C:C</f>
        <v>0</v>
      </c>
      <c r="D3171" s="2">
        <f>'[1]2025年已发货'!D:D</f>
        <v>0</v>
      </c>
      <c r="E3171" s="2">
        <f>'[1]2025年已发货'!E:E</f>
        <v>0</v>
      </c>
      <c r="F3171" s="4">
        <f>'[1]2025年已发货'!F:F</f>
        <v>0</v>
      </c>
      <c r="G3171" s="2">
        <f>'[1]2025年已发货'!G:G</f>
        <v>0</v>
      </c>
      <c r="H3171" s="2">
        <f>'[1]2025年已发货'!H:H</f>
        <v>0</v>
      </c>
      <c r="I3171" s="2">
        <f>'[1]2025年已发货'!I:I</f>
        <v>0</v>
      </c>
      <c r="J3171" s="2" vm="1" t="e">
        <f>_xlfn._xlws.FILTER(辅助信息!D:D,辅助信息!G:G=G3171)</f>
        <v>#VALUE!</v>
      </c>
    </row>
    <row r="3172" hidden="1" spans="1:10">
      <c r="A3172" s="2">
        <f>'[1]2025年已发货'!A:A</f>
        <v>0</v>
      </c>
      <c r="B3172" s="2">
        <f>'[1]2025年已发货'!B:B</f>
        <v>0</v>
      </c>
      <c r="C3172" s="2">
        <f>'[1]2025年已发货'!C:C</f>
        <v>0</v>
      </c>
      <c r="D3172" s="2">
        <f>'[1]2025年已发货'!D:D</f>
        <v>0</v>
      </c>
      <c r="E3172" s="2">
        <f>'[1]2025年已发货'!E:E</f>
        <v>0</v>
      </c>
      <c r="F3172" s="4">
        <f>'[1]2025年已发货'!F:F</f>
        <v>0</v>
      </c>
      <c r="G3172" s="2">
        <f>'[1]2025年已发货'!G:G</f>
        <v>0</v>
      </c>
      <c r="H3172" s="2">
        <f>'[1]2025年已发货'!H:H</f>
        <v>0</v>
      </c>
      <c r="I3172" s="2">
        <f>'[1]2025年已发货'!I:I</f>
        <v>0</v>
      </c>
      <c r="J3172" s="2" vm="1" t="e">
        <f>_xlfn._xlws.FILTER(辅助信息!D:D,辅助信息!G:G=G3172)</f>
        <v>#VALUE!</v>
      </c>
    </row>
    <row r="3173" hidden="1" spans="1:10">
      <c r="A3173" s="2">
        <f>'[1]2025年已发货'!A:A</f>
        <v>0</v>
      </c>
      <c r="B3173" s="2">
        <f>'[1]2025年已发货'!B:B</f>
        <v>0</v>
      </c>
      <c r="C3173" s="2">
        <f>'[1]2025年已发货'!C:C</f>
        <v>0</v>
      </c>
      <c r="D3173" s="2">
        <f>'[1]2025年已发货'!D:D</f>
        <v>0</v>
      </c>
      <c r="E3173" s="2">
        <f>'[1]2025年已发货'!E:E</f>
        <v>0</v>
      </c>
      <c r="F3173" s="4">
        <f>'[1]2025年已发货'!F:F</f>
        <v>0</v>
      </c>
      <c r="G3173" s="2">
        <f>'[1]2025年已发货'!G:G</f>
        <v>0</v>
      </c>
      <c r="H3173" s="2">
        <f>'[1]2025年已发货'!H:H</f>
        <v>0</v>
      </c>
      <c r="I3173" s="2">
        <f>'[1]2025年已发货'!I:I</f>
        <v>0</v>
      </c>
      <c r="J3173" s="2" vm="1" t="e">
        <f>_xlfn._xlws.FILTER(辅助信息!D:D,辅助信息!G:G=G3173)</f>
        <v>#VALUE!</v>
      </c>
    </row>
    <row r="3174" hidden="1" spans="1:10">
      <c r="A3174" s="2">
        <f>'[1]2025年已发货'!A:A</f>
        <v>0</v>
      </c>
      <c r="B3174" s="2">
        <f>'[1]2025年已发货'!B:B</f>
        <v>0</v>
      </c>
      <c r="C3174" s="2">
        <f>'[1]2025年已发货'!C:C</f>
        <v>0</v>
      </c>
      <c r="D3174" s="2">
        <f>'[1]2025年已发货'!D:D</f>
        <v>0</v>
      </c>
      <c r="E3174" s="2">
        <f>'[1]2025年已发货'!E:E</f>
        <v>0</v>
      </c>
      <c r="F3174" s="4">
        <f>'[1]2025年已发货'!F:F</f>
        <v>0</v>
      </c>
      <c r="G3174" s="2">
        <f>'[1]2025年已发货'!G:G</f>
        <v>0</v>
      </c>
      <c r="H3174" s="2">
        <f>'[1]2025年已发货'!H:H</f>
        <v>0</v>
      </c>
      <c r="I3174" s="2">
        <f>'[1]2025年已发货'!I:I</f>
        <v>0</v>
      </c>
      <c r="J3174" s="2" vm="1" t="e">
        <f>_xlfn._xlws.FILTER(辅助信息!D:D,辅助信息!G:G=G3174)</f>
        <v>#VALUE!</v>
      </c>
    </row>
    <row r="3175" hidden="1" spans="1:10">
      <c r="A3175" s="2">
        <f>'[1]2025年已发货'!A:A</f>
        <v>0</v>
      </c>
      <c r="B3175" s="2">
        <f>'[1]2025年已发货'!B:B</f>
        <v>0</v>
      </c>
      <c r="C3175" s="2">
        <f>'[1]2025年已发货'!C:C</f>
        <v>0</v>
      </c>
      <c r="D3175" s="2">
        <f>'[1]2025年已发货'!D:D</f>
        <v>0</v>
      </c>
      <c r="E3175" s="2">
        <f>'[1]2025年已发货'!E:E</f>
        <v>0</v>
      </c>
      <c r="F3175" s="4">
        <f>'[1]2025年已发货'!F:F</f>
        <v>0</v>
      </c>
      <c r="G3175" s="2">
        <f>'[1]2025年已发货'!G:G</f>
        <v>0</v>
      </c>
      <c r="H3175" s="2">
        <f>'[1]2025年已发货'!H:H</f>
        <v>0</v>
      </c>
      <c r="I3175" s="2">
        <f>'[1]2025年已发货'!I:I</f>
        <v>0</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3" dateTimeGrouping="day"/>
      </filters>
    </filterColumn>
    <filterColumn colId="9">
      <customFilters>
        <customFilter operator="equal" val="华西简阳西城嘉苑"/>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2025-05-14T01:19:08Z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