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汇总计划!$A$1:$Q$5092</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<sst xmlns="http://schemas.openxmlformats.org/spreadsheetml/2006/main" count="11677" uniqueCount="580">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</sst>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F800]dddd\,\ mmmm\ dd\,\ yyyy"/>
    <numFmt numFmtId="178" formatCode="0_);[Red]\(0\)"/>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6">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6"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6"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6"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6"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6"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14" fontId="16" fillId="0" borderId="9" xfId="0" applyNumberFormat="1" applyFont="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107"/>
  <sheetViews>
    <sheetView tabSelected="1" workbookViewId="0">
      <pane ySplit="1" topLeftCell="A5008" activePane="bottomLeft" state="frozen"/>
      <selection/>
      <selection pane="bottomLeft" activeCell="H5077" sqref="H5077"/>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257</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257</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257</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257</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257</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257</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257</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257</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257</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257</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257</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257</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257</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257</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258</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258</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258</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258</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257</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257</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257</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257</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257</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257</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258</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258</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258</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258</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259</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258</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258</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258</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257</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257</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257</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256</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256</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256</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256</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255</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255</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255</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255</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255</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255</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255</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255</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255</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255</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255</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256</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256</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256</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256</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256</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256</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256</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256</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256</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256</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256</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256</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256</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256</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256</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257</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257</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257</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256</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256</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256</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256</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255</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255</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255</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255</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255</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255</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255</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255</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255</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256</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256</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256</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256</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255</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255</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255</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251</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251</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251</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251</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254</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254</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249</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249</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249</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249</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257</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257</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257</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256</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256</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255</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255</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255</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255</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255</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256</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256</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256</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256</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255</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255</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255</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251</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254</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254</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249</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249</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249</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249</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254</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254</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254</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254</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257</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257</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257</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255</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255</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255</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255</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255</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256</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256</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256</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256</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255</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255</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255</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251</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254</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254</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249</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249</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249</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249</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254</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254</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254</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254</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254</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254</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254</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254</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254</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254</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254</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254</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253</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253</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253</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253</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252</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252</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252</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252</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252</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252</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252</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252</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252</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252</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252</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252</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252</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252</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252</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257</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257</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257</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257</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255</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255</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255</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255</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256</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255</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255</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251</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254</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254</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249</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249</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249</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249</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254</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254</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254</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254</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252</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252</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252</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252</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252</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252</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252</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252</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252</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252</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252</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252</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252</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252</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252</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252</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252</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252</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255</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255</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255</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255</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256</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255</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255</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251</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254</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254</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249</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249</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249</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249</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254</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254</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254</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252</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252</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252</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252</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252</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251</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251</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251</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251</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251</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251</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252</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252</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252</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252</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252</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252</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252</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252</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252</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252</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252</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252</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252</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250</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256</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255</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255</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255</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255</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251</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254</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254</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249</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249</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249</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249</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254</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254</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254</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252</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252</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252</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252</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251</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251</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251</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251</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251</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251</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252</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252</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250</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249</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256</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250</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250</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255</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255</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255</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255</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249</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249</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249</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249</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251</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251</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251</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251</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251</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251</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252</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252</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249</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256</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255</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255</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255</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255</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249</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249</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249</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249</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251</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251</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251</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251</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251</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251</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252</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252</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248</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248</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248</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248</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248</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248</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242</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242</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242</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242</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242</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246</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246</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244</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244</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244</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244</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244</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248</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248</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248</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248</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246</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246</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244</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244</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244</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246</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246</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246</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246</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246</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246</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251</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251</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251</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251</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251</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244</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244</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244</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244</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244</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244</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244</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244</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244</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244</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244</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244</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244</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244</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244</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243</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243</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243</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243</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243</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244</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244</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244</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244</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244</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244</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244</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244</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244</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244</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244</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244</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244</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244</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244</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244</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244</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244</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244</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244</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244</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244</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243</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243</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243</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243</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243</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244</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244</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244</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244</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244</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244</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244</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244</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244</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243</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243</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243</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243</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243</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244</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244</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244</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244</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244</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244</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243</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242</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242</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242</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242</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242</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242</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240</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240</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242</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242</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242</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241</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241</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236</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236</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242</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242</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241</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241</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241</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241</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241</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241</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241</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243</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243</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243</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244</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244</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240</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242</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242</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238</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238</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238</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238</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238</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237</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237</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238</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238</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238</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238</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238</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238</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238</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244</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244</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240</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242</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242</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238</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238</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238</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238</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238</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238</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238</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238</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236</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236</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236</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236</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237</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237</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237</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237</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237</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237</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244</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244</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240</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234</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234</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238</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238</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238</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238</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238</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238</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238</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238</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236</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236</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236</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236</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234</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232</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232</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234</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234</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234</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234</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233</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233</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233</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233</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233</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233</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233</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233</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233</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233</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233</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233</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233</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233</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232</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232</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232</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232</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229</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229</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229</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232</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232</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232</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232</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232</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232</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232</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232</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232</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232</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232</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232</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232</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232</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232</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232</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232</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232</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232</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232</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234</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234</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234</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234</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234</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234</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234</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232</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232</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233</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233</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233</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233</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233</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232</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232</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232</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232</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232</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232</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234</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234</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234</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229</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229</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229</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229</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232</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232</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232</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232</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232</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232</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234</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234</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234</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229</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229</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229</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229</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227</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227</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227</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227</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222</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222</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222</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222</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227</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227</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227</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227</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227</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227</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227</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227</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227</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227</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227</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227</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227</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227</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227</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227</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227</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227</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227</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226</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229</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227</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227</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224</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222</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222</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222</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222</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222</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222</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222</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222</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222</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222</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222</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222</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222</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222</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222</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222</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222</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219</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219</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219</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222</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222</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222</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222</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222</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208</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208</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208</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208</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214</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214</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213</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213</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213</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213</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213</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213</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213</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210</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210</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210</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210</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210</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210</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210</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210</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210</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211</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211</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211</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211</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210</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210</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213</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213</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213</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213</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213</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213</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213</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213</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213</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213</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213</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213</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213</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192</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192</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192</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192</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192</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192</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192</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192</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192</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192</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192</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191</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191</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191</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191</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191</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191</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191</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191</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191</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191</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191</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191</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191</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191</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191</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191</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192</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191</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191</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191</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191</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191</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191</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188</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188</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188</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188</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188</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191</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191</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191</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191</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191</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191</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191</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191</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191</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191</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191</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191</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191</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191</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191</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191</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191</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191</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191</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191</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197</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197</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197</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197</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188</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188</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188</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188</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188</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188</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191</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191</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192</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188</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188</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188</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188</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188</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194</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194</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194</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194</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191</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191</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191</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191</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197</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197</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197</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197</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192</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192</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188</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188</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188</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188</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188</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188</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188</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188</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188</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188</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187</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187</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187</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187</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187</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187</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187</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187</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187</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187</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187</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187</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187</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187</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187</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187</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187</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187</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187</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187</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187</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187</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187</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187</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187</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187</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187</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187</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187</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187</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187</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187</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187</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187</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191</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191</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197</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197</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197</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197</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192</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192</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188</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188</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188</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188</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188</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187</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187</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187</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187</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187</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187</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181</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181</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181</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181</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181</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181</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181</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181</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181</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187</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187</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187</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187</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187</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187</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187</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187</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187</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187</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187</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187</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187</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187</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187</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187</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187</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187</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187</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187</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185</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185</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185</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185</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185</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185</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185</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185</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185</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185</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191</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191</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185</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185</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185</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181</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181</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181</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181</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181</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181</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185</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183</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183</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183</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183</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183</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183</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183</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183</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183</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183</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183</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183</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183</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183</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183</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183</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183</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183</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183</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183</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183</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183</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183</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181</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181</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181</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181</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181</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182</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182</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182</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182</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182</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182</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182</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182</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180</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180</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180</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181</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181</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181</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181</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181</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181</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185</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183</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183</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183</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183</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183</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183</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182</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182</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182</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182</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180</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180</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180</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178</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178</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178</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178</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178</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178</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178</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178</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178</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178</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178</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180</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180</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181</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181</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183</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183</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183</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183</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180</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180</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180</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180</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180</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180</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178</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178</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178</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178</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178</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178</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178</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178</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178</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178</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180</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180</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176</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176</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176</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176</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176</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176</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176</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176</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176</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176</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176</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176</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176</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176</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176</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176</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176</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176</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176</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176</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176</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176</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176</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176</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176</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176</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176</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176</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176</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175</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175</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175</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175</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175</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175</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175</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175</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175</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175</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175</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175</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175</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173</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173</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173</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173</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173</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173</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173</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173</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173</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173</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173</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173</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173</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173</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173</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176</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176</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176</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176</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175</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175</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175</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175</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175</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175</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175</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175</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175</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175</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175</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175</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173</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173</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173</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173</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173</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173</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173</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173</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173</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173</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173</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173</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173</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173</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173</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173</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173</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173</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173</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173</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173</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173</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173</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173</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173</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173</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173</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173</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173</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173</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173</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173</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173</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173</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173</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173</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176</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176</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175</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175</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175</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175</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175</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175</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175</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175</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175</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175</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173</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173</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173</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173</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172</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172</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173</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173</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173</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173</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173</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173</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173</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173</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172</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172</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172</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172</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172</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172</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172</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172</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168</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168</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168</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176</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176</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175</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175</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175</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175</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175</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173</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172</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172</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173</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173</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173</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173</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173</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172</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172</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172</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168</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168</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168</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176</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176</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175</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175</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175</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173</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172</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172</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173</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173</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173</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173</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173</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172</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172</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168</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168</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168</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166</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166</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167</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167</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167</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167</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167</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163</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163</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163</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163</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163</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163</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163</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163</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163</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163</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163</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163</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163</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163</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163</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163</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163</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163</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160</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160</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160</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160</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160</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160</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160</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160</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160</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160</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163</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163</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163</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160</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160</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160</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160</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160</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160</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160</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160</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161</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161</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161</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161</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161</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161</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161</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161</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161</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161</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161</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161</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161</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161</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161</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161</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161</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161</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161</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161</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157</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157</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157</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157</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157</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157</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155</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155</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156</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156</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156</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156</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156</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156</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157</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157</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156</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156</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156</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156</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161</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153</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156</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156</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156</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156</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156</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156</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154</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154</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154</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154</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154</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154</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154</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153</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153</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153</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153</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153</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153</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153</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153</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153</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153</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153</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153</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153</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153</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153</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153</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153</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153</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153</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153</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153</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147</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147</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147</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147</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149</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149</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149</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149</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149</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149</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149</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149</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149</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149</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149</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148</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148</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148</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148</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148</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148</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147</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147</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147</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147</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147</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147</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147</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147</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147</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147</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147</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147</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147</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147</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147</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147</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147</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147</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147</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147</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147</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147</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147</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147</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147</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147</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147</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147</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147</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147</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147</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147</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147</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147</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147</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147</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147</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147</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147</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147</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147</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147</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147</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147</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147</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147</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140</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140</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140</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140</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140</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140</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141</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141</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141</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141</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141</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141</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141</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141</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141</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141</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141</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141</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141</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141</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141</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141</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141</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141</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141</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141</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141</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141</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138</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138</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138</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138</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138</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138</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138</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138</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138</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138</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138</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138</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138</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138</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138</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138</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138</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138</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138</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138</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138</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138</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138</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138</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138</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138</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138</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138</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138</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138</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141</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141</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141</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141</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141</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141</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141</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141</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138</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138</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138</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138</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138</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138</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138</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138</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138</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138</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138</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141</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141</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138</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138</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132</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132</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132</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132</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132</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132</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132</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132</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132</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132</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132</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141</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141</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132</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132</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132</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132</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132</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132</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132</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132</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132</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132</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132</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132</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132</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132</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132</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132</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132</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132</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132</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132</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132</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132</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132</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132</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133</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133</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133</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133</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133</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133</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133</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133</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133</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133</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132</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132</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132</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132</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132</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132</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132</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132</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132</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132</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132</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132</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132</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132</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132</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132</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132</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132</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132</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132</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132</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132</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132</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132</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132</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132</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132</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131</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131</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131</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131</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131</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131</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131</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131</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131</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131</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131</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131</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131</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131</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131</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131</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131</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131</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129</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129</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129</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129</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129</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129</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129</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129</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129</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129</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130</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130</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130</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130</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129</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129</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129</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129</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129</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129</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129</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129</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129</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129</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129</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129</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129</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129</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129</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129</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129</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129</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129</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129</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129</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129</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129</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129</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129</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129</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129</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125</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125</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125</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125</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125</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125</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125</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125</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125</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125</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125</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125</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125</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125</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125</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125</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125</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125</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125</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125</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129</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129</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129</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129</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129</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129</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129</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129</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129</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129</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129</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129</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129</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129</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129</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129</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129</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129</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129</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129</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129</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129</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129</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125</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125</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125</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125</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125</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125</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125</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125</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125</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125</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125</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125</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125</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125</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125</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125</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125</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125</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125</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125</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125</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125</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125</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125</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125</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125</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125</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125</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125</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125</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125</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125</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125</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122</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122</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122</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122</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122</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122</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122</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122</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122</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122</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122</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122</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122</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122</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122</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122</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122</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122</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122</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122</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122</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122</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122</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122</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122</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122</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122</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122</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122</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122</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122</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122</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122</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122</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122</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122</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122</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122</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122</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122</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122</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122</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122</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119</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119</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119</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119</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118</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118</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118</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118</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115</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115</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115</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115</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115</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115</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115</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115</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117</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117</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117</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117</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117</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117</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115</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115</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115</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115</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115</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115</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115</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115</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115</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115</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115</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115</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115</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115</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115</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115</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115</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115</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115</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115</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115</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115</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115</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115</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115</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115</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115</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115</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115</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115</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115</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115</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115</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115</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115</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115</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115</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115</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115</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115</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115</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115</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115</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115</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115</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115</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115</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115</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115</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115</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115</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115</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115</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113</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113</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113</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113</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113</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113</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113</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113</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115</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115</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115</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115</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115</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115</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115</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115</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113</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113</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111</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111</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111</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111</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111</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111</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111</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111</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115</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115</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115</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115</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115</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115</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115</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115</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113</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109</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109</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109</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109</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109</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109</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109</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109</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109</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109</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109</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109</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109</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109</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109</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109</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109</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109</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109</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107</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107</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107</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107</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107</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107</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107</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107</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107</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105</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105</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105</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105</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105</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105</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105</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105</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105</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105</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105</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105</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105</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105</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105</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105</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107</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107</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105</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105</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105</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105</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105</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105</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105</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105</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105</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105</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105</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105</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105</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105</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105</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105</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105</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105</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105</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105</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105</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105</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107</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107</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105</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105</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105</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105</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105</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105</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105</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105</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100</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100</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100</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100</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100</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100</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100</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100</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100</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100</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100</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100</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100</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100</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100</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100</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100</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100</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100</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100</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100</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100</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100</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100</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100</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100</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100</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100</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100</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100</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100</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100</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100</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100</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100</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100</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100</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100</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100</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100</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100</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100</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100</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100</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100</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100</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100</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100</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100</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100</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100</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100</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100</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100</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100</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100</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100</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99</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99</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99</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99</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99</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99</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99</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99</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99</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97</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97</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97</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97</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97</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97</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97</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97</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97</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97</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97</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97</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97</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97</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97</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97</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97</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97</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97</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97</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97</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97</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97</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97</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97</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97</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97</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97</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97</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97</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97</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97</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97</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97</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97</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97</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97</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97</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97</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97</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97</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97</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97</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97</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97</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97</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97</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97</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97</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97</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97</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97</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97</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97</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97</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97</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97</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97</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97</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97</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97</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97</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97</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97</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97</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97</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97</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97</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97</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97</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97</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94</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94</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94</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94</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94</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94</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94</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94</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94</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94</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94</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94</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94</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94</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94</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94</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94</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94</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94</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91</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91</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91</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91</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91</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91</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91</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91</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91</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91</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94</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94</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94</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94</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94</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94</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94</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94</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94</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92</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92</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92</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92</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92</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92</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92</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92</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92</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92</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92</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92</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92</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92</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92</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92</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92</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92</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92</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92</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92</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92</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92</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92</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92</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92</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92</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90</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90</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90</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90</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90</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90</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90</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90</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90</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90</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90</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90</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90</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90</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90</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90</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90</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90</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90</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90</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90</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90</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90</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90</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90</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90</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90</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90</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86</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86</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86</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86</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86</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86</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86</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86</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86</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86</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86</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86</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86</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86</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86</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86</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86</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86</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86</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86</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86</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86</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86</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86</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85</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85</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85</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85</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85</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85</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85</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85</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85</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85</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85</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85</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85</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85</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85</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85</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85</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85</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85</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85</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85</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85</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85</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85</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85</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85</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85</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85</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85</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85</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85</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85</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85</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85</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85</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85</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85</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81</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81</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81</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81</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81</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81</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81</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81</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81</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81</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81</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81</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81</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81</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81</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81</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81</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81</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81</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81</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81</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81</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81</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81</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81</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81</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81</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81</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81</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81</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81</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81</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81</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81</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81</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81</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90</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90</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90</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90</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90</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90</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90</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90</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90</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90</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90</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90</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90</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90</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90</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90</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90</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90</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63</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63</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63</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63</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63</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63</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63</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63</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63</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63</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63</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63</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63</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63</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63</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63</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63</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63</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60</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59</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58</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58</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58</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57</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57</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57</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57</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57</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57</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57</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57</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57</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57</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57</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57</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57</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57</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57</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56</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56</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56</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56</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56</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56</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56</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56</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56</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56</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56</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56</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56</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56</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56</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58</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58</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58</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58</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58</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58</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58</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58</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59</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59</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59</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59</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59</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59</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56</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56</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56</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56</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56</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56</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56</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56</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56</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56</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58</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58</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58</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57</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57</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57</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57</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57</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57</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57</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57</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57</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57</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57</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57</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57</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57</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57</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56</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56</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56</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56</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56</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56</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56</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56</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56</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56</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56</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56</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56</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56</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56</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57</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57</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57</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57</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54</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54</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54</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54</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54</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54</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54</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54</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54</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54</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54</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57</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57</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57</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57</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57</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57</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57</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57</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57</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57</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57</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57</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57</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57</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56</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56</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56</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56</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56</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56</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56</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56</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57</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57</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57</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57</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57</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57</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56</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56</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56</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56</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56</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56</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56</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56</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57</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57</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57</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57</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54</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54</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54</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54</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54</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54</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54</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54</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54</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54</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54</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57</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57</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57</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55</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55</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55</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55</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55</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55</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55</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55</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55</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55</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55</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55</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55</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55</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55</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55</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55</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55</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55</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55</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55</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55</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55</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55</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55</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55</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55</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55</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55</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55</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55</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55</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55</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55</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56</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56</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56</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56</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56</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56</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56</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56</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57</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54</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54</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54</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54</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54</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54</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57</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57</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57</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55</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55</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55</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55</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55</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50</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50</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50</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50</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50</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50</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50</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50</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50</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50</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50</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50</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50</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50</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50</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50</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50</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50</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50</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50</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50</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50</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50</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50</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50</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50</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50</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52</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52</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52</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52</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52</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50</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50</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50</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50</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50</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50</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50</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50</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48</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48</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48</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48</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48</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48</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49</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49</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49</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49</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49</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49</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49</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49</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49</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42</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42</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42</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42</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42</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42</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42</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42</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42</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42</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42</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42</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42</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42</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43</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43</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43</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42</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42</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42</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42</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42</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42</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41</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41</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42</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42</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42</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42</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42</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42</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41</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39</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39</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39</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39</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39</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39</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39</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39</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39</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39</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39</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39</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39</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39</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39</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42</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42</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42</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42</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42</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42</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42</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42</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42</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42</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41</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41</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41</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39</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39</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39</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39</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39</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39</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39</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39</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39</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40</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40</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40</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40</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40</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40</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40</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40</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40</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40</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40</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40</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40</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40</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40</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40</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40</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40</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40</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40</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40</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40</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40</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40</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42</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42</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42</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42</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41</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39</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39</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39</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39</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39</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39</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39</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40</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40</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38</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38</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38</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38</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38</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38</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38</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38</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38</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38</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38</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38</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38</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38</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38</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38</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38</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38</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38</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38</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38</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38</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38</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38</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38</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38</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38</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38</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38</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38</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38</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38</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38</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38</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35</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35</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35</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35</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35</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35</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37</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37</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37</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37</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37</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37</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37</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37</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35</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35</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35</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35</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35</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35</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39</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39</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38</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38</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38</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38</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38</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35</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35</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35</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35</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35</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35</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35</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35</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35</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35</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35</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35</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36</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36</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36</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36</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36</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36</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36</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36</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36</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36</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36</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36</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36</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38</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38</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35</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35</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35</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35</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35</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35</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35</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35</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35</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38</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38</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35</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35</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35</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35</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35</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35</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35</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35</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35</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35</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35</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35</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35</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31</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31</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31</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31</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31</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31</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31</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31</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31</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31</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31</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31</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31</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31</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31</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31</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31</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31</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31</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31</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31</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31</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31</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31</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31</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31</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31</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31</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31</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31</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31</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31</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31</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32</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32</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31</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31</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31</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31</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31</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31</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31</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31</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31</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31</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31</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31</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31</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31</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31</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31</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31</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31</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31</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31</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31</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31</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31</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31</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31</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31</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31</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31</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31</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31</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31</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31</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31</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31</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31</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31</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31</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31</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31</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31</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31</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31</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31</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31</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31</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31</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31</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31</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31</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31</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31</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31</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31</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31</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31</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31</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31</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31</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31</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31</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31</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31</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31</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31</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31</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31</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31</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31</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31</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31</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31</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31</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31</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31</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31</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31</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31</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31</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31</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32</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32</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31</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31</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31</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31</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31</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31</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31</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31</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31</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31</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31</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31</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31</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31</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31</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31</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31</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31</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31</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31</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31</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31</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31</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31</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31</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32</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32</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31</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31</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31</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31</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31</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31</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31</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31</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31</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31</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31</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31</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31</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31</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31</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31</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20</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20</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20</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20</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20</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20</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20</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18</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18</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18</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18</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18</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18</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18</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18</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18</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19</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19</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19</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19</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19</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19</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19</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19</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19</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19</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19</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19</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19</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19</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19</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19</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19</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19</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19</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19</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19</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19</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19</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19</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19</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19</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19</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19</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19</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19</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19</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19</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19</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19</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19</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19</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19</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19</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19</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19</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19</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19</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19</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19</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19</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19</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19</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19</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19</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19</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19</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19</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19</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20</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20</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20</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20</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20</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20</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20</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18</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18</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18</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18</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18</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18</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18</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18</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18</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19</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19</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19</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19</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19</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19</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19</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19</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19</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19</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19</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19</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19</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19</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19</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19</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19</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19</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19</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19</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19</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19</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19</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19</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19</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19</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19</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19</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19</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19</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19</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19</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19</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19</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19</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19</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19</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19</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19</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19</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18</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18</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18</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19</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19</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19</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19</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19</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19</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19</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19</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19</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19</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19</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19</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19</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19</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19</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19</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19</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19</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19</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19</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19</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19</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19</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19</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19</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19</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19</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19</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19</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19</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19</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19</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19</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19</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16</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16</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16</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16</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16</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12</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12</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12</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12</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12</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12</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12</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12</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19</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12</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12</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12</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12</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12</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12</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12</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12</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12</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12</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12</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12</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12</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12</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12</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12</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12</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12</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12</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12</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12</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12</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12</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11</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11</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11</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11</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11</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11</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11</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11</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11</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11</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11</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14</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14</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14</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14</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11</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11</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11</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11</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11</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14</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14</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14</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14</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14</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14</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14</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14</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14</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14</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14</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14</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14</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10</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10</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10</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16</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12</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12</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12</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12</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12</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12</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12</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12</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12</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12</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12</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12</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12</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11</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11</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11</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11</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11</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11</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11</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14</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14</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14</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14</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11</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11</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11</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11</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14</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14</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14</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14</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10</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10</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10</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10</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10</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10</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10</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10</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10</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10</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10</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10</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10</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10</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10</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10</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10</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10</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10</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10</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10</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10</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10</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10</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10</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10</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10</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10</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10</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10</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10</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10</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10</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10</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10</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10</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10</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10</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10</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10</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10</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10</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10</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10</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10</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10</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10</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10</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10</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12</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12</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12</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12</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12</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12</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7</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7</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7</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7</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7</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10</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10</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10</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10</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10</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10</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10</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10</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10</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10</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10</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10</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10</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10</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10</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10</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10</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10</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7</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7</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7</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7</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7</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7</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7</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7</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7</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7</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7</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7</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7</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7</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7</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7</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7</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7</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7</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7</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7</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7</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7</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7</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7</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7</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7</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7</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7</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7</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12</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12</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10</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10</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10</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10</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10</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10</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10</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10</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10</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10</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10</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10</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10</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10</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10</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10</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10</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10</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7</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7</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7</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7</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7</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7</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7</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7</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7</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6</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6</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6</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6</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6</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6</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6</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6</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6</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6</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6</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6</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6</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6</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spans="2:18">
      <c r="B4993" s="136" t="s">
        <v>229</v>
      </c>
      <c r="C4993" s="70">
        <v>45960</v>
      </c>
      <c r="D4993" s="120" t="str">
        <f>VLOOKUP(B4993,辅助信息!E:K,7,FALSE)</f>
        <v>JWDDCD2025092400212</v>
      </c>
      <c r="E4993" s="120" t="str">
        <f>VLOOKUP(F4993,辅助信息!A:B,2,FALSE)</f>
        <v>盘螺</v>
      </c>
      <c r="F4993" s="120" t="s">
        <v>40</v>
      </c>
      <c r="G4993" s="121">
        <f>75-34</f>
        <v>41</v>
      </c>
      <c r="H4993" s="134" t="e">
        <f>IF(SUMIFS('[1]2025年已发货'!$E:$E,'[1]2025年已发货'!$F:$F,C4993,'[1]2025年已发货'!$C:$C,F4993,'[1]2025年已发货'!$G:$G,I4993,'[1]2025年已发货'!$H:$H,J4993)=0,"未发货",SUMIFS('[1]2025年已发货'!$E:$E,'[1]2025年已发货'!$F:$F,C4993,'[1]2025年已发货'!$C:$C,F4993,'[1]2025年已发货'!$G:$G,I4993,'[1]2025年已发货'!$H:$H,J4993))</f>
        <v>#VALUE!</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IF(OR(M4993="",N4993&lt;&gt;""),"",MAX(M4993-TODAY(),0))</f>
        <v>0</v>
      </c>
      <c r="P4993" s="62">
        <f ca="1">IF(M4993="","",IF(N4993&lt;&gt;"",MAX(N4993-M4993,0),IF(TODAY()&gt;M4993,TODAY()-M4993,0)))</f>
        <v>12</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spans="2:18">
      <c r="B4994" s="136" t="s">
        <v>228</v>
      </c>
      <c r="C4994" s="70">
        <v>45960</v>
      </c>
      <c r="D4994" s="120" t="str">
        <f>VLOOKUP(B4994,辅助信息!E:K,7,FALSE)</f>
        <v>JWDDCD2025092400190</v>
      </c>
      <c r="E4994" s="120" t="str">
        <f>VLOOKUP(F4994,辅助信息!A:B,2,FALSE)</f>
        <v>盘螺</v>
      </c>
      <c r="F4994" s="120" t="s">
        <v>41</v>
      </c>
      <c r="G4994" s="121">
        <v>16</v>
      </c>
      <c r="H4994" s="134" t="e">
        <f>IF(SUMIFS('[1]2025年已发货'!$E:$E,'[1]2025年已发货'!$F:$F,C4994,'[1]2025年已发货'!$C:$C,F4994,'[1]2025年已发货'!$G:$G,I4994,'[1]2025年已发货'!$H:$H,J4994)=0,"未发货",SUMIFS('[1]2025年已发货'!$E:$E,'[1]2025年已发货'!$F:$F,C4994,'[1]2025年已发货'!$C:$C,F4994,'[1]2025年已发货'!$G:$G,I4994,'[1]2025年已发货'!$H:$H,J4994))</f>
        <v>#VALUE!</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IF(OR(M4994="",N4994&lt;&gt;""),"",MAX(M4994-TODAY(),0))</f>
        <v>0</v>
      </c>
      <c r="P4994" s="62">
        <f ca="1">IF(M4994="","",IF(N4994&lt;&gt;"",MAX(N4994-M4994,0),IF(TODAY()&gt;M4994,TODAY()-M4994,0)))</f>
        <v>12</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spans="2:18">
      <c r="B4995" s="136" t="s">
        <v>229</v>
      </c>
      <c r="C4995" s="70">
        <v>45960</v>
      </c>
      <c r="D4995" s="120" t="str">
        <f>VLOOKUP(B4995,辅助信息!E:K,7,FALSE)</f>
        <v>JWDDCD2025092400212</v>
      </c>
      <c r="E4995" s="120" t="str">
        <f>VLOOKUP(F4995,辅助信息!A:B,2,FALSE)</f>
        <v>高线</v>
      </c>
      <c r="F4995" s="120" t="s">
        <v>57</v>
      </c>
      <c r="G4995" s="121">
        <v>2</v>
      </c>
      <c r="H4995" s="134" t="e">
        <f>IF(SUMIFS('[1]2025年已发货'!$E:$E,'[1]2025年已发货'!$F:$F,C4995,'[1]2025年已发货'!$C:$C,F4995,'[1]2025年已发货'!$G:$G,I4995,'[1]2025年已发货'!$H:$H,J4995)=0,"未发货",SUMIFS('[1]2025年已发货'!$E:$E,'[1]2025年已发货'!$F:$F,C4995,'[1]2025年已发货'!$C:$C,F4995,'[1]2025年已发货'!$G:$G,I4995,'[1]2025年已发货'!$H:$H,J4995))</f>
        <v>#VALUE!</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IF(OR(M4995="",N4995&lt;&gt;""),"",MAX(M4995-TODAY(),0))</f>
        <v>0</v>
      </c>
      <c r="P4995" s="62">
        <f ca="1">IF(M4995="","",IF(N4995&lt;&gt;"",MAX(N4995-M4995,0),IF(TODAY()&gt;M4995,TODAY()-M4995,0)))</f>
        <v>10</v>
      </c>
      <c r="Q4995" s="29" t="str">
        <f>VLOOKUP(B4995,辅助信息!E:M,9,FALSE)</f>
        <v>ZTWM-CDGS-XS-2025-0156-五冶钢构-2025年九月第一批次钢筋采购合同(三圣乡项目)-中铁物贸成都公司</v>
      </c>
      <c r="R4995" s="29" t="str">
        <f>_xlfn._xlws.FILTER(辅助信息!D:D,辅助信息!E:E=B4995)</f>
        <v>五冶钢构龙泉东洪片区(70亩、85亩)住宅、商业及配套工程项目</v>
      </c>
    </row>
    <row r="4996" spans="2:18">
      <c r="B4996" s="136" t="s">
        <v>229</v>
      </c>
      <c r="C4996" s="70">
        <v>45960</v>
      </c>
      <c r="D4996" s="120" t="str">
        <f>VLOOKUP(B4996,辅助信息!E:K,7,FALSE)</f>
        <v>JWDDCD2025092400212</v>
      </c>
      <c r="E4996" s="120" t="str">
        <f>VLOOKUP(F4996,辅助信息!A:B,2,FALSE)</f>
        <v>高线</v>
      </c>
      <c r="F4996" s="120" t="s">
        <v>53</v>
      </c>
      <c r="G4996" s="121">
        <v>2</v>
      </c>
      <c r="H4996" s="134" t="e">
        <f>IF(SUMIFS('[1]2025年已发货'!$E:$E,'[1]2025年已发货'!$F:$F,C4996,'[1]2025年已发货'!$C:$C,F4996,'[1]2025年已发货'!$G:$G,I4996,'[1]2025年已发货'!$H:$H,J4996)=0,"未发货",SUMIFS('[1]2025年已发货'!$E:$E,'[1]2025年已发货'!$F:$F,C4996,'[1]2025年已发货'!$C:$C,F4996,'[1]2025年已发货'!$G:$G,I4996,'[1]2025年已发货'!$H:$H,J4996))</f>
        <v>#VALUE!</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IF(OR(M4996="",N4996&lt;&gt;""),"",MAX(M4996-TODAY(),0))</f>
        <v>0</v>
      </c>
      <c r="P4996" s="62">
        <f ca="1">IF(M4996="","",IF(N4996&lt;&gt;"",MAX(N4996-M4996,0),IF(TODAY()&gt;M4996,TODAY()-M4996,0)))</f>
        <v>10</v>
      </c>
      <c r="Q4996" s="29" t="str">
        <f>VLOOKUP(B4996,辅助信息!E:M,9,FALSE)</f>
        <v>ZTWM-CDGS-XS-2025-0156-五冶钢构-2025年九月第一批次钢筋采购合同(三圣乡项目)-中铁物贸成都公司</v>
      </c>
      <c r="R4996" s="29" t="str">
        <f>_xlfn._xlws.FILTER(辅助信息!D:D,辅助信息!E:E=B4996)</f>
        <v>五冶钢构龙泉东洪片区(70亩、85亩)住宅、商业及配套工程项目</v>
      </c>
    </row>
    <row r="4997" spans="2:18">
      <c r="B4997" s="136" t="s">
        <v>229</v>
      </c>
      <c r="C4997" s="70">
        <v>45960</v>
      </c>
      <c r="D4997" s="120" t="str">
        <f>VLOOKUP(B4997,辅助信息!E:K,7,FALSE)</f>
        <v>JWDDCD2025092400212</v>
      </c>
      <c r="E4997" s="120" t="str">
        <f>VLOOKUP(F4997,辅助信息!A:B,2,FALSE)</f>
        <v>盘螺</v>
      </c>
      <c r="F4997" s="120" t="s">
        <v>49</v>
      </c>
      <c r="G4997" s="121">
        <v>2</v>
      </c>
      <c r="H4997" s="134" t="e">
        <f>IF(SUMIFS('[1]2025年已发货'!$E:$E,'[1]2025年已发货'!$F:$F,C4997,'[1]2025年已发货'!$C:$C,F4997,'[1]2025年已发货'!$G:$G,I4997,'[1]2025年已发货'!$H:$H,J4997)=0,"未发货",SUMIFS('[1]2025年已发货'!$E:$E,'[1]2025年已发货'!$F:$F,C4997,'[1]2025年已发货'!$C:$C,F4997,'[1]2025年已发货'!$G:$G,I4997,'[1]2025年已发货'!$H:$H,J4997))</f>
        <v>#VALUE!</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IF(OR(M4997="",N4997&lt;&gt;""),"",MAX(M4997-TODAY(),0))</f>
        <v>0</v>
      </c>
      <c r="P4997" s="62">
        <f ca="1">IF(M4997="","",IF(N4997&lt;&gt;"",MAX(N4997-M4997,0),IF(TODAY()&gt;M4997,TODAY()-M4997,0)))</f>
        <v>10</v>
      </c>
      <c r="Q4997" s="29" t="str">
        <f>VLOOKUP(B4997,辅助信息!E:M,9,FALSE)</f>
        <v>ZTWM-CDGS-XS-2025-0156-五冶钢构-2025年九月第一批次钢筋采购合同(三圣乡项目)-中铁物贸成都公司</v>
      </c>
      <c r="R4997" s="29" t="str">
        <f>_xlfn._xlws.FILTER(辅助信息!D:D,辅助信息!E:E=B4997)</f>
        <v>五冶钢构龙泉东洪片区(70亩、85亩)住宅、商业及配套工程项目</v>
      </c>
    </row>
    <row r="4998" spans="2:18">
      <c r="B4998" s="136" t="s">
        <v>229</v>
      </c>
      <c r="C4998" s="70">
        <v>45960</v>
      </c>
      <c r="D4998" s="120" t="str">
        <f>VLOOKUP(B4998,辅助信息!E:K,7,FALSE)</f>
        <v>JWDDCD2025092400212</v>
      </c>
      <c r="E4998" s="120" t="str">
        <f>VLOOKUP(F4998,辅助信息!A:B,2,FALSE)</f>
        <v>盘螺</v>
      </c>
      <c r="F4998" s="120" t="s">
        <v>40</v>
      </c>
      <c r="G4998" s="121">
        <v>8</v>
      </c>
      <c r="H4998" s="134" t="e">
        <f>IF(SUMIFS('[1]2025年已发货'!$E:$E,'[1]2025年已发货'!$F:$F,C4998,'[1]2025年已发货'!$C:$C,F4998,'[1]2025年已发货'!$G:$G,I4998,'[1]2025年已发货'!$H:$H,J4998)=0,"未发货",SUMIFS('[1]2025年已发货'!$E:$E,'[1]2025年已发货'!$F:$F,C4998,'[1]2025年已发货'!$C:$C,F4998,'[1]2025年已发货'!$G:$G,I4998,'[1]2025年已发货'!$H:$H,J4998))</f>
        <v>#VALUE!</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IF(OR(M4998="",N4998&lt;&gt;""),"",MAX(M4998-TODAY(),0))</f>
        <v>0</v>
      </c>
      <c r="P4998" s="62">
        <f ca="1">IF(M4998="","",IF(N4998&lt;&gt;"",MAX(N4998-M4998,0),IF(TODAY()&gt;M4998,TODAY()-M4998,0)))</f>
        <v>10</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spans="2:18">
      <c r="B4999" s="136" t="s">
        <v>229</v>
      </c>
      <c r="C4999" s="70">
        <v>45960</v>
      </c>
      <c r="D4999" s="120" t="str">
        <f>VLOOKUP(B4999,辅助信息!E:K,7,FALSE)</f>
        <v>JWDDCD2025092400212</v>
      </c>
      <c r="E4999" s="120" t="str">
        <f>VLOOKUP(F4999,辅助信息!A:B,2,FALSE)</f>
        <v>盘螺</v>
      </c>
      <c r="F4999" s="120" t="s">
        <v>41</v>
      </c>
      <c r="G4999" s="121">
        <v>20</v>
      </c>
      <c r="H4999" s="134" t="e">
        <f>IF(SUMIFS('[1]2025年已发货'!$E:$E,'[1]2025年已发货'!$F:$F,C4999,'[1]2025年已发货'!$C:$C,F4999,'[1]2025年已发货'!$G:$G,I4999,'[1]2025年已发货'!$H:$H,J4999)=0,"未发货",SUMIFS('[1]2025年已发货'!$E:$E,'[1]2025年已发货'!$F:$F,C4999,'[1]2025年已发货'!$C:$C,F4999,'[1]2025年已发货'!$G:$G,I4999,'[1]2025年已发货'!$H:$H,J4999))</f>
        <v>#VALUE!</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IF(OR(M4999="",N4999&lt;&gt;""),"",MAX(M4999-TODAY(),0))</f>
        <v>0</v>
      </c>
      <c r="P4999" s="62">
        <f ca="1">IF(M4999="","",IF(N4999&lt;&gt;"",MAX(N4999-M4999,0),IF(TODAY()&gt;M4999,TODAY()-M4999,0)))</f>
        <v>10</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spans="2:18">
      <c r="B5000" s="136" t="s">
        <v>229</v>
      </c>
      <c r="C5000" s="70">
        <v>45960</v>
      </c>
      <c r="D5000" s="120" t="str">
        <f>VLOOKUP(B5000,辅助信息!E:K,7,FALSE)</f>
        <v>JWDDCD2025092400212</v>
      </c>
      <c r="E5000" s="120" t="str">
        <f>VLOOKUP(F5000,辅助信息!A:B,2,FALSE)</f>
        <v>螺纹钢</v>
      </c>
      <c r="F5000" s="120" t="s">
        <v>27</v>
      </c>
      <c r="G5000" s="121">
        <v>30</v>
      </c>
      <c r="H5000" s="134" t="e">
        <f>IF(SUMIFS('[1]2025年已发货'!$E:$E,'[1]2025年已发货'!$F:$F,C5000,'[1]2025年已发货'!$C:$C,F5000,'[1]2025年已发货'!$G:$G,I5000,'[1]2025年已发货'!$H:$H,J5000)=0,"未发货",SUMIFS('[1]2025年已发货'!$E:$E,'[1]2025年已发货'!$F:$F,C5000,'[1]2025年已发货'!$C:$C,F5000,'[1]2025年已发货'!$G:$G,I5000,'[1]2025年已发货'!$H:$H,J5000))</f>
        <v>#VALUE!</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IF(OR(M5000="",N5000&lt;&gt;""),"",MAX(M5000-TODAY(),0))</f>
        <v>0</v>
      </c>
      <c r="P5000" s="62">
        <f ca="1">IF(M5000="","",IF(N5000&lt;&gt;"",MAX(N5000-M5000,0),IF(TODAY()&gt;M5000,TODAY()-M5000,0)))</f>
        <v>10</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spans="2:18">
      <c r="B5001" s="136" t="s">
        <v>229</v>
      </c>
      <c r="C5001" s="70">
        <v>45960</v>
      </c>
      <c r="D5001" s="120" t="str">
        <f>VLOOKUP(B5001,辅助信息!E:K,7,FALSE)</f>
        <v>JWDDCD2025092400212</v>
      </c>
      <c r="E5001" s="120" t="str">
        <f>VLOOKUP(F5001,辅助信息!A:B,2,FALSE)</f>
        <v>盘螺</v>
      </c>
      <c r="F5001" s="120" t="s">
        <v>49</v>
      </c>
      <c r="G5001" s="121">
        <v>6</v>
      </c>
      <c r="H5001" s="134" t="e">
        <f>IF(SUMIFS('[1]2025年已发货'!$E:$E,'[1]2025年已发货'!$F:$F,C5001,'[1]2025年已发货'!$C:$C,F5001,'[1]2025年已发货'!$G:$G,I5001,'[1]2025年已发货'!$H:$H,J5001)=0,"未发货",SUMIFS('[1]2025年已发货'!$E:$E,'[1]2025年已发货'!$F:$F,C5001,'[1]2025年已发货'!$C:$C,F5001,'[1]2025年已发货'!$G:$G,I5001,'[1]2025年已发货'!$H:$H,J5001))</f>
        <v>#VALUE!</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IF(OR(M5001="",N5001&lt;&gt;""),"",MAX(M5001-TODAY(),0))</f>
        <v>0</v>
      </c>
      <c r="P5001" s="62">
        <f ca="1">IF(M5001="","",IF(N5001&lt;&gt;"",MAX(N5001-M5001,0),IF(TODAY()&gt;M5001,TODAY()-M5001,0)))</f>
        <v>10</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spans="2:18">
      <c r="B5002" s="136" t="s">
        <v>229</v>
      </c>
      <c r="C5002" s="70">
        <v>45960</v>
      </c>
      <c r="D5002" s="120" t="str">
        <f>VLOOKUP(B5002,辅助信息!E:K,7,FALSE)</f>
        <v>JWDDCD2025092400212</v>
      </c>
      <c r="E5002" s="120" t="str">
        <f>VLOOKUP(F5002,辅助信息!A:B,2,FALSE)</f>
        <v>盘螺</v>
      </c>
      <c r="F5002" s="120" t="s">
        <v>40</v>
      </c>
      <c r="G5002" s="121">
        <v>20</v>
      </c>
      <c r="H5002" s="134" t="e">
        <f>IF(SUMIFS('[1]2025年已发货'!$E:$E,'[1]2025年已发货'!$F:$F,C5002,'[1]2025年已发货'!$C:$C,F5002,'[1]2025年已发货'!$G:$G,I5002,'[1]2025年已发货'!$H:$H,J5002)=0,"未发货",SUMIFS('[1]2025年已发货'!$E:$E,'[1]2025年已发货'!$F:$F,C5002,'[1]2025年已发货'!$C:$C,F5002,'[1]2025年已发货'!$G:$G,I5002,'[1]2025年已发货'!$H:$H,J5002))</f>
        <v>#VALUE!</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IF(OR(M5002="",N5002&lt;&gt;""),"",MAX(M5002-TODAY(),0))</f>
        <v>0</v>
      </c>
      <c r="P5002" s="62">
        <f ca="1">IF(M5002="","",IF(N5002&lt;&gt;"",MAX(N5002-M5002,0),IF(TODAY()&gt;M5002,TODAY()-M5002,0)))</f>
        <v>10</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spans="2:18">
      <c r="B5003" s="136" t="s">
        <v>229</v>
      </c>
      <c r="C5003" s="70">
        <v>45960</v>
      </c>
      <c r="D5003" s="120" t="str">
        <f>VLOOKUP(B5003,辅助信息!E:K,7,FALSE)</f>
        <v>JWDDCD2025092400212</v>
      </c>
      <c r="E5003" s="120" t="str">
        <f>VLOOKUP(F5003,辅助信息!A:B,2,FALSE)</f>
        <v>盘螺</v>
      </c>
      <c r="F5003" s="120" t="s">
        <v>41</v>
      </c>
      <c r="G5003" s="121">
        <v>40</v>
      </c>
      <c r="H5003" s="134" t="e">
        <f>IF(SUMIFS('[1]2025年已发货'!$E:$E,'[1]2025年已发货'!$F:$F,C5003,'[1]2025年已发货'!$C:$C,F5003,'[1]2025年已发货'!$G:$G,I5003,'[1]2025年已发货'!$H:$H,J5003)=0,"未发货",SUMIFS('[1]2025年已发货'!$E:$E,'[1]2025年已发货'!$F:$F,C5003,'[1]2025年已发货'!$C:$C,F5003,'[1]2025年已发货'!$G:$G,I5003,'[1]2025年已发货'!$H:$H,J5003))</f>
        <v>#VALUE!</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IF(OR(M5003="",N5003&lt;&gt;""),"",MAX(M5003-TODAY(),0))</f>
        <v>0</v>
      </c>
      <c r="P5003" s="62">
        <f ca="1">IF(M5003="","",IF(N5003&lt;&gt;"",MAX(N5003-M5003,0),IF(TODAY()&gt;M5003,TODAY()-M5003,0)))</f>
        <v>10</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spans="2:18">
      <c r="B5004" s="136" t="s">
        <v>229</v>
      </c>
      <c r="C5004" s="70">
        <v>45960</v>
      </c>
      <c r="D5004" s="120" t="str">
        <f>VLOOKUP(B5004,辅助信息!E:K,7,FALSE)</f>
        <v>JWDDCD2025092400212</v>
      </c>
      <c r="E5004" s="120" t="str">
        <f>VLOOKUP(F5004,辅助信息!A:B,2,FALSE)</f>
        <v>螺纹钢</v>
      </c>
      <c r="F5004" s="120" t="s">
        <v>27</v>
      </c>
      <c r="G5004" s="121">
        <v>57</v>
      </c>
      <c r="H5004" s="134" t="e">
        <f>IF(SUMIFS('[1]2025年已发货'!$E:$E,'[1]2025年已发货'!$F:$F,C5004,'[1]2025年已发货'!$C:$C,F5004,'[1]2025年已发货'!$G:$G,I5004,'[1]2025年已发货'!$H:$H,J5004)=0,"未发货",SUMIFS('[1]2025年已发货'!$E:$E,'[1]2025年已发货'!$F:$F,C5004,'[1]2025年已发货'!$C:$C,F5004,'[1]2025年已发货'!$G:$G,I5004,'[1]2025年已发货'!$H:$H,J5004))</f>
        <v>#VALUE!</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IF(OR(M5004="",N5004&lt;&gt;""),"",MAX(M5004-TODAY(),0))</f>
        <v>0</v>
      </c>
      <c r="P5004" s="62">
        <f ca="1">IF(M5004="","",IF(N5004&lt;&gt;"",MAX(N5004-M5004,0),IF(TODAY()&gt;M5004,TODAY()-M5004,0)))</f>
        <v>10</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spans="2:18">
      <c r="B5005" s="136" t="s">
        <v>229</v>
      </c>
      <c r="C5005" s="70">
        <v>45960</v>
      </c>
      <c r="D5005" s="120" t="str">
        <f>VLOOKUP(B5005,辅助信息!E:K,7,FALSE)</f>
        <v>JWDDCD2025092400212</v>
      </c>
      <c r="E5005" s="120" t="str">
        <f>VLOOKUP(F5005,辅助信息!A:B,2,FALSE)</f>
        <v>螺纹钢</v>
      </c>
      <c r="F5005" s="120" t="s">
        <v>19</v>
      </c>
      <c r="G5005" s="121">
        <v>9</v>
      </c>
      <c r="H5005" s="134" t="e">
        <f>IF(SUMIFS('[1]2025年已发货'!$E:$E,'[1]2025年已发货'!$F:$F,C5005,'[1]2025年已发货'!$C:$C,F5005,'[1]2025年已发货'!$G:$G,I5005,'[1]2025年已发货'!$H:$H,J5005)=0,"未发货",SUMIFS('[1]2025年已发货'!$E:$E,'[1]2025年已发货'!$F:$F,C5005,'[1]2025年已发货'!$C:$C,F5005,'[1]2025年已发货'!$G:$G,I5005,'[1]2025年已发货'!$H:$H,J5005))</f>
        <v>#VALUE!</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IF(OR(M5005="",N5005&lt;&gt;""),"",MAX(M5005-TODAY(),0))</f>
        <v>0</v>
      </c>
      <c r="P5005" s="62">
        <f ca="1">IF(M5005="","",IF(N5005&lt;&gt;"",MAX(N5005-M5005,0),IF(TODAY()&gt;M5005,TODAY()-M5005,0)))</f>
        <v>10</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spans="2:18">
      <c r="B5006" s="136" t="s">
        <v>229</v>
      </c>
      <c r="C5006" s="70">
        <v>45960</v>
      </c>
      <c r="D5006" s="120" t="str">
        <f>VLOOKUP(B5006,辅助信息!E:K,7,FALSE)</f>
        <v>JWDDCD2025092400212</v>
      </c>
      <c r="E5006" s="120" t="str">
        <f>VLOOKUP(F5006,辅助信息!A:B,2,FALSE)</f>
        <v>螺纹钢</v>
      </c>
      <c r="F5006" s="120" t="s">
        <v>32</v>
      </c>
      <c r="G5006" s="121">
        <v>6</v>
      </c>
      <c r="H5006" s="134" t="e">
        <f>IF(SUMIFS('[1]2025年已发货'!$E:$E,'[1]2025年已发货'!$F:$F,C5006,'[1]2025年已发货'!$C:$C,F5006,'[1]2025年已发货'!$G:$G,I5006,'[1]2025年已发货'!$H:$H,J5006)=0,"未发货",SUMIFS('[1]2025年已发货'!$E:$E,'[1]2025年已发货'!$F:$F,C5006,'[1]2025年已发货'!$C:$C,F5006,'[1]2025年已发货'!$G:$G,I5006,'[1]2025年已发货'!$H:$H,J5006))</f>
        <v>#VALUE!</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IF(OR(M5006="",N5006&lt;&gt;""),"",MAX(M5006-TODAY(),0))</f>
        <v>0</v>
      </c>
      <c r="P5006" s="62">
        <f ca="1">IF(M5006="","",IF(N5006&lt;&gt;"",MAX(N5006-M5006,0),IF(TODAY()&gt;M5006,TODAY()-M5006,0)))</f>
        <v>10</v>
      </c>
      <c r="Q5006" s="29" t="str">
        <f>VLOOKUP(B5006,辅助信息!E:M,9,FALSE)</f>
        <v>ZTWM-CDGS-XS-2025-0156-五冶钢构-2025年九月第一批次钢筋采购合同(三圣乡项目)-中铁物贸成都公司</v>
      </c>
      <c r="R5006" s="29" t="str">
        <f>_xlfn._xlws.FILTER(辅助信息!D:D,辅助信息!E:E=B5006)</f>
        <v>五冶钢构龙泉东洪片区(70亩、85亩)住宅、商业及配套工程项目</v>
      </c>
    </row>
    <row r="5007" spans="2:18">
      <c r="B5007" s="136" t="s">
        <v>229</v>
      </c>
      <c r="C5007" s="70">
        <v>45960</v>
      </c>
      <c r="D5007" s="120" t="str">
        <f>VLOOKUP(B5007,辅助信息!E:K,7,FALSE)</f>
        <v>JWDDCD2025092400212</v>
      </c>
      <c r="E5007" s="120" t="str">
        <f>VLOOKUP(F5007,辅助信息!A:B,2,FALSE)</f>
        <v>螺纹钢</v>
      </c>
      <c r="F5007" s="120" t="s">
        <v>30</v>
      </c>
      <c r="G5007" s="121">
        <v>9</v>
      </c>
      <c r="H5007" s="134" t="e">
        <f>IF(SUMIFS('[1]2025年已发货'!$E:$E,'[1]2025年已发货'!$F:$F,C5007,'[1]2025年已发货'!$C:$C,F5007,'[1]2025年已发货'!$G:$G,I5007,'[1]2025年已发货'!$H:$H,J5007)=0,"未发货",SUMIFS('[1]2025年已发货'!$E:$E,'[1]2025年已发货'!$F:$F,C5007,'[1]2025年已发货'!$C:$C,F5007,'[1]2025年已发货'!$G:$G,I5007,'[1]2025年已发货'!$H:$H,J5007))</f>
        <v>#VALUE!</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IF(OR(M5007="",N5007&lt;&gt;""),"",MAX(M5007-TODAY(),0))</f>
        <v>0</v>
      </c>
      <c r="P5007" s="62">
        <f ca="1">IF(M5007="","",IF(N5007&lt;&gt;"",MAX(N5007-M5007,0),IF(TODAY()&gt;M5007,TODAY()-M5007,0)))</f>
        <v>10</v>
      </c>
      <c r="Q5007" s="29" t="str">
        <f>VLOOKUP(B5007,辅助信息!E:M,9,FALSE)</f>
        <v>ZTWM-CDGS-XS-2025-0156-五冶钢构-2025年九月第一批次钢筋采购合同(三圣乡项目)-中铁物贸成都公司</v>
      </c>
      <c r="R5007" s="29" t="str">
        <f>_xlfn._xlws.FILTER(辅助信息!D:D,辅助信息!E:E=B5007)</f>
        <v>五冶钢构龙泉东洪片区(70亩、85亩)住宅、商业及配套工程项目</v>
      </c>
    </row>
    <row r="5008" spans="2:18">
      <c r="B5008" s="136" t="s">
        <v>229</v>
      </c>
      <c r="C5008" s="70">
        <v>45960</v>
      </c>
      <c r="D5008" s="120" t="str">
        <f>VLOOKUP(B5008,辅助信息!E:K,7,FALSE)</f>
        <v>JWDDCD2025092400212</v>
      </c>
      <c r="E5008" s="120" t="str">
        <f>VLOOKUP(F5008,辅助信息!A:B,2,FALSE)</f>
        <v>螺纹钢</v>
      </c>
      <c r="F5008" s="120" t="s">
        <v>18</v>
      </c>
      <c r="G5008" s="121">
        <v>6</v>
      </c>
      <c r="H5008" s="134" t="e">
        <f>IF(SUMIFS('[1]2025年已发货'!$E:$E,'[1]2025年已发货'!$F:$F,C5008,'[1]2025年已发货'!$C:$C,F5008,'[1]2025年已发货'!$G:$G,I5008,'[1]2025年已发货'!$H:$H,J5008)=0,"未发货",SUMIFS('[1]2025年已发货'!$E:$E,'[1]2025年已发货'!$F:$F,C5008,'[1]2025年已发货'!$C:$C,F5008,'[1]2025年已发货'!$G:$G,I5008,'[1]2025年已发货'!$H:$H,J5008))</f>
        <v>#VALUE!</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IF(OR(M5008="",N5008&lt;&gt;""),"",MAX(M5008-TODAY(),0))</f>
        <v>0</v>
      </c>
      <c r="P5008" s="62">
        <f ca="1">IF(M5008="","",IF(N5008&lt;&gt;"",MAX(N5008-M5008,0),IF(TODAY()&gt;M5008,TODAY()-M5008,0)))</f>
        <v>10</v>
      </c>
      <c r="Q5008" s="29" t="str">
        <f>VLOOKUP(B5008,辅助信息!E:M,9,FALSE)</f>
        <v>ZTWM-CDGS-XS-2025-0156-五冶钢构-2025年九月第一批次钢筋采购合同(三圣乡项目)-中铁物贸成都公司</v>
      </c>
      <c r="R5008" s="29" t="str">
        <f>_xlfn._xlws.FILTER(辅助信息!D:D,辅助信息!E:E=B5008)</f>
        <v>五冶钢构龙泉东洪片区(70亩、85亩)住宅、商业及配套工程项目</v>
      </c>
    </row>
    <row r="5009" spans="2:18">
      <c r="B5009" s="136" t="s">
        <v>229</v>
      </c>
      <c r="C5009" s="70">
        <v>45960</v>
      </c>
      <c r="D5009" s="120" t="str">
        <f>VLOOKUP(B5009,辅助信息!E:K,7,FALSE)</f>
        <v>JWDDCD2025092400212</v>
      </c>
      <c r="E5009" s="120" t="str">
        <f>VLOOKUP(F5009,辅助信息!A:B,2,FALSE)</f>
        <v>螺纹钢</v>
      </c>
      <c r="F5009" s="120" t="s">
        <v>66</v>
      </c>
      <c r="G5009" s="121">
        <v>6</v>
      </c>
      <c r="H5009" s="134" t="e">
        <f>IF(SUMIFS('[1]2025年已发货'!$E:$E,'[1]2025年已发货'!$F:$F,C5009,'[1]2025年已发货'!$C:$C,F5009,'[1]2025年已发货'!$G:$G,I5009,'[1]2025年已发货'!$H:$H,J5009)=0,"未发货",SUMIFS('[1]2025年已发货'!$E:$E,'[1]2025年已发货'!$F:$F,C5009,'[1]2025年已发货'!$C:$C,F5009,'[1]2025年已发货'!$G:$G,I5009,'[1]2025年已发货'!$H:$H,J5009))</f>
        <v>#VALUE!</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IF(OR(M5009="",N5009&lt;&gt;""),"",MAX(M5009-TODAY(),0))</f>
        <v>0</v>
      </c>
      <c r="P5009" s="62">
        <f ca="1">IF(M5009="","",IF(N5009&lt;&gt;"",MAX(N5009-M5009,0),IF(TODAY()&gt;M5009,TODAY()-M5009,0)))</f>
        <v>10</v>
      </c>
      <c r="Q5009" s="29" t="str">
        <f>VLOOKUP(B5009,辅助信息!E:M,9,FALSE)</f>
        <v>ZTWM-CDGS-XS-2025-0156-五冶钢构-2025年九月第一批次钢筋采购合同(三圣乡项目)-中铁物贸成都公司</v>
      </c>
      <c r="R5009" s="29" t="str">
        <f>_xlfn._xlws.FILTER(辅助信息!D:D,辅助信息!E:E=B5009)</f>
        <v>五冶钢构龙泉东洪片区(70亩、85亩)住宅、商业及配套工程项目</v>
      </c>
    </row>
    <row r="5010" spans="2:18">
      <c r="B5010" s="136" t="s">
        <v>229</v>
      </c>
      <c r="C5010" s="70">
        <v>45960</v>
      </c>
      <c r="D5010" s="120" t="str">
        <f>VLOOKUP(B5010,辅助信息!E:K,7,FALSE)</f>
        <v>JWDDCD2025092400212</v>
      </c>
      <c r="E5010" s="120" t="str">
        <f>VLOOKUP(F5010,辅助信息!A:B,2,FALSE)</f>
        <v>螺纹钢</v>
      </c>
      <c r="F5010" s="120" t="s">
        <v>58</v>
      </c>
      <c r="G5010" s="121">
        <v>6</v>
      </c>
      <c r="H5010" s="134" t="e">
        <f>IF(SUMIFS('[1]2025年已发货'!$E:$E,'[1]2025年已发货'!$F:$F,C5010,'[1]2025年已发货'!$C:$C,F5010,'[1]2025年已发货'!$G:$G,I5010,'[1]2025年已发货'!$H:$H,J5010)=0,"未发货",SUMIFS('[1]2025年已发货'!$E:$E,'[1]2025年已发货'!$F:$F,C5010,'[1]2025年已发货'!$C:$C,F5010,'[1]2025年已发货'!$G:$G,I5010,'[1]2025年已发货'!$H:$H,J5010))</f>
        <v>#VALUE!</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IF(OR(M5010="",N5010&lt;&gt;""),"",MAX(M5010-TODAY(),0))</f>
        <v>0</v>
      </c>
      <c r="P5010" s="62">
        <f ca="1">IF(M5010="","",IF(N5010&lt;&gt;"",MAX(N5010-M5010,0),IF(TODAY()&gt;M5010,TODAY()-M5010,0)))</f>
        <v>10</v>
      </c>
      <c r="Q5010" s="29" t="str">
        <f>VLOOKUP(B5010,辅助信息!E:M,9,FALSE)</f>
        <v>ZTWM-CDGS-XS-2025-0156-五冶钢构-2025年九月第一批次钢筋采购合同(三圣乡项目)-中铁物贸成都公司</v>
      </c>
      <c r="R5010" s="29" t="str">
        <f>_xlfn._xlws.FILTER(辅助信息!D:D,辅助信息!E:E=B5010)</f>
        <v>五冶钢构龙泉东洪片区(70亩、85亩)住宅、商业及配套工程项目</v>
      </c>
    </row>
    <row r="5011" spans="2:18">
      <c r="B5011" s="136" t="s">
        <v>229</v>
      </c>
      <c r="C5011" s="70">
        <v>45960</v>
      </c>
      <c r="D5011" s="120" t="str">
        <f>VLOOKUP(B5011,辅助信息!E:K,7,FALSE)</f>
        <v>JWDDCD2025092400212</v>
      </c>
      <c r="E5011" s="120" t="str">
        <f>VLOOKUP(F5011,辅助信息!A:B,2,FALSE)</f>
        <v>螺纹钢</v>
      </c>
      <c r="F5011" s="120" t="s">
        <v>46</v>
      </c>
      <c r="G5011" s="121">
        <v>9</v>
      </c>
      <c r="H5011" s="134" t="e">
        <f>IF(SUMIFS('[1]2025年已发货'!$E:$E,'[1]2025年已发货'!$F:$F,C5011,'[1]2025年已发货'!$C:$C,F5011,'[1]2025年已发货'!$G:$G,I5011,'[1]2025年已发货'!$H:$H,J5011)=0,"未发货",SUMIFS('[1]2025年已发货'!$E:$E,'[1]2025年已发货'!$F:$F,C5011,'[1]2025年已发货'!$C:$C,F5011,'[1]2025年已发货'!$G:$G,I5011,'[1]2025年已发货'!$H:$H,J5011))</f>
        <v>#VALUE!</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IF(OR(M5011="",N5011&lt;&gt;""),"",MAX(M5011-TODAY(),0))</f>
        <v>0</v>
      </c>
      <c r="P5011" s="62">
        <f ca="1">IF(M5011="","",IF(N5011&lt;&gt;"",MAX(N5011-M5011,0),IF(TODAY()&gt;M5011,TODAY()-M5011,0)))</f>
        <v>10</v>
      </c>
      <c r="Q5011" s="29" t="str">
        <f>VLOOKUP(B5011,辅助信息!E:M,9,FALSE)</f>
        <v>ZTWM-CDGS-XS-2025-0156-五冶钢构-2025年九月第一批次钢筋采购合同(三圣乡项目)-中铁物贸成都公司</v>
      </c>
      <c r="R5011" s="29" t="str">
        <f>_xlfn._xlws.FILTER(辅助信息!D:D,辅助信息!E:E=B5011)</f>
        <v>五冶钢构龙泉东洪片区(70亩、85亩)住宅、商业及配套工程项目</v>
      </c>
    </row>
    <row r="5012" spans="2:18">
      <c r="B5012" s="136" t="s">
        <v>229</v>
      </c>
      <c r="C5012" s="70">
        <v>45960</v>
      </c>
      <c r="D5012" s="120" t="str">
        <f>VLOOKUP(B5012,辅助信息!E:K,7,FALSE)</f>
        <v>JWDDCD2025092400212</v>
      </c>
      <c r="E5012" s="120" t="str">
        <f>VLOOKUP(F5012,辅助信息!A:B,2,FALSE)</f>
        <v>螺纹钢</v>
      </c>
      <c r="F5012" s="120" t="s">
        <v>22</v>
      </c>
      <c r="G5012" s="121">
        <v>21</v>
      </c>
      <c r="H5012" s="134" t="e">
        <f>IF(SUMIFS('[1]2025年已发货'!$E:$E,'[1]2025年已发货'!$F:$F,C5012,'[1]2025年已发货'!$C:$C,F5012,'[1]2025年已发货'!$G:$G,I5012,'[1]2025年已发货'!$H:$H,J5012)=0,"未发货",SUMIFS('[1]2025年已发货'!$E:$E,'[1]2025年已发货'!$F:$F,C5012,'[1]2025年已发货'!$C:$C,F5012,'[1]2025年已发货'!$G:$G,I5012,'[1]2025年已发货'!$H:$H,J5012))</f>
        <v>#VALUE!</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IF(OR(M5012="",N5012&lt;&gt;""),"",MAX(M5012-TODAY(),0))</f>
        <v>0</v>
      </c>
      <c r="P5012" s="62">
        <f ca="1">IF(M5012="","",IF(N5012&lt;&gt;"",MAX(N5012-M5012,0),IF(TODAY()&gt;M5012,TODAY()-M5012,0)))</f>
        <v>10</v>
      </c>
      <c r="Q5012" s="29" t="str">
        <f>VLOOKUP(B5012,辅助信息!E:M,9,FALSE)</f>
        <v>ZTWM-CDGS-XS-2025-0156-五冶钢构-2025年九月第一批次钢筋采购合同(三圣乡项目)-中铁物贸成都公司</v>
      </c>
      <c r="R5012" s="29" t="str">
        <f>_xlfn._xlws.FILTER(辅助信息!D:D,辅助信息!E:E=B5012)</f>
        <v>五冶钢构龙泉东洪片区(70亩、85亩)住宅、商业及配套工程项目</v>
      </c>
    </row>
    <row r="5013" spans="2:18">
      <c r="B5013" s="136" t="s">
        <v>228</v>
      </c>
      <c r="C5013" s="70">
        <v>45960</v>
      </c>
      <c r="D5013" s="120" t="str">
        <f>VLOOKUP(B5013,辅助信息!E:K,7,FALSE)</f>
        <v>JWDDCD2025092400190</v>
      </c>
      <c r="E5013" s="120" t="str">
        <f>VLOOKUP(F5013,辅助信息!A:B,2,FALSE)</f>
        <v>高线</v>
      </c>
      <c r="F5013" s="120" t="s">
        <v>53</v>
      </c>
      <c r="G5013" s="121">
        <v>2</v>
      </c>
      <c r="H5013" s="134" t="e">
        <f>IF(SUMIFS('[1]2025年已发货'!$E:$E,'[1]2025年已发货'!$F:$F,C5013,'[1]2025年已发货'!$C:$C,F5013,'[1]2025年已发货'!$G:$G,I5013,'[1]2025年已发货'!$H:$H,J5013)=0,"未发货",SUMIFS('[1]2025年已发货'!$E:$E,'[1]2025年已发货'!$F:$F,C5013,'[1]2025年已发货'!$C:$C,F5013,'[1]2025年已发货'!$G:$G,I5013,'[1]2025年已发货'!$H:$H,J5013))</f>
        <v>#VALUE!</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IF(OR(M5013="",N5013&lt;&gt;""),"",MAX(M5013-TODAY(),0))</f>
        <v>0</v>
      </c>
      <c r="P5013" s="62">
        <f ca="1">IF(M5013="","",IF(N5013&lt;&gt;"",MAX(N5013-M5013,0),IF(TODAY()&gt;M5013,TODAY()-M5013,0)))</f>
        <v>7</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五冶钢构龙泉东洪片区(70亩、85亩)住宅、商业及配套工程项目</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6</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五冶钢构龙泉东洪片区(70亩、85亩)住宅、商业及配套工程项目</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6</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五冶钢构龙泉东洪片区(70亩、85亩)住宅、商业及配套工程项目</v>
      </c>
    </row>
    <row r="5016" spans="2:18">
      <c r="B5016" s="136" t="s">
        <v>225</v>
      </c>
      <c r="C5016" s="70">
        <v>45960</v>
      </c>
      <c r="D5016" s="120" t="str">
        <f>VLOOKUP(B5016,辅助信息!E:K,7,FALSE)</f>
        <v>JWDDCD2025092400210</v>
      </c>
      <c r="E5016" s="120" t="str">
        <f>VLOOKUP(F5016,辅助信息!A:B,2,FALSE)</f>
        <v>盘螺</v>
      </c>
      <c r="F5016" s="120" t="s">
        <v>40</v>
      </c>
      <c r="G5016" s="121">
        <v>35</v>
      </c>
      <c r="H5016" s="134" t="e">
        <f>IF(SUMIFS('[1]2025年已发货'!$E:$E,'[1]2025年已发货'!$F:$F,C5016,'[1]2025年已发货'!$C:$C,F5016,'[1]2025年已发货'!$G:$G,I5016,'[1]2025年已发货'!$H:$H,J5016)=0,"未发货",SUMIFS('[1]2025年已发货'!$E:$E,'[1]2025年已发货'!$F:$F,C5016,'[1]2025年已发货'!$C:$C,F5016,'[1]2025年已发货'!$G:$G,I5016,'[1]2025年已发货'!$H:$H,J5016))</f>
        <v>#VALUE!</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IF(OR(M5016="",N5016&lt;&gt;""),"",MAX(M5016-TODAY(),0))</f>
        <v>0</v>
      </c>
      <c r="P5016" s="62">
        <f ca="1">IF(M5016="","",IF(N5016&lt;&gt;"",MAX(N5016-M5016,0),IF(TODAY()&gt;M5016,TODAY()-M5016,0)))</f>
        <v>6</v>
      </c>
      <c r="Q5016" s="29" t="str">
        <f>VLOOKUP(B5016,辅助信息!E:M,9,FALSE)</f>
        <v>ZTWM-CDGS-XS-2025-0156-五冶钢构-2025年九月第一批次钢筋采购合同(三圣乡项目)-中铁物贸成都公司</v>
      </c>
      <c r="R5016" s="29" t="str">
        <f>_xlfn._xlws.FILTER(辅助信息!D:D,辅助信息!E:E=B5016)</f>
        <v>五冶钢构龙泉东洪片区(70亩、85亩)住宅、商业及配套工程项目</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6</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6</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6</v>
      </c>
      <c r="Q5019" s="29" t="str">
        <f>VLOOKUP(B5019,辅助信息!E:M,9,FALSE)</f>
        <v>ZTWM-CDGS-XS-2025-0050-中铁科研院-宜宾泥溪项目</v>
      </c>
      <c r="R5019" s="29" t="str">
        <f>_xlfn._xlws.FILTER(辅助信息!D:D,辅助信息!E:E=B5019)</f>
        <v>中铁科研院宜宾泥溪项目</v>
      </c>
    </row>
    <row r="5020" hidden="1" spans="2:18">
      <c r="B5020" s="135" t="s">
        <v>224</v>
      </c>
      <c r="C5020" s="70">
        <v>45959</v>
      </c>
      <c r="D5020" s="40" t="str">
        <f>VLOOKUP(B5020,辅助信息!E:K,7,FALSE)</f>
        <v>JWDDCD2025092400188</v>
      </c>
      <c r="E5020" s="40" t="str">
        <f>VLOOKUP(F5020,辅助信息!A:B,2,FALSE)</f>
        <v>螺纹钢</v>
      </c>
      <c r="F5020" s="97" t="s">
        <v>27</v>
      </c>
      <c r="G5020" s="36">
        <v>35</v>
      </c>
      <c r="H5020" s="134">
        <v>35</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6</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五冶钢构龙泉东洪片区(70亩、85亩)住宅、商业及配套工程项目</v>
      </c>
    </row>
    <row r="5021" hidden="1" spans="2:18">
      <c r="B5021" s="135" t="s">
        <v>224</v>
      </c>
      <c r="C5021" s="70">
        <v>45959</v>
      </c>
      <c r="D5021" s="40" t="str">
        <f>VLOOKUP(B5021,辅助信息!E:K,7,FALSE)</f>
        <v>JWDDCD2025092400188</v>
      </c>
      <c r="E5021" s="40" t="str">
        <f>VLOOKUP(F5021,辅助信息!A:B,2,FALSE)</f>
        <v>螺纹钢</v>
      </c>
      <c r="F5021" s="40" t="s">
        <v>27</v>
      </c>
      <c r="G5021" s="36">
        <v>10</v>
      </c>
      <c r="H5021" s="134">
        <v>10</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6</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五冶钢构龙泉东洪片区(70亩、85亩)住宅、商业及配套工程项目</v>
      </c>
    </row>
    <row r="5022" hidden="1" spans="2:18">
      <c r="B5022" s="135" t="s">
        <v>224</v>
      </c>
      <c r="C5022" s="70">
        <v>45959</v>
      </c>
      <c r="D5022" s="40" t="str">
        <f>VLOOKUP(B5022,辅助信息!E:K,7,FALSE)</f>
        <v>JWDDCD2025092400188</v>
      </c>
      <c r="E5022" s="40" t="str">
        <f>VLOOKUP(F5022,辅助信息!A:B,2,FALSE)</f>
        <v>螺纹钢</v>
      </c>
      <c r="F5022" s="40" t="s">
        <v>19</v>
      </c>
      <c r="G5022" s="36">
        <v>10</v>
      </c>
      <c r="H5022" s="134">
        <f>IF(SUMIFS('[1]2025年已发货'!$E:$E,'[1]2025年已发货'!$F:$F,C5022,'[1]2025年已发货'!$C:$C,F5022,'[1]2025年已发货'!$G:$G,I5022,'[1]2025年已发货'!$H:$H,J5022)=0,"未发货",SUMIFS('[1]2025年已发货'!$E:$E,'[1]2025年已发货'!$F:$F,C5022,'[1]2025年已发货'!$C:$C,F5022,'[1]2025年已发货'!$G:$G,I5022,'[1]2025年已发货'!$H:$H,J5022))</f>
        <v>10</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6</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五冶钢构龙泉东洪片区(70亩、85亩)住宅、商业及配套工程项目</v>
      </c>
    </row>
    <row r="5023" hidden="1" spans="2:18">
      <c r="B5023" s="135" t="s">
        <v>224</v>
      </c>
      <c r="C5023" s="70">
        <v>45959</v>
      </c>
      <c r="D5023" s="40" t="str">
        <f>VLOOKUP(B5023,辅助信息!E:K,7,FALSE)</f>
        <v>JWDDCD2025092400188</v>
      </c>
      <c r="E5023" s="40" t="str">
        <f>VLOOKUP(F5023,辅助信息!A:B,2,FALSE)</f>
        <v>螺纹钢</v>
      </c>
      <c r="F5023" s="40" t="s">
        <v>32</v>
      </c>
      <c r="G5023" s="36">
        <v>10</v>
      </c>
      <c r="H5023" s="134">
        <f>IF(SUMIFS('[1]2025年已发货'!$E:$E,'[1]2025年已发货'!$F:$F,C5023,'[1]2025年已发货'!$C:$C,F5023,'[1]2025年已发货'!$G:$G,I5023,'[1]2025年已发货'!$H:$H,J5023)=0,"未发货",SUMIFS('[1]2025年已发货'!$E:$E,'[1]2025年已发货'!$F:$F,C5023,'[1]2025年已发货'!$C:$C,F5023,'[1]2025年已发货'!$G:$G,I5023,'[1]2025年已发货'!$H:$H,J5023))</f>
        <v>10</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6</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五冶钢构龙泉东洪片区(70亩、85亩)住宅、商业及配套工程项目</v>
      </c>
    </row>
    <row r="5024" hidden="1" spans="2:18">
      <c r="B5024" s="135" t="s">
        <v>224</v>
      </c>
      <c r="C5024" s="70">
        <v>45959</v>
      </c>
      <c r="D5024" s="40" t="str">
        <f>VLOOKUP(B5024,辅助信息!E:K,7,FALSE)</f>
        <v>JWDDCD2025092400188</v>
      </c>
      <c r="E5024" s="40" t="str">
        <f>VLOOKUP(F5024,辅助信息!A:B,2,FALSE)</f>
        <v>螺纹钢</v>
      </c>
      <c r="F5024" s="40" t="s">
        <v>30</v>
      </c>
      <c r="G5024" s="36">
        <v>10</v>
      </c>
      <c r="H5024" s="134">
        <f>IF(SUMIFS('[1]2025年已发货'!$E:$E,'[1]2025年已发货'!$F:$F,C5024,'[1]2025年已发货'!$C:$C,F5024,'[1]2025年已发货'!$G:$G,I5024,'[1]2025年已发货'!$H:$H,J5024)=0,"未发货",SUMIFS('[1]2025年已发货'!$E:$E,'[1]2025年已发货'!$F:$F,C5024,'[1]2025年已发货'!$C:$C,F5024,'[1]2025年已发货'!$G:$G,I5024,'[1]2025年已发货'!$H:$H,J5024))</f>
        <v>10</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6</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五冶钢构龙泉东洪片区(70亩、85亩)住宅、商业及配套工程项目</v>
      </c>
    </row>
    <row r="5025" hidden="1" spans="2:18">
      <c r="B5025" s="135" t="s">
        <v>224</v>
      </c>
      <c r="C5025" s="70">
        <v>45959</v>
      </c>
      <c r="D5025" s="40" t="str">
        <f>VLOOKUP(B5025,辅助信息!E:K,7,FALSE)</f>
        <v>JWDDCD2025092400188</v>
      </c>
      <c r="E5025" s="40" t="str">
        <f>VLOOKUP(F5025,辅助信息!A:B,2,FALSE)</f>
        <v>螺纹钢</v>
      </c>
      <c r="F5025" s="40" t="s">
        <v>33</v>
      </c>
      <c r="G5025" s="36">
        <v>10</v>
      </c>
      <c r="H5025" s="134">
        <f>IF(SUMIFS('[1]2025年已发货'!$E:$E,'[1]2025年已发货'!$F:$F,C5025,'[1]2025年已发货'!$C:$C,F5025,'[1]2025年已发货'!$G:$G,I5025,'[1]2025年已发货'!$H:$H,J5025)=0,"未发货",SUMIFS('[1]2025年已发货'!$E:$E,'[1]2025年已发货'!$F:$F,C5025,'[1]2025年已发货'!$C:$C,F5025,'[1]2025年已发货'!$G:$G,I5025,'[1]2025年已发货'!$H:$H,J5025))</f>
        <v>10</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6</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五冶钢构龙泉东洪片区(70亩、85亩)住宅、商业及配套工程项目</v>
      </c>
    </row>
    <row r="5026" hidden="1" spans="2:18">
      <c r="B5026" s="135" t="s">
        <v>224</v>
      </c>
      <c r="C5026" s="70">
        <v>45959</v>
      </c>
      <c r="D5026" s="40" t="str">
        <f>VLOOKUP(B5026,辅助信息!E:K,7,FALSE)</f>
        <v>JWDDCD2025092400188</v>
      </c>
      <c r="E5026" s="40" t="str">
        <f>VLOOKUP(F5026,辅助信息!A:B,2,FALSE)</f>
        <v>螺纹钢</v>
      </c>
      <c r="F5026" s="40" t="s">
        <v>28</v>
      </c>
      <c r="G5026" s="36">
        <v>10</v>
      </c>
      <c r="H5026" s="134">
        <f>IF(SUMIFS('[1]2025年已发货'!$E:$E,'[1]2025年已发货'!$F:$F,C5026,'[1]2025年已发货'!$C:$C,F5026,'[1]2025年已发货'!$G:$G,I5026,'[1]2025年已发货'!$H:$H,J5026)=0,"未发货",SUMIFS('[1]2025年已发货'!$E:$E,'[1]2025年已发货'!$F:$F,C5026,'[1]2025年已发货'!$C:$C,F5026,'[1]2025年已发货'!$G:$G,I5026,'[1]2025年已发货'!$H:$H,J5026))</f>
        <v>10</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6</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五冶钢构龙泉东洪片区(70亩、85亩)住宅、商业及配套工程项目</v>
      </c>
    </row>
    <row r="5027" hidden="1" spans="2:18">
      <c r="B5027" s="135" t="s">
        <v>224</v>
      </c>
      <c r="C5027" s="70">
        <v>45959</v>
      </c>
      <c r="D5027" s="40" t="str">
        <f>VLOOKUP(B5027,辅助信息!E:K,7,FALSE)</f>
        <v>JWDDCD2025092400188</v>
      </c>
      <c r="E5027" s="40" t="str">
        <f>VLOOKUP(F5027,辅助信息!A:B,2,FALSE)</f>
        <v>螺纹钢</v>
      </c>
      <c r="F5027" s="40" t="s">
        <v>18</v>
      </c>
      <c r="G5027" s="36">
        <v>10</v>
      </c>
      <c r="H5027" s="134">
        <f>IF(SUMIFS('[1]2025年已发货'!$E:$E,'[1]2025年已发货'!$F:$F,C5027,'[1]2025年已发货'!$C:$C,F5027,'[1]2025年已发货'!$G:$G,I5027,'[1]2025年已发货'!$H:$H,J5027)=0,"未发货",SUMIFS('[1]2025年已发货'!$E:$E,'[1]2025年已发货'!$F:$F,C5027,'[1]2025年已发货'!$C:$C,F5027,'[1]2025年已发货'!$G:$G,I5027,'[1]2025年已发货'!$H:$H,J5027))</f>
        <v>10</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6</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五冶钢构龙泉东洪片区(70亩、85亩)住宅、商业及配套工程项目</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91" si="240">IF(OR(M5028="",N5028&lt;&gt;""),"",MAX(M5028-TODAY(),0))</f>
        <v>0</v>
      </c>
      <c r="P5028" s="62">
        <f ca="1" t="shared" ref="P5028:P5091" si="241">IF(M5028="","",IF(N5028&lt;&gt;"",MAX(N5028-M5028,0),IF(TODAY()&gt;M5028,TODAY()-M5028,0)))</f>
        <v>6</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6</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6</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6</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6</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6</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6</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6</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4</v>
      </c>
      <c r="Q5036" s="29" t="str">
        <f>VLOOKUP(B5036,辅助信息!E:M,9,FALSE)</f>
        <v>ZTWM-CDGS-XS-2025-0073-五冶天府-成都怡心湖片区及龙泉驿医院等项目</v>
      </c>
      <c r="R5036" s="29" t="str">
        <f>_xlfn._xlws.FILTER(辅助信息!D:D,辅助信息!E:E=B5036)</f>
        <v>五冶建设成都盐道街中学初中部改扩建工程</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4</v>
      </c>
      <c r="Q5037" s="29" t="str">
        <f>VLOOKUP(B5037,辅助信息!E:M,9,FALSE)</f>
        <v>ZTWM-CDGS-XS-2025-0073-五冶天府-成都怡心湖片区及龙泉驿医院等项目</v>
      </c>
      <c r="R5037" s="29" t="str">
        <f>_xlfn._xlws.FILTER(辅助信息!D:D,辅助信息!E:E=B5037)</f>
        <v>五冶建设成都盐道街中学初中部改扩建工程</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4</v>
      </c>
      <c r="Q5038" s="29" t="str">
        <f>VLOOKUP(B5038,辅助信息!E:M,9,FALSE)</f>
        <v>ZTWM-CDGS-XS-2025-0073-五冶天府-成都怡心湖片区及龙泉驿医院等项目</v>
      </c>
      <c r="R5038" s="29" t="str">
        <f>_xlfn._xlws.FILTER(辅助信息!D:D,辅助信息!E:E=B5038)</f>
        <v>五冶建设成都盐道街中学初中部改扩建工程</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4</v>
      </c>
      <c r="Q5039" s="29" t="str">
        <f>VLOOKUP(B5039,辅助信息!E:M,9,FALSE)</f>
        <v>ZTWM-CDGS-XS-2025-0073-五冶天府-成都怡心湖片区及龙泉驿医院等项目</v>
      </c>
      <c r="R5039" s="29" t="str">
        <f>_xlfn._xlws.FILTER(辅助信息!D:D,辅助信息!E:E=B5039)</f>
        <v>五冶建设成都盐道街中学初中部改扩建工程</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4</v>
      </c>
      <c r="Q5040" s="29" t="str">
        <f>VLOOKUP(B5040,辅助信息!E:M,9,FALSE)</f>
        <v>ZTWM-CDGS-XS-2025-0073-五冶天府-成都怡心湖片区及龙泉驿医院等项目</v>
      </c>
      <c r="R5040" s="29" t="str">
        <f>_xlfn._xlws.FILTER(辅助信息!D:D,辅助信息!E:E=B5040)</f>
        <v>五冶建设成都盐道街中学初中部改扩建工程</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3</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3</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3</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3</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3</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3</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45960</v>
      </c>
      <c r="D5047" s="40" t="str">
        <f>VLOOKUP(B5047,辅助信息!E:K,7,FALSE)</f>
        <v>JWDDCD2025052800131</v>
      </c>
      <c r="E5047" s="40" t="str">
        <f>VLOOKUP(F5047,辅助信息!A:B,2,FALSE)</f>
        <v>盘螺</v>
      </c>
      <c r="F5047" s="40" t="s">
        <v>40</v>
      </c>
      <c r="G5047" s="36">
        <v>30</v>
      </c>
      <c r="H5047" s="134" t="e">
        <f>IF(SUMIFS('[1]2025年已发货'!$E:$E,'[1]2025年已发货'!$F:$F,C5047,'[1]2025年已发货'!$C:$C,F5047,'[1]2025年已发货'!$G:$G,I5047,'[1]2025年已发货'!$H:$H,J5047)=0,"未发货",SUMIFS('[1]2025年已发货'!$E:$E,'[1]2025年已发货'!$F:$F,C5047,'[1]2025年已发货'!$C:$C,F5047,'[1]2025年已发货'!$G:$G,I5047,'[1]2025年已发货'!$H:$H,J5047))</f>
        <v>#VALUE!</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IF(OR(M5047="",N5047&lt;&gt;""),"",MAX(M5047-TODAY(),0))</f>
        <v>0</v>
      </c>
      <c r="P5047" s="62">
        <f ca="1">IF(M5047="","",IF(N5047&lt;&gt;"",MAX(N5047-M5047,0),IF(TODAY()&gt;M5047,TODAY()-M5047,0)))</f>
        <v>3</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45960</v>
      </c>
      <c r="D5048" s="40" t="str">
        <f>VLOOKUP(B5048,辅助信息!E:K,7,FALSE)</f>
        <v>JWDDCD2025052800131</v>
      </c>
      <c r="E5048" s="40" t="str">
        <f>VLOOKUP(F5048,辅助信息!A:B,2,FALSE)</f>
        <v>盘螺</v>
      </c>
      <c r="F5048" s="40" t="s">
        <v>41</v>
      </c>
      <c r="G5048" s="36">
        <v>15</v>
      </c>
      <c r="H5048" s="134" t="e">
        <f>IF(SUMIFS('[1]2025年已发货'!$E:$E,'[1]2025年已发货'!$F:$F,C5048,'[1]2025年已发货'!$C:$C,F5048,'[1]2025年已发货'!$G:$G,I5048,'[1]2025年已发货'!$H:$H,J5048)=0,"未发货",SUMIFS('[1]2025年已发货'!$E:$E,'[1]2025年已发货'!$F:$F,C5048,'[1]2025年已发货'!$C:$C,F5048,'[1]2025年已发货'!$G:$G,I5048,'[1]2025年已发货'!$H:$H,J5048))</f>
        <v>#VALUE!</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IF(OR(M5048="",N5048&lt;&gt;""),"",MAX(M5048-TODAY(),0))</f>
        <v>0</v>
      </c>
      <c r="P5048" s="62">
        <f ca="1">IF(M5048="","",IF(N5048&lt;&gt;"",MAX(N5048-M5048,0),IF(TODAY()&gt;M5048,TODAY()-M5048,0)))</f>
        <v>3</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45960</v>
      </c>
      <c r="D5049" s="40" t="str">
        <f>VLOOKUP(B5049,辅助信息!E:K,7,FALSE)</f>
        <v>JWDDCD2025052800131</v>
      </c>
      <c r="E5049" s="40" t="str">
        <f>VLOOKUP(F5049,辅助信息!A:B,2,FALSE)</f>
        <v>螺纹钢</v>
      </c>
      <c r="F5049" s="40" t="s">
        <v>33</v>
      </c>
      <c r="G5049" s="36">
        <v>6</v>
      </c>
      <c r="H5049" s="134" t="e">
        <f>IF(SUMIFS('[1]2025年已发货'!$E:$E,'[1]2025年已发货'!$F:$F,C5049,'[1]2025年已发货'!$C:$C,F5049,'[1]2025年已发货'!$G:$G,I5049,'[1]2025年已发货'!$H:$H,J5049)=0,"未发货",SUMIFS('[1]2025年已发货'!$E:$E,'[1]2025年已发货'!$F:$F,C5049,'[1]2025年已发货'!$C:$C,F5049,'[1]2025年已发货'!$G:$G,I5049,'[1]2025年已发货'!$H:$H,J5049))</f>
        <v>#VALUE!</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IF(OR(M5049="",N5049&lt;&gt;""),"",MAX(M5049-TODAY(),0))</f>
        <v>0</v>
      </c>
      <c r="P5049" s="62">
        <f ca="1">IF(M5049="","",IF(N5049&lt;&gt;"",MAX(N5049-M5049,0),IF(TODAY()&gt;M5049,TODAY()-M5049,0)))</f>
        <v>3</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3</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3</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3</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3</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3</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3</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3</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3</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3</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3</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3</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3</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3</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3</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hidden="1" spans="2:18">
      <c r="B5064" s="135" t="s">
        <v>231</v>
      </c>
      <c r="C5064" s="70">
        <v>45959</v>
      </c>
      <c r="D5064" s="40" t="str">
        <f>VLOOKUP(B5064,辅助信息!E:K,7,FALSE)</f>
        <v>JWDDCD2025102100481</v>
      </c>
      <c r="E5064" s="40" t="str">
        <f>VLOOKUP(F5064,辅助信息!A:B,2,FALSE)</f>
        <v>盘螺</v>
      </c>
      <c r="F5064" s="40" t="s">
        <v>26</v>
      </c>
      <c r="G5064" s="36">
        <v>4</v>
      </c>
      <c r="H5064" s="134">
        <f>IF(SUMIFS('[1]2025年已发货'!$E:$E,'[1]2025年已发货'!$F:$F,C5064,'[1]2025年已发货'!$C:$C,F5064,'[1]2025年已发货'!$G:$G,I5064,'[1]2025年已发货'!$H:$H,J5064)=0,"未发货",SUMIFS('[1]2025年已发货'!$E:$E,'[1]2025年已发货'!$F:$F,C5064,'[1]2025年已发货'!$C:$C,F5064,'[1]2025年已发货'!$G:$G,I5064,'[1]2025年已发货'!$H:$H,J5064))</f>
        <v>4</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3</v>
      </c>
      <c r="Q5064" s="29" t="str">
        <f>VLOOKUP(B5064,辅助信息!E:M,9,FALSE)</f>
        <v>ZTWM-CDGS-XS-2025-0073-五冶天府-成都怡心湖片区及龙泉驿医院等项目</v>
      </c>
      <c r="R5064" s="29" t="str">
        <f>_xlfn._xlws.FILTER(辅助信息!D:D,辅助信息!E:E=B5064)</f>
        <v>五冶建设成都盐道街中学初中部改扩建工程</v>
      </c>
    </row>
    <row r="5065" hidden="1" spans="2:18">
      <c r="B5065" s="135" t="s">
        <v>231</v>
      </c>
      <c r="C5065" s="70">
        <v>45959</v>
      </c>
      <c r="D5065" s="40" t="str">
        <f>VLOOKUP(B5065,辅助信息!E:K,7,FALSE)</f>
        <v>JWDDCD2025102100481</v>
      </c>
      <c r="E5065" s="40" t="str">
        <f>VLOOKUP(F5065,辅助信息!A:B,2,FALSE)</f>
        <v>螺纹钢</v>
      </c>
      <c r="F5065" s="40" t="s">
        <v>19</v>
      </c>
      <c r="G5065" s="36">
        <v>10</v>
      </c>
      <c r="H5065" s="134">
        <f>IF(SUMIFS('[1]2025年已发货'!$E:$E,'[1]2025年已发货'!$F:$F,C5065,'[1]2025年已发货'!$C:$C,F5065,'[1]2025年已发货'!$G:$G,I5065,'[1]2025年已发货'!$H:$H,J5065)=0,"未发货",SUMIFS('[1]2025年已发货'!$E:$E,'[1]2025年已发货'!$F:$F,C5065,'[1]2025年已发货'!$C:$C,F5065,'[1]2025年已发货'!$G:$G,I5065,'[1]2025年已发货'!$H:$H,J5065))</f>
        <v>10</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3</v>
      </c>
      <c r="Q5065" s="29" t="str">
        <f>VLOOKUP(B5065,辅助信息!E:M,9,FALSE)</f>
        <v>ZTWM-CDGS-XS-2025-0073-五冶天府-成都怡心湖片区及龙泉驿医院等项目</v>
      </c>
      <c r="R5065" s="29" t="str">
        <f>_xlfn._xlws.FILTER(辅助信息!D:D,辅助信息!E:E=B5065)</f>
        <v>五冶建设成都盐道街中学初中部改扩建工程</v>
      </c>
    </row>
    <row r="5066" hidden="1" spans="2:18">
      <c r="B5066" s="135" t="s">
        <v>231</v>
      </c>
      <c r="C5066" s="70">
        <v>45959</v>
      </c>
      <c r="D5066" s="40" t="str">
        <f>VLOOKUP(B5066,辅助信息!E:K,7,FALSE)</f>
        <v>JWDDCD2025102100481</v>
      </c>
      <c r="E5066" s="40" t="str">
        <f>VLOOKUP(F5066,辅助信息!A:B,2,FALSE)</f>
        <v>螺纹钢</v>
      </c>
      <c r="F5066" s="40" t="s">
        <v>32</v>
      </c>
      <c r="G5066" s="36">
        <v>2.5</v>
      </c>
      <c r="H5066" s="134">
        <f>IF(SUMIFS('[1]2025年已发货'!$E:$E,'[1]2025年已发货'!$F:$F,C5066,'[1]2025年已发货'!$C:$C,F5066,'[1]2025年已发货'!$G:$G,I5066,'[1]2025年已发货'!$H:$H,J5066)=0,"未发货",SUMIFS('[1]2025年已发货'!$E:$E,'[1]2025年已发货'!$F:$F,C5066,'[1]2025年已发货'!$C:$C,F5066,'[1]2025年已发货'!$G:$G,I5066,'[1]2025年已发货'!$H:$H,J5066))</f>
        <v>2.5</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3</v>
      </c>
      <c r="Q5066" s="29" t="str">
        <f>VLOOKUP(B5066,辅助信息!E:M,9,FALSE)</f>
        <v>ZTWM-CDGS-XS-2025-0073-五冶天府-成都怡心湖片区及龙泉驿医院等项目</v>
      </c>
      <c r="R5066" s="29" t="str">
        <f>_xlfn._xlws.FILTER(辅助信息!D:D,辅助信息!E:E=B5066)</f>
        <v>五冶建设成都盐道街中学初中部改扩建工程</v>
      </c>
    </row>
    <row r="5067" hidden="1" spans="2:18">
      <c r="B5067" s="135" t="s">
        <v>231</v>
      </c>
      <c r="C5067" s="70">
        <v>45959</v>
      </c>
      <c r="D5067" s="40" t="str">
        <f>VLOOKUP(B5067,辅助信息!E:K,7,FALSE)</f>
        <v>JWDDCD2025102100481</v>
      </c>
      <c r="E5067" s="40" t="str">
        <f>VLOOKUP(F5067,辅助信息!A:B,2,FALSE)</f>
        <v>螺纹钢</v>
      </c>
      <c r="F5067" s="40" t="s">
        <v>33</v>
      </c>
      <c r="G5067" s="36">
        <v>10</v>
      </c>
      <c r="H5067" s="134">
        <f>IF(SUMIFS('[1]2025年已发货'!$E:$E,'[1]2025年已发货'!$F:$F,C5067,'[1]2025年已发货'!$C:$C,F5067,'[1]2025年已发货'!$G:$G,I5067,'[1]2025年已发货'!$H:$H,J5067)=0,"未发货",SUMIFS('[1]2025年已发货'!$E:$E,'[1]2025年已发货'!$F:$F,C5067,'[1]2025年已发货'!$C:$C,F5067,'[1]2025年已发货'!$G:$G,I5067,'[1]2025年已发货'!$H:$H,J5067))</f>
        <v>10</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3</v>
      </c>
      <c r="Q5067" s="29" t="str">
        <f>VLOOKUP(B5067,辅助信息!E:M,9,FALSE)</f>
        <v>ZTWM-CDGS-XS-2025-0073-五冶天府-成都怡心湖片区及龙泉驿医院等项目</v>
      </c>
      <c r="R5067" s="29" t="str">
        <f>_xlfn._xlws.FILTER(辅助信息!D:D,辅助信息!E:E=B5067)</f>
        <v>五冶建设成都盐道街中学初中部改扩建工程</v>
      </c>
    </row>
    <row r="5068" hidden="1" spans="2:18">
      <c r="B5068" s="135" t="s">
        <v>231</v>
      </c>
      <c r="C5068" s="70">
        <v>45959</v>
      </c>
      <c r="D5068" s="40" t="str">
        <f>VLOOKUP(B5068,辅助信息!E:K,7,FALSE)</f>
        <v>JWDDCD2025102100481</v>
      </c>
      <c r="E5068" s="40" t="str">
        <f>VLOOKUP(F5068,辅助信息!A:B,2,FALSE)</f>
        <v>螺纹钢</v>
      </c>
      <c r="F5068" s="40" t="s">
        <v>28</v>
      </c>
      <c r="G5068" s="36">
        <v>5</v>
      </c>
      <c r="H5068" s="134">
        <f>IF(SUMIFS('[1]2025年已发货'!$E:$E,'[1]2025年已发货'!$F:$F,C5068,'[1]2025年已发货'!$C:$C,F5068,'[1]2025年已发货'!$G:$G,I5068,'[1]2025年已发货'!$H:$H,J5068)=0,"未发货",SUMIFS('[1]2025年已发货'!$E:$E,'[1]2025年已发货'!$F:$F,C5068,'[1]2025年已发货'!$C:$C,F5068,'[1]2025年已发货'!$G:$G,I5068,'[1]2025年已发货'!$H:$H,J5068))</f>
        <v>5</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3</v>
      </c>
      <c r="Q5068" s="29" t="str">
        <f>VLOOKUP(B5068,辅助信息!E:M,9,FALSE)</f>
        <v>ZTWM-CDGS-XS-2025-0073-五冶天府-成都怡心湖片区及龙泉驿医院等项目</v>
      </c>
      <c r="R5068" s="29" t="str">
        <f>_xlfn._xlws.FILTER(辅助信息!D:D,辅助信息!E:E=B5068)</f>
        <v>五冶建设成都盐道街中学初中部改扩建工程</v>
      </c>
    </row>
    <row r="5069" hidden="1" spans="2:18">
      <c r="B5069" s="135" t="s">
        <v>231</v>
      </c>
      <c r="C5069" s="70">
        <v>45959</v>
      </c>
      <c r="D5069" s="40" t="str">
        <f>VLOOKUP(B5069,辅助信息!E:K,7,FALSE)</f>
        <v>JWDDCD2025102100481</v>
      </c>
      <c r="E5069" s="40" t="str">
        <f>VLOOKUP(F5069,辅助信息!A:B,2,FALSE)</f>
        <v>螺纹钢</v>
      </c>
      <c r="F5069" s="40" t="s">
        <v>18</v>
      </c>
      <c r="G5069" s="36">
        <v>5</v>
      </c>
      <c r="H5069" s="134">
        <f>IF(SUMIFS('[1]2025年已发货'!$E:$E,'[1]2025年已发货'!$F:$F,C5069,'[1]2025年已发货'!$C:$C,F5069,'[1]2025年已发货'!$G:$G,I5069,'[1]2025年已发货'!$H:$H,J5069)=0,"未发货",SUMIFS('[1]2025年已发货'!$E:$E,'[1]2025年已发货'!$F:$F,C5069,'[1]2025年已发货'!$C:$C,F5069,'[1]2025年已发货'!$G:$G,I5069,'[1]2025年已发货'!$H:$H,J5069))</f>
        <v>5</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3</v>
      </c>
      <c r="Q5069" s="29" t="str">
        <f>VLOOKUP(B5069,辅助信息!E:M,9,FALSE)</f>
        <v>ZTWM-CDGS-XS-2025-0073-五冶天府-成都怡心湖片区及龙泉驿医院等项目</v>
      </c>
      <c r="R5069" s="29" t="str">
        <f>_xlfn._xlws.FILTER(辅助信息!D:D,辅助信息!E:E=B5069)</f>
        <v>五冶建设成都盐道街中学初中部改扩建工程</v>
      </c>
    </row>
    <row r="5070" spans="2:18">
      <c r="B5070" s="135" t="s">
        <v>81</v>
      </c>
      <c r="C5070" s="70">
        <v>45960</v>
      </c>
      <c r="D5070" s="40" t="str">
        <f>VLOOKUP(B5070,辅助信息!E:K,7,FALSE)</f>
        <v>JWDDCD2025060900080</v>
      </c>
      <c r="E5070" s="40" t="str">
        <f>VLOOKUP(F5070,辅助信息!A:B,2,FALSE)</f>
        <v>盘螺</v>
      </c>
      <c r="F5070" s="40" t="s">
        <v>49</v>
      </c>
      <c r="G5070" s="36">
        <v>8</v>
      </c>
      <c r="H5070" s="134"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IF(OR(M5070="",N5070&lt;&gt;""),"",MAX(M5070-TODAY(),0))</f>
        <v>0</v>
      </c>
      <c r="P5070" s="62">
        <f ca="1">IF(M5070="","",IF(N5070&lt;&gt;"",MAX(N5070-M5070,0),IF(TODAY()&gt;M5070,TODAY()-M5070,0)))</f>
        <v>1</v>
      </c>
      <c r="Q5070" s="29" t="str">
        <f>VLOOKUP(B5070,辅助信息!E:M,9,FALSE)</f>
        <v>ZTWM-CDGS-XS-2024-0030-华西集采-简州大道</v>
      </c>
      <c r="R5070" s="29" t="str">
        <f>_xlfn._xlws.FILTER(辅助信息!D:D,辅助信息!E:E=B5070)</f>
        <v>华西简阳西城嘉苑</v>
      </c>
    </row>
    <row r="5071" spans="2:18">
      <c r="B5071" s="135" t="s">
        <v>81</v>
      </c>
      <c r="C5071" s="70">
        <v>45960</v>
      </c>
      <c r="D5071" s="40" t="str">
        <f>VLOOKUP(B5071,辅助信息!E:K,7,FALSE)</f>
        <v>JWDDCD2025060900080</v>
      </c>
      <c r="E5071" s="40" t="str">
        <f>VLOOKUP(F5071,辅助信息!A:B,2,FALSE)</f>
        <v>盘螺</v>
      </c>
      <c r="F5071" s="40" t="s">
        <v>41</v>
      </c>
      <c r="G5071" s="36">
        <v>12</v>
      </c>
      <c r="H5071" s="134"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IF(OR(M5071="",N5071&lt;&gt;""),"",MAX(M5071-TODAY(),0))</f>
        <v>0</v>
      </c>
      <c r="P5071" s="62">
        <f ca="1">IF(M5071="","",IF(N5071&lt;&gt;"",MAX(N5071-M5071,0),IF(TODAY()&gt;M5071,TODAY()-M5071,0)))</f>
        <v>1</v>
      </c>
      <c r="Q5071" s="29" t="str">
        <f>VLOOKUP(B5071,辅助信息!E:M,9,FALSE)</f>
        <v>ZTWM-CDGS-XS-2024-0030-华西集采-简州大道</v>
      </c>
      <c r="R5071" s="29" t="str">
        <f>_xlfn._xlws.FILTER(辅助信息!D:D,辅助信息!E:E=B5071)</f>
        <v>华西简阳西城嘉苑</v>
      </c>
    </row>
    <row r="5072" spans="2:18">
      <c r="B5072" s="135" t="s">
        <v>81</v>
      </c>
      <c r="C5072" s="70">
        <v>45960</v>
      </c>
      <c r="D5072" s="40" t="str">
        <f>VLOOKUP(B5072,辅助信息!E:K,7,FALSE)</f>
        <v>JWDDCD2025060900080</v>
      </c>
      <c r="E5072" s="40" t="str">
        <f>VLOOKUP(F5072,辅助信息!A:B,2,FALSE)</f>
        <v>盘螺</v>
      </c>
      <c r="F5072" s="40" t="s">
        <v>26</v>
      </c>
      <c r="G5072" s="36">
        <v>15</v>
      </c>
      <c r="H5072" s="134"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IF(OR(M5072="",N5072&lt;&gt;""),"",MAX(M5072-TODAY(),0))</f>
        <v>0</v>
      </c>
      <c r="P5072" s="62">
        <f ca="1">IF(M5072="","",IF(N5072&lt;&gt;"",MAX(N5072-M5072,0),IF(TODAY()&gt;M5072,TODAY()-M5072,0)))</f>
        <v>1</v>
      </c>
      <c r="Q5072" s="29" t="str">
        <f>VLOOKUP(B5072,辅助信息!E:M,9,FALSE)</f>
        <v>ZTWM-CDGS-XS-2024-0030-华西集采-简州大道</v>
      </c>
      <c r="R5072" s="29" t="str">
        <f>_xlfn._xlws.FILTER(辅助信息!D:D,辅助信息!E:E=B5072)</f>
        <v>华西简阳西城嘉苑</v>
      </c>
    </row>
    <row r="5073" hidden="1" spans="2:18">
      <c r="B5073" s="135" t="s">
        <v>240</v>
      </c>
      <c r="C5073" s="70">
        <v>45959</v>
      </c>
      <c r="D5073" s="40" t="str">
        <f>VLOOKUP(B5073,辅助信息!E:K,7,FALSE)</f>
        <v>JWDDCD2025092400204</v>
      </c>
      <c r="E5073" s="40" t="str">
        <f>VLOOKUP(F5073,辅助信息!A:B,2,FALSE)</f>
        <v>高线</v>
      </c>
      <c r="F5073" s="40" t="s">
        <v>53</v>
      </c>
      <c r="G5073" s="36">
        <v>2.5</v>
      </c>
      <c r="H5073" s="134"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1</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五冶钢构龙泉东洪片区(70亩、85亩)住宅、商业及配套工程项目</v>
      </c>
    </row>
    <row r="5074" spans="2:18">
      <c r="B5074" s="135" t="s">
        <v>240</v>
      </c>
      <c r="C5074" s="70">
        <v>45960</v>
      </c>
      <c r="D5074" s="40" t="str">
        <f>VLOOKUP(B5074,辅助信息!E:K,7,FALSE)</f>
        <v>JWDDCD2025092400204</v>
      </c>
      <c r="E5074" s="40" t="str">
        <f>VLOOKUP(F5074,辅助信息!A:B,2,FALSE)</f>
        <v>盘螺</v>
      </c>
      <c r="F5074" s="40" t="s">
        <v>41</v>
      </c>
      <c r="G5074" s="36">
        <v>15</v>
      </c>
      <c r="H5074" s="134"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IF(OR(M5074="",N5074&lt;&gt;""),"",MAX(M5074-TODAY(),0))</f>
        <v>0</v>
      </c>
      <c r="P5074" s="62">
        <f ca="1">IF(M5074="","",IF(N5074&lt;&gt;"",MAX(N5074-M5074,0),IF(TODAY()&gt;M5074,TODAY()-M5074,0)))</f>
        <v>1</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五冶钢构龙泉东洪片区(70亩、85亩)住宅、商业及配套工程项目</v>
      </c>
    </row>
    <row r="5075" spans="2:18">
      <c r="B5075" s="135" t="s">
        <v>240</v>
      </c>
      <c r="C5075" s="70">
        <v>45960</v>
      </c>
      <c r="D5075" s="40" t="str">
        <f>VLOOKUP(B5075,辅助信息!E:K,7,FALSE)</f>
        <v>JWDDCD2025092400204</v>
      </c>
      <c r="E5075" s="40" t="str">
        <f>VLOOKUP(F5075,辅助信息!A:B,2,FALSE)</f>
        <v>螺纹钢</v>
      </c>
      <c r="F5075" s="40" t="s">
        <v>19</v>
      </c>
      <c r="G5075" s="36">
        <v>10</v>
      </c>
      <c r="H5075" s="134"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IF(OR(M5075="",N5075&lt;&gt;""),"",MAX(M5075-TODAY(),0))</f>
        <v>0</v>
      </c>
      <c r="P5075" s="62">
        <f ca="1">IF(M5075="","",IF(N5075&lt;&gt;"",MAX(N5075-M5075,0),IF(TODAY()&gt;M5075,TODAY()-M5075,0)))</f>
        <v>1</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五冶钢构龙泉东洪片区(70亩、85亩)住宅、商业及配套工程项目</v>
      </c>
    </row>
    <row r="5076" spans="2:18">
      <c r="B5076" s="135" t="s">
        <v>240</v>
      </c>
      <c r="C5076" s="70">
        <v>45960</v>
      </c>
      <c r="D5076" s="40" t="str">
        <f>VLOOKUP(B5076,辅助信息!E:K,7,FALSE)</f>
        <v>JWDDCD2025092400204</v>
      </c>
      <c r="E5076" s="40" t="str">
        <f>VLOOKUP(F5076,辅助信息!A:B,2,FALSE)</f>
        <v>螺纹钢</v>
      </c>
      <c r="F5076" s="40" t="s">
        <v>32</v>
      </c>
      <c r="G5076" s="36">
        <v>60</v>
      </c>
      <c r="H5076" s="134"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IF(OR(M5076="",N5076&lt;&gt;""),"",MAX(M5076-TODAY(),0))</f>
        <v>0</v>
      </c>
      <c r="P5076" s="62">
        <f ca="1">IF(M5076="","",IF(N5076&lt;&gt;"",MAX(N5076-M5076,0),IF(TODAY()&gt;M5076,TODAY()-M5076,0)))</f>
        <v>1</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五冶钢构龙泉东洪片区(70亩、85亩)住宅、商业及配套工程项目</v>
      </c>
    </row>
    <row r="5077" spans="2:18">
      <c r="B5077" s="135" t="s">
        <v>240</v>
      </c>
      <c r="C5077" s="70">
        <v>45960</v>
      </c>
      <c r="D5077" s="40" t="str">
        <f>VLOOKUP(B5077,辅助信息!E:K,7,FALSE)</f>
        <v>JWDDCD2025092400204</v>
      </c>
      <c r="E5077" s="40" t="str">
        <f>VLOOKUP(F5077,辅助信息!A:B,2,FALSE)</f>
        <v>螺纹钢</v>
      </c>
      <c r="F5077" s="40" t="s">
        <v>33</v>
      </c>
      <c r="G5077" s="36">
        <v>6</v>
      </c>
      <c r="H5077" s="134"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IF(OR(M5077="",N5077&lt;&gt;""),"",MAX(M5077-TODAY(),0))</f>
        <v>0</v>
      </c>
      <c r="P5077" s="62">
        <f ca="1">IF(M5077="","",IF(N5077&lt;&gt;"",MAX(N5077-M5077,0),IF(TODAY()&gt;M5077,TODAY()-M5077,0)))</f>
        <v>1</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五冶钢构龙泉东洪片区(70亩、85亩)住宅、商业及配套工程项目</v>
      </c>
    </row>
    <row r="5078" spans="2:18">
      <c r="B5078" s="135" t="s">
        <v>240</v>
      </c>
      <c r="C5078" s="70">
        <v>45960</v>
      </c>
      <c r="D5078" s="40" t="str">
        <f>VLOOKUP(B5078,辅助信息!E:K,7,FALSE)</f>
        <v>JWDDCD2025092400204</v>
      </c>
      <c r="E5078" s="40" t="str">
        <f>VLOOKUP(F5078,辅助信息!A:B,2,FALSE)</f>
        <v>螺纹钢</v>
      </c>
      <c r="F5078" s="40" t="s">
        <v>18</v>
      </c>
      <c r="G5078" s="36">
        <v>10</v>
      </c>
      <c r="H5078" s="134"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IF(OR(M5078="",N5078&lt;&gt;""),"",MAX(M5078-TODAY(),0))</f>
        <v>0</v>
      </c>
      <c r="P5078" s="62">
        <f ca="1">IF(M5078="","",IF(N5078&lt;&gt;"",MAX(N5078-M5078,0),IF(TODAY()&gt;M5078,TODAY()-M5078,0)))</f>
        <v>1</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五冶钢构龙泉东洪片区(70亩、85亩)住宅、商业及配套工程项目</v>
      </c>
    </row>
    <row r="5079" spans="2:18">
      <c r="B5079" s="135" t="s">
        <v>240</v>
      </c>
      <c r="C5079" s="70">
        <v>45960</v>
      </c>
      <c r="D5079" s="40" t="str">
        <f>VLOOKUP(B5079,辅助信息!E:K,7,FALSE)</f>
        <v>JWDDCD2025092400204</v>
      </c>
      <c r="E5079" s="40" t="str">
        <f>VLOOKUP(F5079,辅助信息!A:B,2,FALSE)</f>
        <v>螺纹钢</v>
      </c>
      <c r="F5079" s="40" t="s">
        <v>66</v>
      </c>
      <c r="G5079" s="36">
        <v>3</v>
      </c>
      <c r="H5079" s="134"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IF(OR(M5079="",N5079&lt;&gt;""),"",MAX(M5079-TODAY(),0))</f>
        <v>0</v>
      </c>
      <c r="P5079" s="62">
        <f ca="1">IF(M5079="","",IF(N5079&lt;&gt;"",MAX(N5079-M5079,0),IF(TODAY()&gt;M5079,TODAY()-M5079,0)))</f>
        <v>1</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五冶钢构龙泉东洪片区(70亩、85亩)住宅、商业及配套工程项目</v>
      </c>
    </row>
    <row r="5080" spans="2:18">
      <c r="B5080" s="135" t="s">
        <v>240</v>
      </c>
      <c r="C5080" s="70">
        <v>45960</v>
      </c>
      <c r="D5080" s="40" t="str">
        <f>VLOOKUP(B5080,辅助信息!E:K,7,FALSE)</f>
        <v>JWDDCD2025092400204</v>
      </c>
      <c r="E5080" s="40" t="str">
        <f>VLOOKUP(F5080,辅助信息!A:B,2,FALSE)</f>
        <v>螺纹钢</v>
      </c>
      <c r="F5080" s="40" t="s">
        <v>45</v>
      </c>
      <c r="G5080" s="36">
        <v>3</v>
      </c>
      <c r="H5080" s="134"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IF(OR(M5080="",N5080&lt;&gt;""),"",MAX(M5080-TODAY(),0))</f>
        <v>0</v>
      </c>
      <c r="P5080" s="62">
        <f ca="1">IF(M5080="","",IF(N5080&lt;&gt;"",MAX(N5080-M5080,0),IF(TODAY()&gt;M5080,TODAY()-M5080,0)))</f>
        <v>1</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五冶钢构龙泉东洪片区(70亩、85亩)住宅、商业及配套工程项目</v>
      </c>
    </row>
    <row r="5081" spans="2:18">
      <c r="B5081" s="135" t="s">
        <v>240</v>
      </c>
      <c r="C5081" s="70">
        <v>45960</v>
      </c>
      <c r="D5081" s="40" t="str">
        <f>VLOOKUP(B5081,辅助信息!E:K,7,FALSE)</f>
        <v>JWDDCD2025092400204</v>
      </c>
      <c r="E5081" s="40" t="str">
        <f>VLOOKUP(F5081,辅助信息!A:B,2,FALSE)</f>
        <v>螺纹钢</v>
      </c>
      <c r="F5081" s="40" t="s">
        <v>58</v>
      </c>
      <c r="G5081" s="36">
        <v>3</v>
      </c>
      <c r="H5081" s="134"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IF(OR(M5081="",N5081&lt;&gt;""),"",MAX(M5081-TODAY(),0))</f>
        <v>0</v>
      </c>
      <c r="P5081" s="62">
        <f ca="1">IF(M5081="","",IF(N5081&lt;&gt;"",MAX(N5081-M5081,0),IF(TODAY()&gt;M5081,TODAY()-M5081,0)))</f>
        <v>1</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五冶钢构龙泉东洪片区(70亩、85亩)住宅、商业及配套工程项目</v>
      </c>
    </row>
    <row r="5082" spans="2:18">
      <c r="B5082" s="135" t="s">
        <v>240</v>
      </c>
      <c r="C5082" s="70">
        <v>45960</v>
      </c>
      <c r="D5082" s="40" t="str">
        <f>VLOOKUP(B5082,辅助信息!E:K,7,FALSE)</f>
        <v>JWDDCD2025092400204</v>
      </c>
      <c r="E5082" s="40" t="str">
        <f>VLOOKUP(F5082,辅助信息!A:B,2,FALSE)</f>
        <v>螺纹钢</v>
      </c>
      <c r="F5082" s="40" t="s">
        <v>46</v>
      </c>
      <c r="G5082" s="36">
        <v>6</v>
      </c>
      <c r="H5082" s="134"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IF(OR(M5082="",N5082&lt;&gt;""),"",MAX(M5082-TODAY(),0))</f>
        <v>0</v>
      </c>
      <c r="P5082" s="62">
        <f ca="1">IF(M5082="","",IF(N5082&lt;&gt;"",MAX(N5082-M5082,0),IF(TODAY()&gt;M5082,TODAY()-M5082,0)))</f>
        <v>1</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五冶钢构龙泉东洪片区(70亩、85亩)住宅、商业及配套工程项目</v>
      </c>
    </row>
    <row r="5083" spans="2:18">
      <c r="B5083" s="135" t="s">
        <v>240</v>
      </c>
      <c r="C5083" s="70">
        <v>45960</v>
      </c>
      <c r="D5083" s="40" t="str">
        <f>VLOOKUP(B5083,辅助信息!E:K,7,FALSE)</f>
        <v>JWDDCD2025092400204</v>
      </c>
      <c r="E5083" s="40" t="str">
        <f>VLOOKUP(F5083,辅助信息!A:B,2,FALSE)</f>
        <v>螺纹钢</v>
      </c>
      <c r="F5083" s="40" t="s">
        <v>22</v>
      </c>
      <c r="G5083" s="36">
        <v>25</v>
      </c>
      <c r="H5083" s="134"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IF(OR(M5083="",N5083&lt;&gt;""),"",MAX(M5083-TODAY(),0))</f>
        <v>0</v>
      </c>
      <c r="P5083" s="62">
        <f ca="1">IF(M5083="","",IF(N5083&lt;&gt;"",MAX(N5083-M5083,0),IF(TODAY()&gt;M5083,TODAY()-M5083,0)))</f>
        <v>1</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五冶钢构龙泉东洪片区(70亩、85亩)住宅、商业及配套工程项目</v>
      </c>
    </row>
    <row r="5084" spans="2:18">
      <c r="B5084" s="135" t="s">
        <v>31</v>
      </c>
      <c r="C5084" s="70">
        <v>45960</v>
      </c>
      <c r="D5084" s="40" t="str">
        <f>VLOOKUP(B5084,辅助信息!E:K,7,FALSE)</f>
        <v>JWDDCD2024121000136</v>
      </c>
      <c r="E5084" s="40" t="str">
        <f>VLOOKUP(F5084,辅助信息!A:B,2,FALSE)</f>
        <v>盘螺</v>
      </c>
      <c r="F5084" s="40" t="s">
        <v>49</v>
      </c>
      <c r="G5084" s="36">
        <v>24</v>
      </c>
      <c r="H5084" s="134"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IF(OR(M5084="",N5084&lt;&gt;""),"",MAX(M5084-TODAY(),0))</f>
        <v>0</v>
      </c>
      <c r="P5084" s="62">
        <f ca="1">IF(M5084="","",IF(N5084&lt;&gt;"",MAX(N5084-M5084,0),IF(TODAY()&gt;M5084,TODAY()-M5084,0)))</f>
        <v>1</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45960</v>
      </c>
      <c r="D5085" s="40" t="str">
        <f>VLOOKUP(B5085,辅助信息!E:K,7,FALSE)</f>
        <v>JWDDCD2024121000136</v>
      </c>
      <c r="E5085" s="40" t="str">
        <f>VLOOKUP(F5085,辅助信息!A:B,2,FALSE)</f>
        <v>螺纹钢</v>
      </c>
      <c r="F5085" s="40" t="s">
        <v>19</v>
      </c>
      <c r="G5085" s="36">
        <v>11</v>
      </c>
      <c r="H5085" s="134"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IF(OR(M5085="",N5085&lt;&gt;""),"",MAX(M5085-TODAY(),0))</f>
        <v>0</v>
      </c>
      <c r="P5085" s="62">
        <f ca="1">IF(M5085="","",IF(N5085&lt;&gt;"",MAX(N5085-M5085,0),IF(TODAY()&gt;M5085,TODAY()-M5085,0)))</f>
        <v>1</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45960</v>
      </c>
      <c r="D5086" s="40" t="str">
        <f>VLOOKUP(B5086,辅助信息!E:K,7,FALSE)</f>
        <v>JWDDCD2024121000136</v>
      </c>
      <c r="E5086" s="40" t="str">
        <f>VLOOKUP(F5086,辅助信息!A:B,2,FALSE)</f>
        <v>螺纹钢</v>
      </c>
      <c r="F5086" s="40" t="s">
        <v>22</v>
      </c>
      <c r="G5086" s="36">
        <v>35</v>
      </c>
      <c r="H5086" s="134"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IF(OR(M5086="",N5086&lt;&gt;""),"",MAX(M5086-TODAY(),0))</f>
        <v>0</v>
      </c>
      <c r="P5086" s="62">
        <f ca="1">IF(M5086="","",IF(N5086&lt;&gt;"",MAX(N5086-M5086,0),IF(TODAY()&gt;M5086,TODAY()-M5086,0)))</f>
        <v>1</v>
      </c>
      <c r="Q5086" s="29" t="str">
        <f>VLOOKUP(B5086,辅助信息!E:M,9,FALSE)</f>
        <v>ZTWM-CDGS-XS-2024-0179-四川商投-射洪城乡一体化建设项目</v>
      </c>
      <c r="R5086" s="29" t="str">
        <f>_xlfn._xlws.FILTER(辅助信息!D:D,辅助信息!E:E=B5086)</f>
        <v>四川商建
射洪城乡一体化项目</v>
      </c>
    </row>
    <row r="5087" hidden="1" spans="2:18">
      <c r="B5087" s="135" t="s">
        <v>224</v>
      </c>
      <c r="C5087" s="70">
        <v>45959</v>
      </c>
      <c r="D5087" s="40" t="str">
        <f>VLOOKUP(B5087,辅助信息!E:K,7,FALSE)</f>
        <v>JWDDCD2025092400188</v>
      </c>
      <c r="E5087" s="40" t="str">
        <f>VLOOKUP(F5087,辅助信息!A:B,2,FALSE)</f>
        <v>盘螺</v>
      </c>
      <c r="F5087" s="40" t="s">
        <v>49</v>
      </c>
      <c r="G5087" s="36">
        <v>6</v>
      </c>
      <c r="H5087" s="134">
        <f>IF(SUMIFS('[1]2025年已发货'!$E:$E,'[1]2025年已发货'!$F:$F,C5087,'[1]2025年已发货'!$C:$C,F5087,'[1]2025年已发货'!$G:$G,I5087,'[1]2025年已发货'!$H:$H,J5087)=0,"未发货",SUMIFS('[1]2025年已发货'!$E:$E,'[1]2025年已发货'!$F:$F,C5087,'[1]2025年已发货'!$C:$C,F5087,'[1]2025年已发货'!$G:$G,I5087,'[1]2025年已发货'!$H:$H,J5087))</f>
        <v>6</v>
      </c>
      <c r="I5087" s="39" t="str">
        <f>VLOOKUP(B5087,辅助信息!E:I,3,FALSE)</f>
        <v>(五冶钢构龙泉东洪片区70亩住宅、商业及配套工程项目一标段)成都市龙泉驿外东洪路地铁2号线惠王陵地铁C口</v>
      </c>
      <c r="J5087" s="40" t="str">
        <f>VLOOKUP(B5087,辅助信息!E:I,4,FALSE)</f>
        <v>邹爱国</v>
      </c>
      <c r="K5087" s="40">
        <f>VLOOKUP(J5087,辅助信息!H:I,2,FALSE)</f>
        <v>13540231225</v>
      </c>
      <c r="L5087" s="109">
        <f>VLOOKUP(B5087,辅助信息!E:J,6,FALSE)</f>
        <v>0</v>
      </c>
      <c r="M5087" s="91">
        <v>45959</v>
      </c>
      <c r="O5087" s="62">
        <f ca="1" t="shared" si="240"/>
        <v>0</v>
      </c>
      <c r="P5087" s="62">
        <f ca="1" t="shared" si="241"/>
        <v>1</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五冶钢构龙泉东洪片区(70亩、85亩)住宅、商业及配套工程项目</v>
      </c>
    </row>
    <row r="5088" hidden="1" spans="2:18">
      <c r="B5088" s="135" t="s">
        <v>224</v>
      </c>
      <c r="C5088" s="70">
        <v>45959</v>
      </c>
      <c r="D5088" s="40" t="str">
        <f>VLOOKUP(B5088,辅助信息!E:K,7,FALSE)</f>
        <v>JWDDCD2025092400188</v>
      </c>
      <c r="E5088" s="40" t="str">
        <f>VLOOKUP(F5088,辅助信息!A:B,2,FALSE)</f>
        <v>盘螺</v>
      </c>
      <c r="F5088" s="40" t="s">
        <v>40</v>
      </c>
      <c r="G5088" s="36">
        <v>30</v>
      </c>
      <c r="H5088" s="134">
        <f>IF(SUMIFS('[1]2025年已发货'!$E:$E,'[1]2025年已发货'!$F:$F,C5088,'[1]2025年已发货'!$C:$C,F5088,'[1]2025年已发货'!$G:$G,I5088,'[1]2025年已发货'!$H:$H,J5088)=0,"未发货",SUMIFS('[1]2025年已发货'!$E:$E,'[1]2025年已发货'!$F:$F,C5088,'[1]2025年已发货'!$C:$C,F5088,'[1]2025年已发货'!$G:$G,I5088,'[1]2025年已发货'!$H:$H,J5088))</f>
        <v>30</v>
      </c>
      <c r="I5088" s="39" t="str">
        <f>VLOOKUP(B5088,辅助信息!E:I,3,FALSE)</f>
        <v>(五冶钢构龙泉东洪片区70亩住宅、商业及配套工程项目一标段)成都市龙泉驿外东洪路地铁2号线惠王陵地铁C口</v>
      </c>
      <c r="J5088" s="40" t="str">
        <f>VLOOKUP(B5088,辅助信息!E:I,4,FALSE)</f>
        <v>邹爱国</v>
      </c>
      <c r="K5088" s="40">
        <f>VLOOKUP(J5088,辅助信息!H:I,2,FALSE)</f>
        <v>13540231225</v>
      </c>
      <c r="L5088" s="109">
        <f>VLOOKUP(B5088,辅助信息!E:J,6,FALSE)</f>
        <v>0</v>
      </c>
      <c r="M5088" s="91">
        <v>45959</v>
      </c>
      <c r="O5088" s="62">
        <f ca="1" t="shared" si="240"/>
        <v>0</v>
      </c>
      <c r="P5088" s="62">
        <f ca="1" t="shared" si="241"/>
        <v>1</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五冶钢构龙泉东洪片区(70亩、85亩)住宅、商业及配套工程项目</v>
      </c>
    </row>
    <row r="5089" hidden="1" spans="2:18">
      <c r="B5089" s="135" t="s">
        <v>226</v>
      </c>
      <c r="C5089" s="70">
        <v>45959</v>
      </c>
      <c r="D5089" s="40" t="str">
        <f>VLOOKUP(B5089,辅助信息!E:K,7,FALSE)</f>
        <v>JWDDCD2025092400211</v>
      </c>
      <c r="E5089" s="40" t="str">
        <f>VLOOKUP(F5089,辅助信息!A:B,2,FALSE)</f>
        <v>盘螺</v>
      </c>
      <c r="F5089" s="40" t="s">
        <v>40</v>
      </c>
      <c r="G5089" s="36">
        <v>35</v>
      </c>
      <c r="H5089" s="134">
        <f>IF(SUMIFS('[1]2025年已发货'!$E:$E,'[1]2025年已发货'!$F:$F,C5089,'[1]2025年已发货'!$C:$C,F5089,'[1]2025年已发货'!$G:$G,I5089,'[1]2025年已发货'!$H:$H,J5089)=0,"未发货",SUMIFS('[1]2025年已发货'!$E:$E,'[1]2025年已发货'!$F:$F,C5089,'[1]2025年已发货'!$C:$C,F5089,'[1]2025年已发货'!$G:$G,I5089,'[1]2025年已发货'!$H:$H,J5089))</f>
        <v>35</v>
      </c>
      <c r="I5089" s="39" t="str">
        <f>VLOOKUP(B5089,辅助信息!E:I,3,FALSE)</f>
        <v>(五冶钢构龙泉东洪片区85亩住宅、商业及配套工程项目二标段)成都市龙泉驿外东洪路地铁2号线惠王陵地铁C口</v>
      </c>
      <c r="J5089" s="40" t="str">
        <f>VLOOKUP(B5089,辅助信息!E:I,4,FALSE)</f>
        <v>李渊</v>
      </c>
      <c r="K5089" s="40">
        <f>VLOOKUP(J5089,辅助信息!H:I,2,FALSE)</f>
        <v>18381013849</v>
      </c>
      <c r="L5089" s="109">
        <f>VLOOKUP(B5089,辅助信息!E:J,6,FALSE)</f>
        <v>0</v>
      </c>
      <c r="M5089" s="163">
        <v>45959</v>
      </c>
      <c r="O5089" s="62">
        <f ca="1" t="shared" si="240"/>
        <v>0</v>
      </c>
      <c r="P5089" s="62">
        <f ca="1" t="shared" si="241"/>
        <v>1</v>
      </c>
      <c r="Q5089" s="29" t="str">
        <f>VLOOKUP(B5089,辅助信息!E:M,9,FALSE)</f>
        <v>ZTWM-CDGS-XS-2025-0156-五冶钢构-2025年九月第一批次钢筋采购合同(三圣乡项目)-中铁物贸成都公司</v>
      </c>
      <c r="R5089" s="29" t="str">
        <f>_xlfn._xlws.FILTER(辅助信息!D:D,辅助信息!E:E=B5089)</f>
        <v>五冶钢构龙泉东洪片区(70亩、85亩)住宅、商业及配套工程项目</v>
      </c>
    </row>
    <row r="5090" hidden="1" spans="2:18">
      <c r="B5090" s="135" t="s">
        <v>226</v>
      </c>
      <c r="C5090" s="70">
        <v>45959</v>
      </c>
      <c r="D5090" s="40" t="str">
        <f>VLOOKUP(B5090,辅助信息!E:K,7,FALSE)</f>
        <v>JWDDCD2025092400211</v>
      </c>
      <c r="E5090" s="40" t="str">
        <f>VLOOKUP(F5090,辅助信息!A:B,2,FALSE)</f>
        <v>螺纹钢</v>
      </c>
      <c r="F5090" s="40" t="s">
        <v>19</v>
      </c>
      <c r="G5090" s="36">
        <v>10</v>
      </c>
      <c r="H5090" s="134">
        <f>IF(SUMIFS('[1]2025年已发货'!$E:$E,'[1]2025年已发货'!$F:$F,C5090,'[1]2025年已发货'!$C:$C,F5090,'[1]2025年已发货'!$G:$G,I5090,'[1]2025年已发货'!$H:$H,J5090)=0,"未发货",SUMIFS('[1]2025年已发货'!$E:$E,'[1]2025年已发货'!$F:$F,C5090,'[1]2025年已发货'!$C:$C,F5090,'[1]2025年已发货'!$G:$G,I5090,'[1]2025年已发货'!$H:$H,J5090))</f>
        <v>12.5</v>
      </c>
      <c r="I5090" s="39" t="str">
        <f>VLOOKUP(B5090,辅助信息!E:I,3,FALSE)</f>
        <v>(五冶钢构龙泉东洪片区85亩住宅、商业及配套工程项目二标段)成都市龙泉驿外东洪路地铁2号线惠王陵地铁C口</v>
      </c>
      <c r="J5090" s="40" t="str">
        <f>VLOOKUP(B5090,辅助信息!E:I,4,FALSE)</f>
        <v>李渊</v>
      </c>
      <c r="K5090" s="40">
        <f>VLOOKUP(J5090,辅助信息!H:I,2,FALSE)</f>
        <v>18381013849</v>
      </c>
      <c r="L5090" s="109">
        <f>VLOOKUP(B5090,辅助信息!E:J,6,FALSE)</f>
        <v>0</v>
      </c>
      <c r="M5090" s="163">
        <v>45959</v>
      </c>
      <c r="O5090" s="62">
        <f ca="1" t="shared" si="240"/>
        <v>0</v>
      </c>
      <c r="P5090" s="62">
        <f ca="1" t="shared" si="241"/>
        <v>1</v>
      </c>
      <c r="Q5090" s="29" t="str">
        <f>VLOOKUP(B5090,辅助信息!E:M,9,FALSE)</f>
        <v>ZTWM-CDGS-XS-2025-0156-五冶钢构-2025年九月第一批次钢筋采购合同(三圣乡项目)-中铁物贸成都公司</v>
      </c>
      <c r="R5090" s="29" t="str">
        <f>_xlfn._xlws.FILTER(辅助信息!D:D,辅助信息!E:E=B5090)</f>
        <v>五冶钢构龙泉东洪片区(70亩、85亩)住宅、商业及配套工程项目</v>
      </c>
    </row>
    <row r="5091" hidden="1" spans="2:18">
      <c r="B5091" s="135" t="s">
        <v>226</v>
      </c>
      <c r="C5091" s="70">
        <v>45959</v>
      </c>
      <c r="D5091" s="40" t="str">
        <f>VLOOKUP(B5091,辅助信息!E:K,7,FALSE)</f>
        <v>JWDDCD2025092400211</v>
      </c>
      <c r="E5091" s="40" t="str">
        <f>VLOOKUP(F5091,辅助信息!A:B,2,FALSE)</f>
        <v>螺纹钢</v>
      </c>
      <c r="F5091" s="40" t="s">
        <v>32</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12.5</v>
      </c>
      <c r="I5091" s="39" t="str">
        <f>VLOOKUP(B5091,辅助信息!E:I,3,FALSE)</f>
        <v>(五冶钢构龙泉东洪片区85亩住宅、商业及配套工程项目二标段)成都市龙泉驿外东洪路地铁2号线惠王陵地铁C口</v>
      </c>
      <c r="J5091" s="40" t="str">
        <f>VLOOKUP(B5091,辅助信息!E:I,4,FALSE)</f>
        <v>李渊</v>
      </c>
      <c r="K5091" s="40">
        <f>VLOOKUP(J5091,辅助信息!H:I,2,FALSE)</f>
        <v>18381013849</v>
      </c>
      <c r="L5091" s="109">
        <f>VLOOKUP(B5091,辅助信息!E:J,6,FALSE)</f>
        <v>0</v>
      </c>
      <c r="M5091" s="163">
        <v>45959</v>
      </c>
      <c r="O5091" s="62">
        <f ca="1" t="shared" si="240"/>
        <v>0</v>
      </c>
      <c r="P5091" s="62">
        <f ca="1" t="shared" si="241"/>
        <v>1</v>
      </c>
      <c r="Q5091" s="29" t="str">
        <f>VLOOKUP(B5091,辅助信息!E:M,9,FALSE)</f>
        <v>ZTWM-CDGS-XS-2025-0156-五冶钢构-2025年九月第一批次钢筋采购合同(三圣乡项目)-中铁物贸成都公司</v>
      </c>
      <c r="R5091" s="29" t="str">
        <f>_xlfn._xlws.FILTER(辅助信息!D:D,辅助信息!E:E=B5091)</f>
        <v>五冶钢构龙泉东洪片区(70亩、85亩)住宅、商业及配套工程项目</v>
      </c>
    </row>
    <row r="5092" hidden="1" spans="2:18">
      <c r="B5092" s="135" t="s">
        <v>226</v>
      </c>
      <c r="C5092" s="70">
        <v>45959</v>
      </c>
      <c r="D5092" s="40" t="str">
        <f>VLOOKUP(B5092,辅助信息!E:K,7,FALSE)</f>
        <v>JWDDCD2025092400211</v>
      </c>
      <c r="E5092" s="40" t="str">
        <f>VLOOKUP(F5092,辅助信息!A:B,2,FALSE)</f>
        <v>螺纹钢</v>
      </c>
      <c r="F5092" s="40" t="s">
        <v>30</v>
      </c>
      <c r="G5092" s="36">
        <v>15</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(五冶钢构龙泉东洪片区85亩住宅、商业及配套工程项目二标段)成都市龙泉驿外东洪路地铁2号线惠王陵地铁C口</v>
      </c>
      <c r="J5092" s="40" t="str">
        <f>VLOOKUP(B5092,辅助信息!E:I,4,FALSE)</f>
        <v>李渊</v>
      </c>
      <c r="K5092" s="40">
        <f>VLOOKUP(J5092,辅助信息!H:I,2,FALSE)</f>
        <v>18381013849</v>
      </c>
      <c r="L5092" s="109">
        <f>VLOOKUP(B5092,辅助信息!E:J,6,FALSE)</f>
        <v>0</v>
      </c>
      <c r="M5092" s="163">
        <v>45959</v>
      </c>
      <c r="O5092" s="62">
        <f ca="1">IF(OR(M5092="",N5092&lt;&gt;""),"",MAX(M5092-TODAY(),0))</f>
        <v>0</v>
      </c>
      <c r="P5092" s="62">
        <f ca="1">IF(M5092="","",IF(N5092&lt;&gt;"",MAX(N5092-M5092,0),IF(TODAY()&gt;M5092,TODAY()-M5092,0)))</f>
        <v>1</v>
      </c>
      <c r="Q5092" s="29" t="str">
        <f>VLOOKUP(B5092,辅助信息!E:M,9,FALSE)</f>
        <v>ZTWM-CDGS-XS-2025-0156-五冶钢构-2025年九月第一批次钢筋采购合同(三圣乡项目)-中铁物贸成都公司</v>
      </c>
      <c r="R5092" s="29" t="str">
        <f>_xlfn._xlws.FILTER(辅助信息!D:D,辅助信息!E:E=B5092)</f>
        <v>五冶钢构龙泉东洪片区(70亩、85亩)住宅、商业及配套工程项目</v>
      </c>
    </row>
    <row r="5093" spans="2:18">
      <c r="B5093" s="159" t="s">
        <v>215</v>
      </c>
      <c r="C5093" s="70">
        <v>45960</v>
      </c>
      <c r="D5093" s="160" t="str">
        <f>VLOOKUP(B5093,辅助信息!E:K,7,FALSE)</f>
        <v>JWDDCD2025102100486</v>
      </c>
      <c r="E5093" s="160" t="str">
        <f>VLOOKUP(F5093,辅助信息!A:B,2,FALSE)</f>
        <v>盘螺</v>
      </c>
      <c r="F5093" s="160" t="s">
        <v>40</v>
      </c>
      <c r="G5093" s="161">
        <v>16</v>
      </c>
      <c r="H5093" s="162"/>
      <c r="I5093" s="164" t="str">
        <f>VLOOKUP(B5093,辅助信息!E:I,3,FALSE)</f>
        <v>(五冶建设龙泉驿一医院配套建设工程)成都市龙泉驿区董朗路69号龙泉驿一医院5号门</v>
      </c>
      <c r="J5093" s="160" t="str">
        <f>VLOOKUP(B5093,辅助信息!E:I,4,FALSE)</f>
        <v>孙敏</v>
      </c>
      <c r="K5093" s="160">
        <f>VLOOKUP(J5093,辅助信息!H:I,2,FALSE)</f>
        <v>13617695006</v>
      </c>
      <c r="L5093" s="165" t="str">
        <f>VLOOKUP(B5093,辅助信息!E:J,6,FALSE)</f>
        <v>联系实际收货人（孙敏13617695006）五冶建设送货单,6份材质书,锈货不收，装货前联系收货人核实到场规格,没提前告知进场规格现场不给予接收</v>
      </c>
      <c r="M5093" s="91">
        <v>45960</v>
      </c>
      <c r="O5093" s="62">
        <f ca="1">IF(OR(M5093="",N5093&lt;&gt;""),"",MAX(M5093-TODAY(),0))</f>
        <v>0</v>
      </c>
      <c r="P5093" s="62">
        <f ca="1">IF(M5093="","",IF(N5093&lt;&gt;"",MAX(N5093-M5093,0),IF(TODAY()&gt;M5093,TODAY()-M5093,0)))</f>
        <v>0</v>
      </c>
      <c r="Q5093" s="29" t="str">
        <f>VLOOKUP(B5093,辅助信息!E:M,9,FALSE)</f>
        <v>ZTWM-CDGS-XS-2025-0073-五冶天府-成都怡心湖片区及龙泉驿医院等项目</v>
      </c>
      <c r="R5093" s="29" t="str">
        <f>_xlfn._xlws.FILTER(辅助信息!D:D,辅助信息!E:E=B5093)</f>
        <v>五冶建设龙泉驿一医院配套建设工程</v>
      </c>
    </row>
    <row r="5094" spans="2:18">
      <c r="B5094" s="159" t="s">
        <v>215</v>
      </c>
      <c r="C5094" s="70">
        <v>45960</v>
      </c>
      <c r="D5094" s="160" t="str">
        <f>VLOOKUP(B5094,辅助信息!E:K,7,FALSE)</f>
        <v>JWDDCD2025102100486</v>
      </c>
      <c r="E5094" s="160" t="str">
        <f>VLOOKUP(F5094,辅助信息!A:B,2,FALSE)</f>
        <v>盘螺</v>
      </c>
      <c r="F5094" s="160" t="s">
        <v>41</v>
      </c>
      <c r="G5094" s="161">
        <v>18</v>
      </c>
      <c r="H5094" s="162"/>
      <c r="I5094" s="164" t="str">
        <f>VLOOKUP(B5094,辅助信息!E:I,3,FALSE)</f>
        <v>(五冶建设龙泉驿一医院配套建设工程)成都市龙泉驿区董朗路69号龙泉驿一医院5号门</v>
      </c>
      <c r="J5094" s="160" t="str">
        <f>VLOOKUP(B5094,辅助信息!E:I,4,FALSE)</f>
        <v>孙敏</v>
      </c>
      <c r="K5094" s="160">
        <f>VLOOKUP(J5094,辅助信息!H:I,2,FALSE)</f>
        <v>13617695006</v>
      </c>
      <c r="L5094" s="165" t="str">
        <f>VLOOKUP(B5094,辅助信息!E:J,6,FALSE)</f>
        <v>联系实际收货人（孙敏13617695006）五冶建设送货单,6份材质书,锈货不收，装货前联系收货人核实到场规格,没提前告知进场规格现场不给予接收</v>
      </c>
      <c r="M5094" s="91">
        <v>45960</v>
      </c>
      <c r="O5094" s="62">
        <f ca="1">IF(OR(M5094="",N5094&lt;&gt;""),"",MAX(M5094-TODAY(),0))</f>
        <v>0</v>
      </c>
      <c r="P5094" s="62">
        <f ca="1">IF(M5094="","",IF(N5094&lt;&gt;"",MAX(N5094-M5094,0),IF(TODAY()&gt;M5094,TODAY()-M5094,0)))</f>
        <v>0</v>
      </c>
      <c r="Q5094" s="29" t="str">
        <f>VLOOKUP(B5094,辅助信息!E:M,9,FALSE)</f>
        <v>ZTWM-CDGS-XS-2025-0073-五冶天府-成都怡心湖片区及龙泉驿医院等项目</v>
      </c>
      <c r="R5094" s="29" t="str">
        <f>_xlfn._xlws.FILTER(辅助信息!D:D,辅助信息!E:E=B5094)</f>
        <v>五冶建设龙泉驿一医院配套建设工程</v>
      </c>
    </row>
    <row r="5095" spans="2:18">
      <c r="B5095" s="159" t="s">
        <v>215</v>
      </c>
      <c r="C5095" s="70">
        <v>45960</v>
      </c>
      <c r="D5095" s="160" t="str">
        <f>VLOOKUP(B5095,辅助信息!E:K,7,FALSE)</f>
        <v>JWDDCD2025102100486</v>
      </c>
      <c r="E5095" s="160" t="str">
        <f>VLOOKUP(F5095,辅助信息!A:B,2,FALSE)</f>
        <v>盘螺</v>
      </c>
      <c r="F5095" s="160" t="s">
        <v>26</v>
      </c>
      <c r="G5095" s="161">
        <v>6</v>
      </c>
      <c r="H5095" s="162"/>
      <c r="I5095" s="164" t="str">
        <f>VLOOKUP(B5095,辅助信息!E:I,3,FALSE)</f>
        <v>(五冶建设龙泉驿一医院配套建设工程)成都市龙泉驿区董朗路69号龙泉驿一医院5号门</v>
      </c>
      <c r="J5095" s="160" t="str">
        <f>VLOOKUP(B5095,辅助信息!E:I,4,FALSE)</f>
        <v>孙敏</v>
      </c>
      <c r="K5095" s="160">
        <f>VLOOKUP(J5095,辅助信息!H:I,2,FALSE)</f>
        <v>13617695006</v>
      </c>
      <c r="L5095" s="165" t="str">
        <f>VLOOKUP(B5095,辅助信息!E:J,6,FALSE)</f>
        <v>联系实际收货人（孙敏13617695006）五冶建设送货单,6份材质书,锈货不收，装货前联系收货人核实到场规格,没提前告知进场规格现场不给予接收</v>
      </c>
      <c r="M5095" s="91">
        <v>45960</v>
      </c>
      <c r="O5095" s="62">
        <f ca="1">IF(OR(M5095="",N5095&lt;&gt;""),"",MAX(M5095-TODAY(),0))</f>
        <v>0</v>
      </c>
      <c r="P5095" s="62">
        <f ca="1">IF(M5095="","",IF(N5095&lt;&gt;"",MAX(N5095-M5095,0),IF(TODAY()&gt;M5095,TODAY()-M5095,0)))</f>
        <v>0</v>
      </c>
      <c r="Q5095" s="29" t="str">
        <f>VLOOKUP(B5095,辅助信息!E:M,9,FALSE)</f>
        <v>ZTWM-CDGS-XS-2025-0073-五冶天府-成都怡心湖片区及龙泉驿医院等项目</v>
      </c>
      <c r="R5095" s="29" t="str">
        <f>_xlfn._xlws.FILTER(辅助信息!D:D,辅助信息!E:E=B5095)</f>
        <v>五冶建设龙泉驿一医院配套建设工程</v>
      </c>
    </row>
    <row r="5096" spans="2:18">
      <c r="B5096" s="159" t="s">
        <v>215</v>
      </c>
      <c r="C5096" s="70">
        <v>45960</v>
      </c>
      <c r="D5096" s="160" t="str">
        <f>VLOOKUP(B5096,辅助信息!E:K,7,FALSE)</f>
        <v>JWDDCD2025102100486</v>
      </c>
      <c r="E5096" s="160" t="str">
        <f>VLOOKUP(F5096,辅助信息!A:B,2,FALSE)</f>
        <v>螺纹钢</v>
      </c>
      <c r="F5096" s="160" t="s">
        <v>27</v>
      </c>
      <c r="G5096" s="161">
        <v>3</v>
      </c>
      <c r="H5096" s="162"/>
      <c r="I5096" s="164" t="str">
        <f>VLOOKUP(B5096,辅助信息!E:I,3,FALSE)</f>
        <v>(五冶建设龙泉驿一医院配套建设工程)成都市龙泉驿区董朗路69号龙泉驿一医院5号门</v>
      </c>
      <c r="J5096" s="160" t="str">
        <f>VLOOKUP(B5096,辅助信息!E:I,4,FALSE)</f>
        <v>孙敏</v>
      </c>
      <c r="K5096" s="160">
        <f>VLOOKUP(J5096,辅助信息!H:I,2,FALSE)</f>
        <v>13617695006</v>
      </c>
      <c r="L5096" s="165" t="str">
        <f>VLOOKUP(B5096,辅助信息!E:J,6,FALSE)</f>
        <v>联系实际收货人（孙敏13617695006）五冶建设送货单,6份材质书,锈货不收，装货前联系收货人核实到场规格,没提前告知进场规格现场不给予接收</v>
      </c>
      <c r="M5096" s="91">
        <v>45960</v>
      </c>
      <c r="O5096" s="62">
        <f ca="1">IF(OR(M5096="",N5096&lt;&gt;""),"",MAX(M5096-TODAY(),0))</f>
        <v>0</v>
      </c>
      <c r="P5096" s="62">
        <f ca="1">IF(M5096="","",IF(N5096&lt;&gt;"",MAX(N5096-M5096,0),IF(TODAY()&gt;M5096,TODAY()-M5096,0)))</f>
        <v>0</v>
      </c>
      <c r="Q5096" s="29" t="str">
        <f>VLOOKUP(B5096,辅助信息!E:M,9,FALSE)</f>
        <v>ZTWM-CDGS-XS-2025-0073-五冶天府-成都怡心湖片区及龙泉驿医院等项目</v>
      </c>
      <c r="R5096" s="29" t="str">
        <f>_xlfn._xlws.FILTER(辅助信息!D:D,辅助信息!E:E=B5096)</f>
        <v>五冶建设龙泉驿一医院配套建设工程</v>
      </c>
    </row>
    <row r="5097" spans="2:18">
      <c r="B5097" s="159" t="s">
        <v>215</v>
      </c>
      <c r="C5097" s="70">
        <v>45960</v>
      </c>
      <c r="D5097" s="160" t="str">
        <f>VLOOKUP(B5097,辅助信息!E:K,7,FALSE)</f>
        <v>JWDDCD2025102100486</v>
      </c>
      <c r="E5097" s="160" t="str">
        <f>VLOOKUP(F5097,辅助信息!A:B,2,FALSE)</f>
        <v>螺纹钢</v>
      </c>
      <c r="F5097" s="160" t="s">
        <v>19</v>
      </c>
      <c r="G5097" s="161">
        <v>3</v>
      </c>
      <c r="H5097" s="162"/>
      <c r="I5097" s="164" t="str">
        <f>VLOOKUP(B5097,辅助信息!E:I,3,FALSE)</f>
        <v>(五冶建设龙泉驿一医院配套建设工程)成都市龙泉驿区董朗路69号龙泉驿一医院5号门</v>
      </c>
      <c r="J5097" s="160" t="str">
        <f>VLOOKUP(B5097,辅助信息!E:I,4,FALSE)</f>
        <v>孙敏</v>
      </c>
      <c r="K5097" s="160">
        <f>VLOOKUP(J5097,辅助信息!H:I,2,FALSE)</f>
        <v>13617695006</v>
      </c>
      <c r="L5097" s="165" t="str">
        <f>VLOOKUP(B5097,辅助信息!E:J,6,FALSE)</f>
        <v>联系实际收货人（孙敏13617695006）五冶建设送货单,6份材质书,锈货不收，装货前联系收货人核实到场规格,没提前告知进场规格现场不给予接收</v>
      </c>
      <c r="M5097" s="91">
        <v>45960</v>
      </c>
      <c r="O5097" s="62">
        <f ca="1">IF(OR(M5097="",N5097&lt;&gt;""),"",MAX(M5097-TODAY(),0))</f>
        <v>0</v>
      </c>
      <c r="P5097" s="62">
        <f ca="1">IF(M5097="","",IF(N5097&lt;&gt;"",MAX(N5097-M5097,0),IF(TODAY()&gt;M5097,TODAY()-M5097,0)))</f>
        <v>0</v>
      </c>
      <c r="Q5097" s="29" t="str">
        <f>VLOOKUP(B5097,辅助信息!E:M,9,FALSE)</f>
        <v>ZTWM-CDGS-XS-2025-0073-五冶天府-成都怡心湖片区及龙泉驿医院等项目</v>
      </c>
      <c r="R5097" s="29" t="str">
        <f>_xlfn._xlws.FILTER(辅助信息!D:D,辅助信息!E:E=B5097)</f>
        <v>五冶建设龙泉驿一医院配套建设工程</v>
      </c>
    </row>
    <row r="5098" spans="2:18">
      <c r="B5098" s="159" t="s">
        <v>215</v>
      </c>
      <c r="C5098" s="70">
        <v>45960</v>
      </c>
      <c r="D5098" s="160" t="str">
        <f>VLOOKUP(B5098,辅助信息!E:K,7,FALSE)</f>
        <v>JWDDCD2025102100486</v>
      </c>
      <c r="E5098" s="160" t="str">
        <f>VLOOKUP(F5098,辅助信息!A:B,2,FALSE)</f>
        <v>螺纹钢</v>
      </c>
      <c r="F5098" s="160" t="s">
        <v>32</v>
      </c>
      <c r="G5098" s="161">
        <v>3</v>
      </c>
      <c r="H5098" s="162"/>
      <c r="I5098" s="164" t="str">
        <f>VLOOKUP(B5098,辅助信息!E:I,3,FALSE)</f>
        <v>(五冶建设龙泉驿一医院配套建设工程)成都市龙泉驿区董朗路69号龙泉驿一医院5号门</v>
      </c>
      <c r="J5098" s="160" t="str">
        <f>VLOOKUP(B5098,辅助信息!E:I,4,FALSE)</f>
        <v>孙敏</v>
      </c>
      <c r="K5098" s="160">
        <f>VLOOKUP(J5098,辅助信息!H:I,2,FALSE)</f>
        <v>13617695006</v>
      </c>
      <c r="L5098" s="165" t="str">
        <f>VLOOKUP(B5098,辅助信息!E:J,6,FALSE)</f>
        <v>联系实际收货人（孙敏13617695006）五冶建设送货单,6份材质书,锈货不收，装货前联系收货人核实到场规格,没提前告知进场规格现场不给予接收</v>
      </c>
      <c r="M5098" s="91">
        <v>45960</v>
      </c>
      <c r="O5098" s="62">
        <f ca="1">IF(OR(M5098="",N5098&lt;&gt;""),"",MAX(M5098-TODAY(),0))</f>
        <v>0</v>
      </c>
      <c r="P5098" s="62">
        <f ca="1">IF(M5098="","",IF(N5098&lt;&gt;"",MAX(N5098-M5098,0),IF(TODAY()&gt;M5098,TODAY()-M5098,0)))</f>
        <v>0</v>
      </c>
      <c r="Q5098" s="29" t="str">
        <f>VLOOKUP(B5098,辅助信息!E:M,9,FALSE)</f>
        <v>ZTWM-CDGS-XS-2025-0073-五冶天府-成都怡心湖片区及龙泉驿医院等项目</v>
      </c>
      <c r="R5098" s="29" t="str">
        <f>_xlfn._xlws.FILTER(辅助信息!D:D,辅助信息!E:E=B5098)</f>
        <v>五冶建设龙泉驿一医院配套建设工程</v>
      </c>
    </row>
    <row r="5099" spans="2:18">
      <c r="B5099" s="159" t="s">
        <v>215</v>
      </c>
      <c r="C5099" s="70">
        <v>45960</v>
      </c>
      <c r="D5099" s="160" t="str">
        <f>VLOOKUP(B5099,辅助信息!E:K,7,FALSE)</f>
        <v>JWDDCD2025102100486</v>
      </c>
      <c r="E5099" s="160" t="str">
        <f>VLOOKUP(F5099,辅助信息!A:B,2,FALSE)</f>
        <v>螺纹钢</v>
      </c>
      <c r="F5099" s="160" t="s">
        <v>82</v>
      </c>
      <c r="G5099" s="161">
        <v>3</v>
      </c>
      <c r="H5099" s="162"/>
      <c r="I5099" s="164" t="str">
        <f>VLOOKUP(B5099,辅助信息!E:I,3,FALSE)</f>
        <v>(五冶建设龙泉驿一医院配套建设工程)成都市龙泉驿区董朗路69号龙泉驿一医院5号门</v>
      </c>
      <c r="J5099" s="160" t="str">
        <f>VLOOKUP(B5099,辅助信息!E:I,4,FALSE)</f>
        <v>孙敏</v>
      </c>
      <c r="K5099" s="160">
        <f>VLOOKUP(J5099,辅助信息!H:I,2,FALSE)</f>
        <v>13617695006</v>
      </c>
      <c r="L5099" s="165" t="str">
        <f>VLOOKUP(B5099,辅助信息!E:J,6,FALSE)</f>
        <v>联系实际收货人（孙敏13617695006）五冶建设送货单,6份材质书,锈货不收，装货前联系收货人核实到场规格,没提前告知进场规格现场不给予接收</v>
      </c>
      <c r="M5099" s="91">
        <v>45960</v>
      </c>
      <c r="O5099" s="62">
        <f ca="1">IF(OR(M5099="",N5099&lt;&gt;""),"",MAX(M5099-TODAY(),0))</f>
        <v>0</v>
      </c>
      <c r="P5099" s="62">
        <f ca="1">IF(M5099="","",IF(N5099&lt;&gt;"",MAX(N5099-M5099,0),IF(TODAY()&gt;M5099,TODAY()-M5099,0)))</f>
        <v>0</v>
      </c>
      <c r="Q5099" s="29" t="str">
        <f>VLOOKUP(B5099,辅助信息!E:M,9,FALSE)</f>
        <v>ZTWM-CDGS-XS-2025-0073-五冶天府-成都怡心湖片区及龙泉驿医院等项目</v>
      </c>
      <c r="R5099" s="29" t="str">
        <f>_xlfn._xlws.FILTER(辅助信息!D:D,辅助信息!E:E=B5099)</f>
        <v>五冶建设龙泉驿一医院配套建设工程</v>
      </c>
    </row>
    <row r="5100" spans="2:18">
      <c r="B5100" s="159" t="s">
        <v>215</v>
      </c>
      <c r="C5100" s="70">
        <v>45960</v>
      </c>
      <c r="D5100" s="160" t="str">
        <f>VLOOKUP(B5100,辅助信息!E:K,7,FALSE)</f>
        <v>JWDDCD2025102100486</v>
      </c>
      <c r="E5100" s="160" t="str">
        <f>VLOOKUP(F5100,辅助信息!A:B,2,FALSE)</f>
        <v>螺纹钢</v>
      </c>
      <c r="F5100" s="160" t="s">
        <v>21</v>
      </c>
      <c r="G5100" s="161">
        <v>3</v>
      </c>
      <c r="H5100" s="162"/>
      <c r="I5100" s="164" t="str">
        <f>VLOOKUP(B5100,辅助信息!E:I,3,FALSE)</f>
        <v>(五冶建设龙泉驿一医院配套建设工程)成都市龙泉驿区董朗路69号龙泉驿一医院5号门</v>
      </c>
      <c r="J5100" s="160" t="str">
        <f>VLOOKUP(B5100,辅助信息!E:I,4,FALSE)</f>
        <v>孙敏</v>
      </c>
      <c r="K5100" s="160">
        <f>VLOOKUP(J5100,辅助信息!H:I,2,FALSE)</f>
        <v>13617695006</v>
      </c>
      <c r="L5100" s="165" t="str">
        <f>VLOOKUP(B5100,辅助信息!E:J,6,FALSE)</f>
        <v>联系实际收货人（孙敏13617695006）五冶建设送货单,6份材质书,锈货不收，装货前联系收货人核实到场规格,没提前告知进场规格现场不给予接收</v>
      </c>
      <c r="M5100" s="91">
        <v>45960</v>
      </c>
      <c r="O5100" s="62">
        <f ca="1">IF(OR(M5100="",N5100&lt;&gt;""),"",MAX(M5100-TODAY(),0))</f>
        <v>0</v>
      </c>
      <c r="P5100" s="62">
        <f ca="1">IF(M5100="","",IF(N5100&lt;&gt;"",MAX(N5100-M5100,0),IF(TODAY()&gt;M5100,TODAY()-M5100,0)))</f>
        <v>0</v>
      </c>
      <c r="Q5100" s="29" t="str">
        <f>VLOOKUP(B5100,辅助信息!E:M,9,FALSE)</f>
        <v>ZTWM-CDGS-XS-2025-0073-五冶天府-成都怡心湖片区及龙泉驿医院等项目</v>
      </c>
      <c r="R5100" s="29" t="str">
        <f>_xlfn._xlws.FILTER(辅助信息!D:D,辅助信息!E:E=B5100)</f>
        <v>五冶建设龙泉驿一医院配套建设工程</v>
      </c>
    </row>
    <row r="5101" spans="2:18">
      <c r="B5101" s="159" t="s">
        <v>215</v>
      </c>
      <c r="C5101" s="70">
        <v>45960</v>
      </c>
      <c r="D5101" s="160" t="str">
        <f>VLOOKUP(B5101,辅助信息!E:K,7,FALSE)</f>
        <v>JWDDCD2025102100486</v>
      </c>
      <c r="E5101" s="160" t="str">
        <f>VLOOKUP(F5101,辅助信息!A:B,2,FALSE)</f>
        <v>螺纹钢</v>
      </c>
      <c r="F5101" s="160" t="s">
        <v>58</v>
      </c>
      <c r="G5101" s="161">
        <v>12</v>
      </c>
      <c r="H5101" s="162"/>
      <c r="I5101" s="164" t="str">
        <f>VLOOKUP(B5101,辅助信息!E:I,3,FALSE)</f>
        <v>(五冶建设龙泉驿一医院配套建设工程)成都市龙泉驿区董朗路69号龙泉驿一医院5号门</v>
      </c>
      <c r="J5101" s="160" t="str">
        <f>VLOOKUP(B5101,辅助信息!E:I,4,FALSE)</f>
        <v>孙敏</v>
      </c>
      <c r="K5101" s="160">
        <f>VLOOKUP(J5101,辅助信息!H:I,2,FALSE)</f>
        <v>13617695006</v>
      </c>
      <c r="L5101" s="165" t="str">
        <f>VLOOKUP(B5101,辅助信息!E:J,6,FALSE)</f>
        <v>联系实际收货人（孙敏13617695006）五冶建设送货单,6份材质书,锈货不收，装货前联系收货人核实到场规格,没提前告知进场规格现场不给予接收</v>
      </c>
      <c r="M5101" s="91">
        <v>45960</v>
      </c>
      <c r="O5101" s="62">
        <f ca="1">IF(OR(M5101="",N5101&lt;&gt;""),"",MAX(M5101-TODAY(),0))</f>
        <v>0</v>
      </c>
      <c r="P5101" s="62">
        <f ca="1">IF(M5101="","",IF(N5101&lt;&gt;"",MAX(N5101-M5101,0),IF(TODAY()&gt;M5101,TODAY()-M5101,0)))</f>
        <v>0</v>
      </c>
      <c r="Q5101" s="29" t="str">
        <f>VLOOKUP(B5101,辅助信息!E:M,9,FALSE)</f>
        <v>ZTWM-CDGS-XS-2025-0073-五冶天府-成都怡心湖片区及龙泉驿医院等项目</v>
      </c>
      <c r="R5101" s="29" t="str">
        <f>_xlfn._xlws.FILTER(辅助信息!D:D,辅助信息!E:E=B5101)</f>
        <v>五冶建设龙泉驿一医院配套建设工程</v>
      </c>
    </row>
    <row r="5102" spans="2:18">
      <c r="B5102" s="159" t="s">
        <v>215</v>
      </c>
      <c r="C5102" s="70">
        <v>45960</v>
      </c>
      <c r="D5102" s="160" t="str">
        <f>VLOOKUP(B5102,辅助信息!E:K,7,FALSE)</f>
        <v>JWDDCD2025102100486</v>
      </c>
      <c r="E5102" s="160" t="str">
        <f>VLOOKUP(F5102,辅助信息!A:B,2,FALSE)</f>
        <v>螺纹钢</v>
      </c>
      <c r="F5102" s="160" t="s">
        <v>46</v>
      </c>
      <c r="G5102" s="161">
        <v>3</v>
      </c>
      <c r="H5102" s="162"/>
      <c r="I5102" s="164" t="str">
        <f>VLOOKUP(B5102,辅助信息!E:I,3,FALSE)</f>
        <v>(五冶建设龙泉驿一医院配套建设工程)成都市龙泉驿区董朗路69号龙泉驿一医院5号门</v>
      </c>
      <c r="J5102" s="160" t="str">
        <f>VLOOKUP(B5102,辅助信息!E:I,4,FALSE)</f>
        <v>孙敏</v>
      </c>
      <c r="K5102" s="160">
        <f>VLOOKUP(J5102,辅助信息!H:I,2,FALSE)</f>
        <v>13617695006</v>
      </c>
      <c r="L5102" s="165" t="str">
        <f>VLOOKUP(B5102,辅助信息!E:J,6,FALSE)</f>
        <v>联系实际收货人（孙敏13617695006）五冶建设送货单,6份材质书,锈货不收，装货前联系收货人核实到场规格,没提前告知进场规格现场不给予接收</v>
      </c>
      <c r="M5102" s="91">
        <v>45960</v>
      </c>
      <c r="O5102" s="62">
        <f ca="1">IF(OR(M5102="",N5102&lt;&gt;""),"",MAX(M5102-TODAY(),0))</f>
        <v>0</v>
      </c>
      <c r="P5102" s="62">
        <f ca="1">IF(M5102="","",IF(N5102&lt;&gt;"",MAX(N5102-M5102,0),IF(TODAY()&gt;M5102,TODAY()-M5102,0)))</f>
        <v>0</v>
      </c>
      <c r="Q5102" s="29" t="str">
        <f>VLOOKUP(B5102,辅助信息!E:M,9,FALSE)</f>
        <v>ZTWM-CDGS-XS-2025-0073-五冶天府-成都怡心湖片区及龙泉驿医院等项目</v>
      </c>
      <c r="R5102" s="29" t="str">
        <f>_xlfn._xlws.FILTER(辅助信息!D:D,辅助信息!E:E=B5102)</f>
        <v>五冶建设龙泉驿一医院配套建设工程</v>
      </c>
    </row>
    <row r="5103" spans="2:18">
      <c r="B5103" s="159" t="s">
        <v>215</v>
      </c>
      <c r="C5103" s="70">
        <v>45960</v>
      </c>
      <c r="D5103" s="160" t="str">
        <f>VLOOKUP(B5103,辅助信息!E:K,7,FALSE)</f>
        <v>JWDDCD2025102100486</v>
      </c>
      <c r="E5103" s="160" t="str">
        <f>VLOOKUP(F5103,辅助信息!A:B,2,FALSE)</f>
        <v>螺纹钢</v>
      </c>
      <c r="F5103" s="160" t="s">
        <v>22</v>
      </c>
      <c r="G5103" s="161">
        <v>35</v>
      </c>
      <c r="H5103" s="162"/>
      <c r="I5103" s="164" t="str">
        <f>VLOOKUP(B5103,辅助信息!E:I,3,FALSE)</f>
        <v>(五冶建设龙泉驿一医院配套建设工程)成都市龙泉驿区董朗路69号龙泉驿一医院5号门</v>
      </c>
      <c r="J5103" s="160" t="str">
        <f>VLOOKUP(B5103,辅助信息!E:I,4,FALSE)</f>
        <v>孙敏</v>
      </c>
      <c r="K5103" s="160">
        <f>VLOOKUP(J5103,辅助信息!H:I,2,FALSE)</f>
        <v>13617695006</v>
      </c>
      <c r="L5103" s="165" t="str">
        <f>VLOOKUP(B5103,辅助信息!E:J,6,FALSE)</f>
        <v>联系实际收货人（孙敏13617695006）五冶建设送货单,6份材质书,锈货不收，装货前联系收货人核实到场规格,没提前告知进场规格现场不给予接收</v>
      </c>
      <c r="M5103" s="91">
        <v>45960</v>
      </c>
      <c r="O5103" s="62">
        <f ca="1">IF(OR(M5103="",N5103&lt;&gt;""),"",MAX(M5103-TODAY(),0))</f>
        <v>0</v>
      </c>
      <c r="P5103" s="62">
        <f ca="1">IF(M5103="","",IF(N5103&lt;&gt;"",MAX(N5103-M5103,0),IF(TODAY()&gt;M5103,TODAY()-M5103,0)))</f>
        <v>0</v>
      </c>
      <c r="Q5103" s="29" t="str">
        <f>VLOOKUP(B5103,辅助信息!E:M,9,FALSE)</f>
        <v>ZTWM-CDGS-XS-2025-0073-五冶天府-成都怡心湖片区及龙泉驿医院等项目</v>
      </c>
      <c r="R5103" s="29" t="str">
        <f>_xlfn._xlws.FILTER(辅助信息!D:D,辅助信息!E:E=B5103)</f>
        <v>五冶建设龙泉驿一医院配套建设工程</v>
      </c>
    </row>
    <row r="5104" spans="2:18">
      <c r="B5104" s="159" t="s">
        <v>196</v>
      </c>
      <c r="C5104" s="70">
        <v>45960</v>
      </c>
      <c r="D5104" s="160" t="str">
        <f>VLOOKUP(B5104,辅助信息!E:K,7,FALSE)</f>
        <v>JWDDCD2025102100476</v>
      </c>
      <c r="E5104" s="160" t="str">
        <f>VLOOKUP(F5104,辅助信息!A:B,2,FALSE)</f>
        <v>盘螺</v>
      </c>
      <c r="F5104" s="160" t="s">
        <v>40</v>
      </c>
      <c r="G5104" s="161">
        <v>5</v>
      </c>
      <c r="H5104" s="162"/>
      <c r="I5104" s="164" t="str">
        <f>VLOOKUP(B5104,辅助信息!E:I,3,FALSE)</f>
        <v>(五冶建设师大附中外语校新建教学楼工程)四川省成都市成华区大观堰2号(四川师范大学附属中学外国语学校)</v>
      </c>
      <c r="J5104" s="160" t="str">
        <f>VLOOKUP(B5104,辅助信息!E:I,4,FALSE)</f>
        <v>蔡浩</v>
      </c>
      <c r="K5104" s="160">
        <f>VLOOKUP(J5104,辅助信息!H:I,2,FALSE)</f>
        <v>13980880820</v>
      </c>
      <c r="L5104" s="165" t="str">
        <f>VLOOKUP(B5104,辅助信息!E:J,6,FALSE)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4" s="91">
        <v>45960</v>
      </c>
      <c r="O5104" s="62">
        <f ca="1">IF(OR(M5104="",N5104&lt;&gt;""),"",MAX(M5104-TODAY(),0))</f>
        <v>0</v>
      </c>
      <c r="P5104" s="62">
        <f ca="1">IF(M5104="","",IF(N5104&lt;&gt;"",MAX(N5104-M5104,0),IF(TODAY()&gt;M5104,TODAY()-M5104,0)))</f>
        <v>0</v>
      </c>
      <c r="Q5104" s="29" t="str">
        <f>VLOOKUP(B5104,辅助信息!E:M,9,FALSE)</f>
        <v>ZTWM-CDGS-XS-2025-0073-五冶天府-成都怡心湖片区及龙泉驿医院等项目</v>
      </c>
      <c r="R5104" s="29" t="str">
        <f>_xlfn._xlws.FILTER(辅助信息!D:D,辅助信息!E:E=B5104)</f>
        <v>五冶建设师大附中外语校新建教学楼工程</v>
      </c>
    </row>
    <row r="5105" spans="2:18">
      <c r="B5105" s="159" t="s">
        <v>196</v>
      </c>
      <c r="C5105" s="70">
        <v>45960</v>
      </c>
      <c r="D5105" s="160" t="str">
        <f>VLOOKUP(B5105,辅助信息!E:K,7,FALSE)</f>
        <v>JWDDCD2025102100476</v>
      </c>
      <c r="E5105" s="160" t="str">
        <f>VLOOKUP(F5105,辅助信息!A:B,2,FALSE)</f>
        <v>盘螺</v>
      </c>
      <c r="F5105" s="160" t="s">
        <v>41</v>
      </c>
      <c r="G5105" s="161">
        <v>5</v>
      </c>
      <c r="H5105" s="162"/>
      <c r="I5105" s="164" t="str">
        <f>VLOOKUP(B5105,辅助信息!E:I,3,FALSE)</f>
        <v>(五冶建设师大附中外语校新建教学楼工程)四川省成都市成华区大观堰2号(四川师范大学附属中学外国语学校)</v>
      </c>
      <c r="J5105" s="160" t="str">
        <f>VLOOKUP(B5105,辅助信息!E:I,4,FALSE)</f>
        <v>蔡浩</v>
      </c>
      <c r="K5105" s="160">
        <f>VLOOKUP(J5105,辅助信息!H:I,2,FALSE)</f>
        <v>13980880820</v>
      </c>
      <c r="L5105" s="165" t="str">
        <f>VLOOKUP(B5105,辅助信息!E:J,6,FALSE)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5" s="91">
        <v>45960</v>
      </c>
      <c r="O5105" s="62">
        <f ca="1">IF(OR(M5105="",N5105&lt;&gt;""),"",MAX(M5105-TODAY(),0))</f>
        <v>0</v>
      </c>
      <c r="P5105" s="62">
        <f ca="1">IF(M5105="","",IF(N5105&lt;&gt;"",MAX(N5105-M5105,0),IF(TODAY()&gt;M5105,TODAY()-M5105,0)))</f>
        <v>0</v>
      </c>
      <c r="Q5105" s="29" t="str">
        <f>VLOOKUP(B5105,辅助信息!E:M,9,FALSE)</f>
        <v>ZTWM-CDGS-XS-2025-0073-五冶天府-成都怡心湖片区及龙泉驿医院等项目</v>
      </c>
      <c r="R5105" s="29" t="str">
        <f>_xlfn._xlws.FILTER(辅助信息!D:D,辅助信息!E:E=B5105)</f>
        <v>五冶建设师大附中外语校新建教学楼工程</v>
      </c>
    </row>
    <row r="5106" spans="2:18">
      <c r="B5106" s="159" t="s">
        <v>196</v>
      </c>
      <c r="C5106" s="70">
        <v>45960</v>
      </c>
      <c r="D5106" s="160" t="str">
        <f>VLOOKUP(B5106,辅助信息!E:K,7,FALSE)</f>
        <v>JWDDCD2025102100476</v>
      </c>
      <c r="E5106" s="160" t="str">
        <f>VLOOKUP(F5106,辅助信息!A:B,2,FALSE)</f>
        <v>螺纹钢</v>
      </c>
      <c r="F5106" s="160" t="s">
        <v>21</v>
      </c>
      <c r="G5106" s="161">
        <v>5</v>
      </c>
      <c r="H5106" s="162"/>
      <c r="I5106" s="164" t="str">
        <f>VLOOKUP(B5106,辅助信息!E:I,3,FALSE)</f>
        <v>(五冶建设师大附中外语校新建教学楼工程)四川省成都市成华区大观堰2号(四川师范大学附属中学外国语学校)</v>
      </c>
      <c r="J5106" s="160" t="str">
        <f>VLOOKUP(B5106,辅助信息!E:I,4,FALSE)</f>
        <v>蔡浩</v>
      </c>
      <c r="K5106" s="160">
        <f>VLOOKUP(J5106,辅助信息!H:I,2,FALSE)</f>
        <v>13980880820</v>
      </c>
      <c r="L5106" s="165" t="str">
        <f>VLOOKUP(B5106,辅助信息!E:J,6,FALSE)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6" s="91">
        <v>45960</v>
      </c>
      <c r="O5106" s="62">
        <f ca="1">IF(OR(M5106="",N5106&lt;&gt;""),"",MAX(M5106-TODAY(),0))</f>
        <v>0</v>
      </c>
      <c r="P5106" s="62">
        <f ca="1">IF(M5106="","",IF(N5106&lt;&gt;"",MAX(N5106-M5106,0),IF(TODAY()&gt;M5106,TODAY()-M5106,0)))</f>
        <v>0</v>
      </c>
      <c r="Q5106" s="29" t="str">
        <f>VLOOKUP(B5106,辅助信息!E:M,9,FALSE)</f>
        <v>ZTWM-CDGS-XS-2025-0073-五冶天府-成都怡心湖片区及龙泉驿医院等项目</v>
      </c>
      <c r="R5106" s="29" t="str">
        <f>_xlfn._xlws.FILTER(辅助信息!D:D,辅助信息!E:E=B5106)</f>
        <v>五冶建设师大附中外语校新建教学楼工程</v>
      </c>
    </row>
    <row r="5107" spans="2:18">
      <c r="B5107" s="159" t="s">
        <v>196</v>
      </c>
      <c r="C5107" s="70">
        <v>45960</v>
      </c>
      <c r="D5107" s="160" t="str">
        <f>VLOOKUP(B5107,辅助信息!E:K,7,FALSE)</f>
        <v>JWDDCD2025102100476</v>
      </c>
      <c r="E5107" s="160" t="str">
        <f>VLOOKUP(F5107,辅助信息!A:B,2,FALSE)</f>
        <v>螺纹钢</v>
      </c>
      <c r="F5107" s="160" t="s">
        <v>22</v>
      </c>
      <c r="G5107" s="161">
        <v>20</v>
      </c>
      <c r="H5107" s="162"/>
      <c r="I5107" s="164" t="str">
        <f>VLOOKUP(B5107,辅助信息!E:I,3,FALSE)</f>
        <v>(五冶建设师大附中外语校新建教学楼工程)四川省成都市成华区大观堰2号(四川师范大学附属中学外国语学校)</v>
      </c>
      <c r="J5107" s="160" t="str">
        <f>VLOOKUP(B5107,辅助信息!E:I,4,FALSE)</f>
        <v>蔡浩</v>
      </c>
      <c r="K5107" s="160">
        <f>VLOOKUP(J5107,辅助信息!H:I,2,FALSE)</f>
        <v>13980880820</v>
      </c>
      <c r="L5107" s="165" t="str">
        <f>VLOOKUP(B5107,辅助信息!E:J,6,FALSE)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7" s="91">
        <v>45960</v>
      </c>
      <c r="O5107" s="62">
        <f ca="1">IF(OR(M5107="",N5107&lt;&gt;""),"",MAX(M5107-TODAY(),0))</f>
        <v>0</v>
      </c>
      <c r="P5107" s="62">
        <f ca="1">IF(M5107="","",IF(N5107&lt;&gt;"",MAX(N5107-M5107,0),IF(TODAY()&gt;M5107,TODAY()-M5107,0)))</f>
        <v>0</v>
      </c>
      <c r="Q5107" s="29" t="str">
        <f>VLOOKUP(B5107,辅助信息!E:M,9,FALSE)</f>
        <v>ZTWM-CDGS-XS-2025-0073-五冶天府-成都怡心湖片区及龙泉驿医院等项目</v>
      </c>
      <c r="R5107" s="29" t="str">
        <f>_xlfn._xlws.FILTER(辅助信息!D:D,辅助信息!E:E=B5107)</f>
        <v>五冶建设师大附中外语校新建教学楼工程</v>
      </c>
    </row>
  </sheetData>
  <protectedRanges>
    <protectedRange sqref="M3348:M3353" name="区域1"/>
  </protectedRanges>
  <autoFilter ref="A1:Q5092">
    <filterColumn colId="2">
      <filters>
        <dateGroupItem year="2025" month="10" day="30"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D5099">
    <cfRule type="expression" dxfId="4" priority="9226">
      <formula>AND(NOT(HasFormula(XFD5101)),XFD5101&lt;&gt;"")</formula>
    </cfRule>
  </conditionalFormatting>
  <conditionalFormatting sqref="E5099">
    <cfRule type="expression" dxfId="4" priority="9227">
      <formula>AND(NOT(HasFormula(A5101)),A5101&lt;&gt;"")</formula>
    </cfRule>
  </conditionalFormatting>
  <conditionalFormatting sqref="H5099">
    <cfRule type="expression" dxfId="4" priority="9224">
      <formula>AND(NOT(HasFormula(D5101)),D5101&lt;&gt;"")</formula>
    </cfRule>
    <cfRule type="expression" dxfId="3" priority="9225">
      <formula>AND(NOT(HasFormula(XFD5099)),XFD5099&lt;&gt;"")</formula>
    </cfRule>
  </conditionalFormatting>
  <conditionalFormatting sqref="I5099:L5099">
    <cfRule type="expression" dxfId="4" priority="9228">
      <formula>AND(NOT(HasFormula(E5101)),E5101&lt;&gt;"")</formula>
    </cfRule>
    <cfRule type="expression" dxfId="3" priority="9229">
      <formula>AND(NOT(HasFormula(A5099)),A5099&lt;&gt;"")</formula>
    </cfRule>
  </conditionalFormatting>
  <conditionalFormatting sqref="D5103">
    <cfRule type="expression" dxfId="4" priority="9232">
      <formula>AND(NOT(HasFormula(#REF!)),#REF!&lt;&gt;"")</formula>
    </cfRule>
  </conditionalFormatting>
  <conditionalFormatting sqref="E5103">
    <cfRule type="expression" dxfId="4" priority="9233">
      <formula>AND(NOT(HasFormula(#REF!)),#REF!&lt;&gt;"")</formula>
    </cfRule>
  </conditionalFormatting>
  <conditionalFormatting sqref="H5103">
    <cfRule type="expression" dxfId="4" priority="9230">
      <formula>AND(NOT(HasFormula(#REF!)),#REF!&lt;&gt;"")</formula>
    </cfRule>
    <cfRule type="expression" dxfId="3" priority="9231">
      <formula>AND(NOT(HasFormula(XFD5103)),XFD5103&lt;&gt;"")</formula>
    </cfRule>
  </conditionalFormatting>
  <conditionalFormatting sqref="I5103:L5103">
    <cfRule type="expression" dxfId="4" priority="9234">
      <formula>AND(NOT(HasFormula(#REF!)),#REF!&lt;&gt;"")</formula>
    </cfRule>
    <cfRule type="expression" dxfId="3" priority="9235">
      <formula>AND(NOT(HasFormula(A5103)),A5103&lt;&gt;"")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D5097:D5098">
    <cfRule type="expression" dxfId="4" priority="9236">
      <formula>AND(NOT(HasFormula(XFD5100)),XFD5100&lt;&gt;"")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E5097:E5098">
    <cfRule type="expression" dxfId="4" priority="9237">
      <formula>AND(NOT(HasFormula(A5100)),A5100&lt;&gt;"")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092">
    <cfRule type="expression" dxfId="4" priority="9218">
      <formula>AND(NOT(HasFormula(D5029)),D5029&lt;&gt;"")</formula>
    </cfRule>
    <cfRule type="expression" dxfId="3" priority="9219">
      <formula>AND(NOT(HasFormula(XFD5027)),XFD5027&lt;&gt;"")</formula>
    </cfRule>
  </conditionalFormatting>
  <conditionalFormatting sqref="H5097:H5098">
    <cfRule type="expression" dxfId="4" priority="9238">
      <formula>AND(NOT(HasFormula(D5100)),D5100&lt;&gt;"")</formula>
    </cfRule>
    <cfRule type="expression" dxfId="3" priority="9239">
      <formula>AND(NOT(HasFormula(XFD5097)),XFD5097&lt;&gt;"")</formula>
    </cfRule>
  </conditionalFormatting>
  <conditionalFormatting sqref="H1047528:H1048576">
    <cfRule type="expression" dxfId="4" priority="7701">
      <formula>AND(NOT(HasFormula(D1)),D1&lt;&gt;"")</formula>
    </cfRule>
    <cfRule type="expression" dxfId="3" priority="7702">
      <formula>AND(NOT(HasFormula(XFD1047528)),XFD1047528&lt;&gt;"")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93:H5096 H5100:H5102 H5104:H1047527">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1">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5096 D5100:D5102 D5104:D1047521">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5096 E5100:E5102 E5104:E1047521">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5096 I5100:L5102 I5104:L1047527">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I5097:L5098">
    <cfRule type="expression" dxfId="4" priority="9240">
      <formula>AND(NOT(HasFormula(E5100)),E5100&lt;&gt;"")</formula>
    </cfRule>
    <cfRule type="expression" dxfId="3" priority="9241">
      <formula>AND(NOT(HasFormula(A5097)),A5097&lt;&gt;"")</formula>
    </cfRule>
  </conditionalFormatting>
  <conditionalFormatting sqref="D1047522:E1048576">
    <cfRule type="expression" dxfId="4" priority="7661">
      <formula>AND(NOT(HasFormula(XFD1)),XFD1&lt;&gt;"")</formula>
    </cfRule>
    <cfRule type="expression" dxfId="3" priority="7662">
      <formula>AND(NOT(HasFormula(XEZ1047522)),XEZ1047522&lt;&gt;"")</formula>
    </cfRule>
  </conditionalFormatting>
  <conditionalFormatting sqref="I1047528:L1048576">
    <cfRule type="expression" dxfId="4" priority="7763">
      <formula>AND(NOT(HasFormula(E1)),E1&lt;&gt;"")</formula>
    </cfRule>
    <cfRule type="expression" dxfId="3" priority="7764">
      <formula>AND(NOT(HasFormula(A1047528)),A1047528&lt;&gt;"")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5098 J509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5097 J5100:J5103 J5104: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5098 F509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5097 F5100:F5103 F5104: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2" workbookViewId="0">
      <pane xSplit="2" topLeftCell="C1" activePane="topRight" state="frozen"/>
      <selection/>
      <selection pane="topRight" activeCell="E56" sqref="E5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E15" sqref="E15"/>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4" t="s">
        <v>523</v>
      </c>
      <c r="D21" s="23"/>
    </row>
    <row r="22" s="18" customFormat="1" spans="1:4">
      <c r="A22" s="21" t="s">
        <v>196</v>
      </c>
      <c r="B22" s="21" t="s">
        <v>524</v>
      </c>
      <c r="C22" s="24"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45960</v>
      </c>
      <c r="B2" s="9" t="s">
        <v>574</v>
      </c>
      <c r="C2" s="9" t="str">
        <f>VLOOKUP(D2,辅助信息!A:B,2,FALSE)</f>
        <v>盘螺</v>
      </c>
      <c r="D2" s="9" t="s">
        <v>41</v>
      </c>
    </row>
    <row r="3" spans="1:4">
      <c r="A3" s="12">
        <f ca="1" t="shared" si="0"/>
        <v>45960</v>
      </c>
      <c r="B3" s="9" t="s">
        <v>574</v>
      </c>
      <c r="C3" s="9" t="str">
        <f>VLOOKUP(D3,辅助信息!A:B,2,FALSE)</f>
        <v>螺纹钢</v>
      </c>
      <c r="D3" s="9" t="s">
        <v>27</v>
      </c>
    </row>
    <row r="4" spans="1:4">
      <c r="A4" s="12">
        <f ca="1" t="shared" si="0"/>
        <v>45960</v>
      </c>
      <c r="B4" s="9" t="s">
        <v>574</v>
      </c>
      <c r="C4" s="9" t="str">
        <f>VLOOKUP(D4,辅助信息!A:B,2,FALSE)</f>
        <v>螺纹钢</v>
      </c>
      <c r="D4" s="9" t="s">
        <v>19</v>
      </c>
    </row>
    <row r="5" spans="1:4">
      <c r="A5" s="12">
        <f ca="1" t="shared" si="0"/>
        <v>45960</v>
      </c>
      <c r="B5" s="9" t="s">
        <v>574</v>
      </c>
      <c r="C5" s="9" t="str">
        <f>VLOOKUP(D5,辅助信息!A:B,2,FALSE)</f>
        <v>螺纹钢</v>
      </c>
      <c r="D5" s="9" t="s">
        <v>28</v>
      </c>
    </row>
    <row r="6" spans="1:4">
      <c r="A6" s="12">
        <f ca="1" t="shared" si="0"/>
        <v>45960</v>
      </c>
      <c r="B6" s="9" t="s">
        <v>574</v>
      </c>
      <c r="C6" s="9" t="str">
        <f>VLOOKUP(D6,辅助信息!A:B,2,FALSE)</f>
        <v>螺纹钢</v>
      </c>
      <c r="D6" s="9" t="s">
        <v>52</v>
      </c>
    </row>
    <row r="7" spans="1:4">
      <c r="A7" s="12">
        <f ca="1" t="shared" si="0"/>
        <v>45960</v>
      </c>
      <c r="B7" s="9" t="s">
        <v>574</v>
      </c>
      <c r="C7" s="9" t="str">
        <f>VLOOKUP(D7,辅助信息!A:B,2,FALSE)</f>
        <v>螺纹钢</v>
      </c>
      <c r="D7" s="9" t="s">
        <v>76</v>
      </c>
    </row>
    <row r="8" spans="1:4">
      <c r="A8" s="12">
        <f ca="1" t="shared" si="0"/>
        <v>45960</v>
      </c>
      <c r="B8" s="9" t="s">
        <v>574</v>
      </c>
      <c r="C8" s="9" t="str">
        <f>VLOOKUP(D8,辅助信息!A:B,2,FALSE)</f>
        <v>螺纹钢</v>
      </c>
      <c r="D8" s="9" t="s">
        <v>86</v>
      </c>
    </row>
    <row r="9" spans="1:4">
      <c r="A9" s="12">
        <f ca="1" t="shared" si="0"/>
        <v>45960</v>
      </c>
      <c r="B9" s="9" t="s">
        <v>574</v>
      </c>
      <c r="C9" s="9" t="str">
        <f>VLOOKUP(D9,辅助信息!A:B,2,FALSE)</f>
        <v>螺纹钢</v>
      </c>
      <c r="D9" s="9" t="s">
        <v>82</v>
      </c>
    </row>
    <row r="10" spans="1:4">
      <c r="A10" s="12">
        <f ca="1" t="shared" si="0"/>
        <v>45960</v>
      </c>
      <c r="B10" s="9" t="s">
        <v>574</v>
      </c>
      <c r="C10" s="9" t="str">
        <f>VLOOKUP(D10,辅助信息!A:B,2,FALSE)</f>
        <v>螺纹钢</v>
      </c>
      <c r="D10" s="9" t="s">
        <v>45</v>
      </c>
    </row>
    <row r="11" spans="1:4">
      <c r="A11" s="12">
        <f ca="1" t="shared" si="0"/>
        <v>45960</v>
      </c>
      <c r="B11" s="9" t="s">
        <v>574</v>
      </c>
      <c r="C11" s="9" t="str">
        <f>VLOOKUP(D11,辅助信息!A:B,2,FALSE)</f>
        <v>螺纹钢</v>
      </c>
      <c r="D11" s="9" t="s">
        <v>21</v>
      </c>
    </row>
    <row r="12" ht="18.95" customHeight="1" spans="1:1">
      <c r="A12" s="12">
        <f ca="1" t="shared" si="0"/>
        <v>45960</v>
      </c>
    </row>
    <row r="13" spans="1:4">
      <c r="A13" s="12">
        <f ca="1" t="shared" ref="A13:A26" si="1">TODAY()</f>
        <v>45960</v>
      </c>
      <c r="B13" s="13" t="s">
        <v>575</v>
      </c>
      <c r="C13" s="9" t="str">
        <f>VLOOKUP(D13,辅助信息!A:B,2,FALSE)</f>
        <v>螺纹钢</v>
      </c>
      <c r="D13" s="9" t="s">
        <v>133</v>
      </c>
    </row>
    <row r="14" spans="1:4">
      <c r="A14" s="12">
        <f ca="1" t="shared" si="1"/>
        <v>45960</v>
      </c>
      <c r="B14" s="13" t="s">
        <v>575</v>
      </c>
      <c r="C14" s="9" t="str">
        <f>VLOOKUP(D14,辅助信息!A:B,2,FALSE)</f>
        <v>螺纹钢</v>
      </c>
      <c r="D14" s="9" t="s">
        <v>91</v>
      </c>
    </row>
    <row r="15" spans="1:4">
      <c r="A15" s="12">
        <f ca="1" t="shared" si="1"/>
        <v>45960</v>
      </c>
      <c r="B15" s="13" t="s">
        <v>575</v>
      </c>
      <c r="C15" s="9" t="str">
        <f>VLOOKUP(D15,辅助信息!A:B,2,FALSE)</f>
        <v>螺纹钢</v>
      </c>
      <c r="D15" s="9" t="s">
        <v>77</v>
      </c>
    </row>
    <row r="16" spans="1:4">
      <c r="A16" s="12">
        <f ca="1" t="shared" si="1"/>
        <v>45960</v>
      </c>
      <c r="B16" s="13" t="s">
        <v>575</v>
      </c>
      <c r="C16" s="9" t="str">
        <f>VLOOKUP(D16,辅助信息!A:B,2,FALSE)</f>
        <v>螺纹钢</v>
      </c>
      <c r="D16" s="9" t="s">
        <v>86</v>
      </c>
    </row>
    <row r="17" spans="1:4">
      <c r="A17" s="12">
        <f ca="1" t="shared" si="1"/>
        <v>45960</v>
      </c>
      <c r="B17" s="13" t="s">
        <v>575</v>
      </c>
      <c r="C17" s="9" t="str">
        <f>VLOOKUP(D17,辅助信息!A:B,2,FALSE)</f>
        <v>螺纹钢</v>
      </c>
      <c r="D17" s="9" t="s">
        <v>66</v>
      </c>
    </row>
    <row r="18" spans="1:4">
      <c r="A18" s="12">
        <f ca="1" t="shared" si="1"/>
        <v>45960</v>
      </c>
      <c r="B18" s="13" t="s">
        <v>575</v>
      </c>
      <c r="C18" s="9" t="str">
        <f>VLOOKUP(D18,辅助信息!A:B,2,FALSE)</f>
        <v>螺纹钢</v>
      </c>
      <c r="D18" s="9" t="s">
        <v>82</v>
      </c>
    </row>
    <row r="19" spans="1:4">
      <c r="A19" s="12">
        <f ca="1" t="shared" si="1"/>
        <v>45960</v>
      </c>
      <c r="B19" s="13" t="s">
        <v>575</v>
      </c>
      <c r="C19" s="9" t="str">
        <f>VLOOKUP(D19,辅助信息!A:B,2,FALSE)</f>
        <v>螺纹钢</v>
      </c>
      <c r="D19" s="9" t="s">
        <v>45</v>
      </c>
    </row>
    <row r="20" spans="1:4">
      <c r="A20" s="12">
        <f ca="1" t="shared" si="1"/>
        <v>45960</v>
      </c>
      <c r="B20" s="13" t="s">
        <v>575</v>
      </c>
      <c r="C20" s="9" t="str">
        <f>VLOOKUP(D20,辅助信息!A:B,2,FALSE)</f>
        <v>螺纹钢</v>
      </c>
      <c r="D20" s="9" t="s">
        <v>21</v>
      </c>
    </row>
    <row r="21" spans="1:4">
      <c r="A21" s="12">
        <f ca="1" t="shared" si="1"/>
        <v>45960</v>
      </c>
      <c r="B21" s="13" t="s">
        <v>575</v>
      </c>
      <c r="C21" s="9" t="str">
        <f>VLOOKUP(D21,辅助信息!A:B,2,FALSE)</f>
        <v>螺纹钢</v>
      </c>
      <c r="D21" s="9" t="s">
        <v>58</v>
      </c>
    </row>
    <row r="22" spans="1:4">
      <c r="A22" s="12">
        <f ca="1" t="shared" si="1"/>
        <v>45960</v>
      </c>
      <c r="B22" s="13" t="s">
        <v>575</v>
      </c>
      <c r="C22" s="9" t="str">
        <f>VLOOKUP(D22,辅助信息!A:B,2,FALSE)</f>
        <v>螺纹钢</v>
      </c>
      <c r="D22" s="9" t="s">
        <v>46</v>
      </c>
    </row>
    <row r="23" spans="1:4">
      <c r="A23" s="12">
        <f ca="1" t="shared" si="1"/>
        <v>45960</v>
      </c>
      <c r="B23" s="13" t="s">
        <v>575</v>
      </c>
      <c r="C23" s="9" t="str">
        <f>VLOOKUP(D23,辅助信息!A:B,2,FALSE)</f>
        <v>螺纹钢</v>
      </c>
      <c r="D23" s="9" t="s">
        <v>22</v>
      </c>
    </row>
    <row r="24" spans="1:4">
      <c r="A24" s="12">
        <f ca="1" t="shared" si="1"/>
        <v>45960</v>
      </c>
      <c r="B24" s="13" t="s">
        <v>575</v>
      </c>
      <c r="C24" s="9" t="str">
        <f>VLOOKUP(D24,辅助信息!A:B,2,FALSE)</f>
        <v>螺纹钢</v>
      </c>
      <c r="D24" s="9" t="s">
        <v>181</v>
      </c>
    </row>
    <row r="25" spans="1:4">
      <c r="A25" s="12">
        <f ca="1" t="shared" si="1"/>
        <v>45960</v>
      </c>
      <c r="B25" s="13" t="s">
        <v>575</v>
      </c>
      <c r="C25" s="9" t="str">
        <f>VLOOKUP(D25,辅助信息!A:B,2,FALSE)</f>
        <v>螺纹钢</v>
      </c>
      <c r="D25" s="9" t="s">
        <v>182</v>
      </c>
    </row>
    <row r="26" spans="1:4">
      <c r="A26" s="12">
        <f ca="1" t="shared" si="1"/>
        <v>45960</v>
      </c>
      <c r="B26" s="9" t="s">
        <v>576</v>
      </c>
      <c r="C26" s="9" t="str">
        <f>VLOOKUP(D26,辅助信息!A:B,2,FALSE)</f>
        <v>盘螺</v>
      </c>
      <c r="D26" s="9" t="s">
        <v>49</v>
      </c>
    </row>
    <row r="27" spans="1:4">
      <c r="A27" s="12">
        <f ca="1" t="shared" ref="A27:A36" si="2">TODAY()</f>
        <v>45960</v>
      </c>
      <c r="B27" s="9" t="s">
        <v>576</v>
      </c>
      <c r="C27" s="9" t="str">
        <f>VLOOKUP(D27,辅助信息!A:B,2,FALSE)</f>
        <v>盘螺</v>
      </c>
      <c r="D27" s="9" t="s">
        <v>40</v>
      </c>
    </row>
    <row r="28" spans="1:4">
      <c r="A28" s="12">
        <f ca="1" t="shared" si="2"/>
        <v>45960</v>
      </c>
      <c r="B28" s="9" t="s">
        <v>576</v>
      </c>
      <c r="C28" s="9" t="str">
        <f>VLOOKUP(D28,辅助信息!A:B,2,FALSE)</f>
        <v>盘螺</v>
      </c>
      <c r="D28" s="9" t="s">
        <v>41</v>
      </c>
    </row>
    <row r="29" spans="1:4">
      <c r="A29" s="12">
        <f ca="1" t="shared" si="2"/>
        <v>45960</v>
      </c>
      <c r="B29" s="9" t="s">
        <v>576</v>
      </c>
      <c r="C29" s="9" t="str">
        <f>VLOOKUP(D29,辅助信息!A:B,2,FALSE)</f>
        <v>盘螺</v>
      </c>
      <c r="D29" s="9" t="s">
        <v>26</v>
      </c>
    </row>
    <row r="30" spans="1:4">
      <c r="A30" s="12">
        <f ca="1" t="shared" si="2"/>
        <v>45960</v>
      </c>
      <c r="B30" s="9" t="s">
        <v>576</v>
      </c>
      <c r="C30" s="9" t="e">
        <f>VLOOKUP(D30,辅助信息!A:B,2,FALSE)</f>
        <v>#N/A</v>
      </c>
      <c r="D30" s="9" t="s">
        <v>577</v>
      </c>
    </row>
    <row r="31" spans="1:4">
      <c r="A31" s="12">
        <f ca="1" t="shared" si="2"/>
        <v>45960</v>
      </c>
      <c r="B31" s="9" t="s">
        <v>576</v>
      </c>
      <c r="C31" s="9" t="str">
        <f>VLOOKUP(D31,辅助信息!A:B,2,FALSE)</f>
        <v>螺纹钢</v>
      </c>
      <c r="D31" s="9" t="s">
        <v>27</v>
      </c>
    </row>
    <row r="32" spans="1:4">
      <c r="A32" s="12">
        <f ca="1" t="shared" si="2"/>
        <v>45960</v>
      </c>
      <c r="B32" s="9" t="s">
        <v>576</v>
      </c>
      <c r="C32" s="9" t="str">
        <f>VLOOKUP(D32,辅助信息!A:B,2,FALSE)</f>
        <v>螺纹钢</v>
      </c>
      <c r="D32" s="9" t="s">
        <v>19</v>
      </c>
    </row>
    <row r="33" spans="1:4">
      <c r="A33" s="12">
        <f ca="1" t="shared" si="2"/>
        <v>45960</v>
      </c>
      <c r="B33" s="9" t="s">
        <v>576</v>
      </c>
      <c r="C33" s="9" t="str">
        <f>VLOOKUP(D33,辅助信息!A:B,2,FALSE)</f>
        <v>螺纹钢</v>
      </c>
      <c r="D33" s="9" t="s">
        <v>32</v>
      </c>
    </row>
    <row r="34" spans="1:4">
      <c r="A34" s="12">
        <f ca="1" t="shared" si="2"/>
        <v>45960</v>
      </c>
      <c r="B34" s="9" t="s">
        <v>576</v>
      </c>
      <c r="C34" s="9" t="str">
        <f>VLOOKUP(D34,辅助信息!A:B,2,FALSE)</f>
        <v>螺纹钢</v>
      </c>
      <c r="D34" s="9" t="s">
        <v>33</v>
      </c>
    </row>
    <row r="35" spans="1:4">
      <c r="A35" s="12">
        <f ca="1" t="shared" si="2"/>
        <v>45960</v>
      </c>
      <c r="B35" s="9" t="s">
        <v>576</v>
      </c>
      <c r="C35" s="9" t="str">
        <f>VLOOKUP(D35,辅助信息!A:B,2,FALSE)</f>
        <v>螺纹钢</v>
      </c>
      <c r="D35" s="9" t="s">
        <v>28</v>
      </c>
    </row>
    <row r="36" spans="1:4">
      <c r="A36" s="12">
        <f ca="1" t="shared" si="2"/>
        <v>45960</v>
      </c>
      <c r="B36" s="9" t="s">
        <v>576</v>
      </c>
      <c r="C36" s="9" t="str">
        <f>VLOOKUP(D36,辅助信息!A:B,2,FALSE)</f>
        <v>螺纹钢</v>
      </c>
      <c r="D36" s="9" t="s">
        <v>18</v>
      </c>
    </row>
    <row r="37" spans="1:4">
      <c r="A37" s="12">
        <f ca="1" t="shared" ref="A37:A46" si="3">TODAY()</f>
        <v>45960</v>
      </c>
      <c r="B37" s="9" t="s">
        <v>576</v>
      </c>
      <c r="C37" s="9" t="str">
        <f>VLOOKUP(D37,辅助信息!A:B,2,FALSE)</f>
        <v>螺纹钢</v>
      </c>
      <c r="D37" s="9" t="s">
        <v>65</v>
      </c>
    </row>
    <row r="38" spans="1:4">
      <c r="A38" s="12">
        <f ca="1" t="shared" si="3"/>
        <v>45960</v>
      </c>
      <c r="B38" s="9" t="s">
        <v>576</v>
      </c>
      <c r="C38" s="9" t="str">
        <f>VLOOKUP(D38,辅助信息!A:B,2,FALSE)</f>
        <v>螺纹钢</v>
      </c>
      <c r="D38" s="9" t="s">
        <v>52</v>
      </c>
    </row>
    <row r="39" spans="1:4">
      <c r="A39" s="12">
        <f ca="1" t="shared" si="3"/>
        <v>45960</v>
      </c>
      <c r="B39" s="9" t="s">
        <v>576</v>
      </c>
      <c r="C39" s="9" t="str">
        <f>VLOOKUP(D39,辅助信息!A:B,2,FALSE)</f>
        <v>螺纹钢</v>
      </c>
      <c r="D39" s="9" t="s">
        <v>111</v>
      </c>
    </row>
    <row r="40" spans="1:4">
      <c r="A40" s="12">
        <f ca="1" t="shared" si="3"/>
        <v>45960</v>
      </c>
      <c r="B40" s="9" t="s">
        <v>576</v>
      </c>
      <c r="C40" s="9" t="str">
        <f>VLOOKUP(D40,辅助信息!A:B,2,FALSE)</f>
        <v>螺纹钢</v>
      </c>
      <c r="D40" s="9" t="s">
        <v>76</v>
      </c>
    </row>
    <row r="41" spans="1:4">
      <c r="A41" s="12">
        <f ca="1" t="shared" si="3"/>
        <v>45960</v>
      </c>
      <c r="B41" s="9" t="s">
        <v>576</v>
      </c>
      <c r="C41" s="9" t="str">
        <f>VLOOKUP(D41,辅助信息!A:B,2,FALSE)</f>
        <v>螺纹钢</v>
      </c>
      <c r="D41" s="9" t="s">
        <v>90</v>
      </c>
    </row>
    <row r="42" spans="1:4">
      <c r="A42" s="12">
        <f ca="1" t="shared" si="3"/>
        <v>45960</v>
      </c>
      <c r="B42" s="9" t="s">
        <v>576</v>
      </c>
      <c r="C42" s="9" t="str">
        <f>VLOOKUP(D42,辅助信息!A:B,2,FALSE)</f>
        <v>螺纹钢</v>
      </c>
      <c r="D42" s="9" t="s">
        <v>130</v>
      </c>
    </row>
    <row r="43" spans="1:4">
      <c r="A43" s="12">
        <f ca="1" t="shared" si="3"/>
        <v>45960</v>
      </c>
      <c r="B43" s="9" t="s">
        <v>576</v>
      </c>
      <c r="C43" s="9" t="str">
        <f>VLOOKUP(D43,辅助信息!A:B,2,FALSE)</f>
        <v>螺纹钢</v>
      </c>
      <c r="D43" s="9" t="s">
        <v>133</v>
      </c>
    </row>
    <row r="44" spans="1:4">
      <c r="A44" s="12">
        <f ca="1" t="shared" si="3"/>
        <v>45960</v>
      </c>
      <c r="B44" s="9" t="s">
        <v>576</v>
      </c>
      <c r="C44" s="9" t="str">
        <f>VLOOKUP(D44,辅助信息!A:B,2,FALSE)</f>
        <v>螺纹钢</v>
      </c>
      <c r="D44" s="9" t="s">
        <v>91</v>
      </c>
    </row>
    <row r="45" spans="1:4">
      <c r="A45" s="12">
        <f ca="1" t="shared" si="3"/>
        <v>45960</v>
      </c>
      <c r="B45" s="9" t="s">
        <v>576</v>
      </c>
      <c r="C45" s="9" t="str">
        <f>VLOOKUP(D45,辅助信息!A:B,2,FALSE)</f>
        <v>螺纹钢</v>
      </c>
      <c r="D45" s="9" t="s">
        <v>77</v>
      </c>
    </row>
    <row r="46" spans="1:4">
      <c r="A46" s="12">
        <f ca="1" t="shared" si="3"/>
        <v>45960</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五冶钢构龙泉东洪片区(70亩、85亩)住宅、商业及配套工程项目</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五冶钢构龙泉东洪片区(70亩、85亩)住宅、商业及配套工程项目</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五冶钢构龙泉东洪片区(70亩、85亩)住宅、商业及配套工程项目</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2025-10-30T03:50:03Z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