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汇总计划!$A$1:$Q$5229</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<sst xmlns="http://schemas.openxmlformats.org/spreadsheetml/2006/main" count="11921" uniqueCount="580">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</sst>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74">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NumberFormat="1" applyFont="1" applyFill="1" applyBorder="1" applyAlignment="1">
      <alignment horizontal="center" vertical="center"/>
    </xf>
    <xf numFmtId="14" fontId="16" fillId="0" borderId="1" xfId="0" applyNumberFormat="1" applyFont="1" applyBorder="1" applyAlignment="1">
      <alignment horizontal="center" vertical="center"/>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0" fillId="0" borderId="1" xfId="0" applyNumberFormat="1" applyFont="1" applyFill="1" applyBorder="1" applyAlignment="1">
      <alignment horizontal="center" vertical="center"/>
    </xf>
    <xf numFmtId="0" fontId="16" fillId="0" borderId="1" xfId="0" applyNumberFormat="1" applyFont="1" applyBorder="1" applyAlignment="1">
      <alignment horizontal="left" vertical="center"/>
    </xf>
    <xf numFmtId="0" fontId="22" fillId="0" borderId="1" xfId="0" applyNumberFormat="1" applyFont="1" applyBorder="1" applyAlignment="1">
      <alignment horizontal="left"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29"/>
  <sheetViews>
    <sheetView tabSelected="1" workbookViewId="0">
      <pane ySplit="1" topLeftCell="A5188" activePane="bottomLeft" state="frozen"/>
      <selection/>
      <selection pane="bottomLeft" activeCell="I5202" sqref="I5202"/>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261</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261</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261</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261</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261</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261</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261</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261</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261</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261</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261</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261</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261</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261</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262</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262</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262</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262</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261</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261</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261</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261</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261</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261</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262</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262</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262</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262</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263</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262</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262</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262</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261</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261</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261</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260</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260</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260</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260</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259</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259</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259</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259</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259</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259</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259</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259</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259</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259</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259</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260</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260</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260</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260</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260</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260</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260</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260</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260</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260</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260</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260</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260</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260</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260</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261</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261</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261</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260</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260</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260</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260</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259</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259</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259</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259</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259</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259</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259</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259</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259</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260</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260</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260</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260</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259</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259</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259</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255</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255</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255</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255</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258</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258</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253</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253</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253</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253</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261</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261</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261</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260</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260</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259</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259</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259</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259</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259</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260</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260</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260</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260</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259</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259</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259</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255</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258</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258</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253</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253</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253</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253</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258</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258</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258</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258</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261</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261</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261</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259</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259</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259</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259</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259</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260</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260</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260</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260</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259</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259</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259</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255</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258</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258</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253</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253</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253</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253</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258</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258</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258</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258</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258</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258</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258</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258</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258</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258</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258</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258</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257</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257</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257</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257</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256</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256</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256</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256</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256</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256</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256</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256</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256</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256</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256</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256</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256</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256</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256</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261</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261</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261</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261</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259</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259</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259</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259</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260</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259</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259</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255</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258</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258</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253</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253</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253</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253</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258</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258</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258</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258</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256</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256</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256</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256</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256</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256</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256</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256</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256</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256</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256</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256</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256</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256</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256</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256</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256</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256</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259</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259</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259</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259</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260</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259</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259</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255</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258</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258</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253</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253</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253</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253</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258</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258</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258</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256</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256</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256</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256</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256</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255</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255</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255</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255</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255</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255</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256</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256</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256</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256</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256</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256</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256</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256</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256</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256</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256</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256</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256</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254</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260</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259</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259</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259</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259</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255</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258</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258</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253</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253</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253</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253</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258</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258</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258</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256</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256</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256</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256</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255</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255</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255</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255</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255</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255</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256</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256</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254</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253</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260</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254</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254</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259</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259</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259</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259</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253</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253</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253</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253</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255</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255</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255</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255</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255</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255</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256</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256</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253</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260</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259</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259</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259</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259</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253</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253</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253</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253</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255</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255</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255</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255</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255</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255</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256</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256</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252</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252</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252</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252</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252</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252</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246</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246</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246</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246</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246</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250</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250</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248</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248</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248</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248</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248</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252</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252</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252</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252</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250</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250</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248</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248</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248</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250</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250</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250</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250</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250</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250</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255</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255</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255</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255</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255</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248</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248</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248</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248</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248</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248</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248</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248</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248</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248</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248</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248</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248</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248</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248</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247</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247</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247</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247</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247</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248</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248</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248</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248</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248</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248</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248</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248</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248</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248</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248</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248</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248</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248</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248</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248</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248</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248</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248</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248</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248</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248</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247</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247</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247</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247</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247</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248</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248</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248</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248</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248</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248</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248</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248</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248</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247</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247</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247</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247</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247</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248</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248</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248</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248</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248</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248</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247</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246</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246</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246</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246</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246</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246</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244</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244</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246</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246</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246</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245</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245</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240</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240</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246</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246</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245</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245</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245</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245</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245</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245</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245</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247</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247</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247</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248</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248</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244</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246</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246</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242</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242</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242</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242</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242</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241</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241</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242</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242</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242</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242</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242</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242</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242</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248</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248</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244</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246</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246</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242</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242</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242</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242</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242</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242</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242</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242</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240</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240</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240</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240</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241</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241</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241</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241</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241</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241</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248</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248</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244</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238</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238</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242</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242</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242</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242</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242</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242</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242</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242</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240</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240</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240</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240</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238</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236</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236</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238</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238</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238</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238</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237</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237</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237</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237</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237</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237</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237</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237</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237</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237</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237</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237</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237</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237</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236</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236</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236</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236</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233</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233</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233</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236</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236</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236</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236</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236</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236</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236</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236</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236</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236</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236</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236</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236</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236</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236</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236</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236</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236</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236</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236</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238</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238</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238</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238</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238</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238</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238</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236</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236</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237</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237</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237</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237</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237</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236</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236</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236</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236</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236</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236</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238</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238</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238</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233</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233</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233</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233</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236</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236</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236</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236</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236</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236</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238</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238</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238</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233</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233</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233</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233</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231</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231</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231</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231</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226</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226</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226</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226</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231</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231</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231</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231</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231</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231</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231</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231</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231</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231</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231</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231</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231</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231</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231</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231</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231</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231</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231</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230</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233</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231</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231</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228</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226</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226</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226</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226</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226</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226</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226</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226</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226</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226</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226</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226</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226</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226</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226</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226</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226</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223</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223</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223</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226</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226</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226</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226</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226</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212</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212</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212</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212</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218</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218</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217</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217</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217</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217</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217</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217</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217</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214</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214</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214</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214</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214</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214</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214</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214</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214</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215</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215</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215</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215</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214</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214</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217</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217</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217</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217</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217</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217</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217</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217</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217</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217</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217</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217</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217</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196</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196</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196</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196</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196</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196</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196</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196</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196</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196</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196</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195</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195</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195</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195</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195</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195</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195</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195</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195</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195</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195</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195</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195</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195</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195</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195</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196</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195</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195</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195</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195</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195</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195</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192</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192</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192</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192</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192</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195</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195</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195</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195</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195</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195</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195</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195</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195</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195</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195</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195</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195</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195</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195</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195</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195</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195</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195</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195</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201</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201</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201</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201</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192</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192</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192</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192</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192</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192</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195</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195</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196</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192</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192</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192</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192</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192</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198</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198</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198</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198</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195</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195</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195</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195</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201</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201</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201</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201</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196</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196</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192</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192</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192</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192</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192</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192</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192</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192</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192</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192</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191</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191</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191</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191</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191</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191</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191</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191</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191</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191</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191</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191</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191</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191</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191</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191</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191</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191</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191</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191</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191</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191</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191</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191</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191</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191</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191</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191</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191</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191</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191</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191</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191</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191</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195</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195</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201</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201</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201</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201</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196</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196</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192</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192</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192</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192</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192</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191</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191</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191</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191</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191</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191</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185</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185</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185</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185</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185</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185</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185</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185</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185</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191</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191</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191</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191</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191</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191</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191</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191</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191</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191</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191</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191</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191</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191</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191</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191</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191</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191</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191</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191</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189</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189</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189</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189</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189</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189</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189</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189</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189</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189</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195</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195</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189</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189</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189</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185</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185</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185</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185</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185</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185</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189</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187</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187</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187</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187</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187</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187</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187</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187</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187</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187</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187</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187</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187</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187</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187</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187</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187</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187</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187</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187</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187</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187</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187</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185</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185</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185</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185</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185</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186</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186</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186</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186</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186</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186</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186</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186</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184</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184</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184</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185</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185</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185</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185</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185</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185</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189</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187</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187</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187</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187</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187</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187</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186</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186</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186</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186</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184</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184</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184</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182</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182</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182</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182</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182</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182</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182</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182</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182</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182</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182</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184</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184</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185</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185</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187</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187</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187</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187</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184</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184</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184</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184</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184</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184</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182</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182</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182</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182</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182</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182</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182</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182</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182</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182</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184</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184</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180</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180</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180</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180</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180</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180</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180</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180</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180</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180</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180</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180</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180</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180</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180</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180</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180</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180</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180</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180</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180</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180</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180</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180</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180</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180</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180</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180</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180</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179</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179</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179</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179</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179</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179</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179</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179</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179</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179</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179</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179</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179</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177</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177</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177</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177</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177</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177</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177</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177</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177</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177</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177</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177</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177</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177</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177</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180</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180</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180</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180</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179</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179</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179</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179</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179</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179</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179</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179</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179</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179</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179</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179</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177</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177</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177</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177</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177</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177</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177</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177</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177</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177</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177</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177</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177</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177</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177</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177</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177</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177</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177</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177</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177</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177</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177</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177</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177</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177</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177</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177</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177</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177</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177</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177</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177</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177</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177</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177</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180</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180</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179</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179</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179</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179</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179</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179</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179</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179</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179</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179</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177</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177</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177</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177</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176</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176</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177</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177</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177</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177</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177</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177</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177</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177</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176</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176</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176</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176</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176</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176</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176</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176</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172</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172</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172</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180</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180</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179</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179</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179</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179</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179</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177</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176</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176</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177</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177</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177</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177</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177</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176</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176</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176</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172</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172</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172</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180</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180</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179</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179</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179</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177</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176</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176</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177</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177</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177</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177</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177</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176</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176</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172</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172</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172</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170</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170</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171</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171</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171</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171</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171</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167</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167</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167</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167</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167</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167</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167</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167</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167</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167</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167</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167</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167</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167</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167</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167</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167</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167</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164</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164</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164</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164</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164</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164</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164</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164</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164</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164</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167</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167</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167</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164</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164</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164</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164</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164</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164</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164</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164</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165</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165</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165</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165</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165</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165</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165</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165</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165</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165</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165</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165</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165</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165</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165</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165</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165</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165</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165</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165</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161</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161</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161</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161</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161</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161</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159</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159</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160</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160</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160</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160</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160</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160</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161</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161</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160</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160</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160</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160</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165</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157</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160</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160</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160</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160</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160</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160</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158</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158</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158</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158</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158</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158</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158</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157</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157</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157</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157</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157</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157</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157</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157</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157</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157</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157</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157</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157</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157</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157</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157</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157</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157</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157</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157</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157</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151</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151</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151</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151</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153</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153</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153</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153</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153</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153</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153</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153</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153</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153</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153</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152</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152</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152</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152</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152</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152</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151</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151</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151</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151</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151</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151</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151</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151</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151</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151</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151</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151</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151</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151</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151</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151</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151</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151</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151</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151</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151</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151</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151</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151</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151</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151</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151</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151</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151</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151</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151</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151</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151</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151</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151</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151</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151</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151</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151</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151</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151</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151</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151</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151</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151</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151</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144</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144</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144</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144</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144</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144</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145</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145</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145</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145</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145</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145</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145</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145</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145</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145</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145</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145</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145</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145</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145</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145</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145</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145</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145</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145</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145</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145</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142</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142</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142</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142</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142</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142</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142</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142</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142</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142</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142</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142</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142</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142</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142</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142</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142</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142</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142</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142</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142</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142</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142</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142</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142</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142</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142</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142</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142</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142</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145</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145</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145</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145</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145</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145</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145</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145</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142</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142</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142</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142</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142</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142</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142</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142</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142</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142</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142</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145</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145</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142</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142</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136</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136</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136</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136</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136</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136</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136</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136</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136</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136</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136</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145</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145</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136</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136</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136</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136</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136</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136</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136</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136</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136</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136</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136</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136</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136</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136</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136</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136</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136</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136</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136</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136</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136</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136</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136</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136</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137</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137</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137</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137</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137</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137</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137</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137</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137</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137</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136</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136</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136</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136</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136</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136</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136</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136</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136</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136</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136</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136</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136</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136</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136</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136</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136</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136</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136</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136</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136</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136</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136</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136</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136</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136</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136</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135</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135</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135</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135</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135</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135</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135</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135</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135</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135</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135</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135</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135</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135</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135</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135</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135</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135</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133</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133</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133</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133</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133</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133</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133</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133</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133</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133</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134</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134</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134</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134</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133</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133</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133</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133</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133</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133</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133</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133</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133</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133</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133</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133</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133</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133</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133</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133</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133</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133</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133</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133</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133</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133</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133</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133</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133</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133</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133</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129</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129</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129</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129</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129</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129</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129</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129</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129</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129</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129</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129</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129</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129</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129</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129</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129</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129</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129</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129</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133</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133</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133</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133</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133</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133</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133</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133</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133</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133</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133</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133</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133</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133</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133</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133</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133</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133</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133</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133</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133</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133</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133</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129</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129</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129</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129</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129</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129</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129</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129</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129</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129</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129</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129</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129</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129</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129</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129</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129</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129</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129</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129</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129</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129</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129</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129</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129</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129</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129</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129</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129</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129</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129</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129</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129</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126</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126</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126</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126</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126</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126</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126</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126</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126</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126</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126</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126</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126</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126</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126</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126</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126</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126</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126</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126</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126</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126</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126</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126</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126</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126</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126</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126</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126</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126</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126</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126</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126</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126</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126</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126</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126</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126</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126</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126</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126</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126</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126</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123</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123</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123</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123</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122</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122</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122</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122</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119</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119</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119</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119</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119</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119</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119</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119</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121</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121</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121</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121</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121</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121</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119</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119</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119</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119</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119</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119</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119</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119</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119</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119</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119</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119</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119</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119</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119</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119</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119</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119</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119</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119</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119</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119</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119</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119</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119</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119</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119</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119</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119</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119</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119</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119</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119</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119</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119</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119</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119</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119</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119</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119</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119</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119</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119</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119</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119</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119</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119</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119</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119</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119</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119</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119</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119</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117</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117</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117</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117</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117</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117</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117</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117</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119</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119</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119</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119</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119</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119</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119</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119</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117</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117</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115</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115</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115</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115</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115</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115</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115</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115</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119</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119</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119</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119</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119</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119</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119</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119</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117</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113</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113</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113</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113</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113</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113</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113</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113</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113</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113</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113</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113</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113</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113</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113</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113</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113</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113</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113</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111</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111</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111</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111</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111</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111</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111</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111</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111</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109</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109</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109</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109</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109</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109</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109</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109</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109</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109</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109</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109</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109</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109</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109</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109</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111</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111</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109</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109</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109</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109</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109</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109</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109</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109</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109</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109</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109</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109</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109</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109</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109</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109</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109</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109</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109</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109</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109</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109</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111</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111</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109</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109</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109</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109</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109</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109</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109</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109</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104</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104</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104</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104</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104</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104</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104</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104</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104</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104</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104</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104</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104</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104</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104</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104</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104</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104</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104</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104</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104</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104</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104</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104</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104</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104</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104</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104</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104</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104</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104</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104</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104</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104</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104</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104</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104</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104</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104</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104</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104</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104</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104</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104</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104</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104</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104</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104</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104</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104</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104</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104</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104</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104</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104</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104</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104</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103</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103</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103</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103</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103</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103</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103</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103</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103</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101</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101</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101</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101</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101</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101</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101</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101</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101</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101</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101</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101</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101</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101</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101</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101</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101</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101</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101</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101</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101</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101</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101</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101</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101</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101</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101</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101</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101</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101</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101</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101</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101</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101</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101</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101</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101</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101</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101</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101</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101</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101</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101</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101</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101</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101</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101</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101</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101</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101</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101</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101</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101</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101</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101</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101</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101</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101</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101</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101</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101</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101</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101</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101</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101</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101</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101</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101</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101</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101</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101</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98</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98</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98</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98</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98</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98</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98</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98</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98</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98</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98</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98</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98</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98</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98</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98</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98</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98</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98</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95</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95</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95</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95</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95</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95</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95</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95</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95</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95</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98</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98</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98</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98</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98</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98</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98</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98</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98</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96</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96</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96</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96</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96</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96</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96</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96</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96</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96</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96</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96</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96</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96</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96</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96</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96</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96</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96</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96</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96</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96</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96</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96</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96</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96</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96</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94</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94</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94</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94</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94</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94</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94</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94</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94</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94</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94</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94</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94</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94</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94</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94</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94</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94</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94</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94</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94</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94</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94</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94</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94</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94</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94</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94</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90</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90</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90</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90</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90</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90</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90</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90</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90</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90</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90</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90</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90</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90</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90</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90</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90</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90</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90</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90</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90</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90</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90</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90</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89</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89</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89</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89</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89</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89</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89</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89</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89</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89</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89</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89</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89</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89</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89</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89</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89</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89</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89</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89</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89</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89</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89</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89</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89</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89</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89</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89</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89</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89</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89</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89</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89</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89</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89</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89</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89</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85</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85</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85</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85</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85</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85</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85</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85</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85</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85</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85</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85</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85</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85</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85</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85</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85</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85</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85</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85</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85</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85</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85</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85</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85</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85</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85</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85</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85</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85</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85</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85</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85</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85</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85</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85</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94</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94</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94</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94</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94</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94</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94</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94</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94</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94</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94</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94</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94</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94</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94</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94</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94</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94</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67</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67</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67</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67</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67</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67</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67</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67</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67</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67</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67</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67</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67</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67</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67</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67</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67</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67</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64</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63</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62</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62</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62</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61</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61</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61</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61</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61</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61</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61</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61</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61</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61</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61</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61</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61</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61</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61</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60</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60</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60</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60</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60</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60</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60</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60</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60</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60</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60</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60</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60</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60</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60</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62</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62</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62</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62</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62</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62</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62</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62</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63</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63</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63</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63</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63</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63</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60</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60</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60</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60</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60</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60</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60</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60</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60</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60</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62</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62</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62</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61</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61</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61</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61</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61</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61</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61</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61</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61</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61</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61</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61</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61</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61</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61</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60</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60</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60</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60</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60</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60</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60</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60</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60</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60</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60</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60</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60</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60</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60</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61</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61</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61</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61</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58</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58</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58</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58</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58</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58</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58</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58</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58</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58</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58</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61</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61</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61</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61</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61</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61</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61</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61</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61</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61</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61</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61</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61</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61</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60</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60</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60</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60</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60</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60</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60</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60</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61</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61</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61</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61</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61</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61</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60</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60</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60</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60</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60</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60</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60</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60</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61</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61</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61</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61</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58</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58</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58</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58</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58</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58</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58</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58</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58</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58</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58</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61</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61</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61</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59</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59</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59</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59</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59</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59</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59</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59</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59</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59</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59</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59</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59</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59</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59</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59</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59</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59</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59</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59</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59</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59</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59</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59</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59</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59</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59</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59</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59</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59</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59</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59</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59</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59</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60</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60</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60</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60</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60</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60</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60</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60</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61</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58</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58</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58</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58</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58</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58</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61</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61</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61</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59</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59</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59</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59</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59</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54</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54</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54</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54</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54</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54</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54</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54</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54</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54</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54</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54</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54</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54</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54</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54</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54</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54</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54</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54</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54</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54</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54</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54</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54</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54</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54</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56</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56</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56</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56</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56</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54</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54</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54</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54</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54</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54</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54</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54</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52</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52</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52</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52</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52</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52</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53</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53</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53</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53</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53</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53</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53</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53</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53</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46</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46</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46</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46</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46</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46</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46</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46</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46</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46</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46</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46</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46</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46</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47</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47</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47</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46</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46</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46</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46</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46</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46</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45</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45</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46</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46</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46</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46</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46</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46</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45</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43</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43</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43</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43</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43</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43</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43</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43</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43</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43</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43</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43</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43</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43</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43</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46</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46</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46</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46</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46</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46</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46</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46</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46</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46</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45</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45</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45</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43</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43</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43</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43</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43</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43</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43</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43</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43</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44</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44</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44</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44</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44</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44</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44</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44</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44</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44</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44</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44</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44</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44</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44</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44</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44</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44</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44</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44</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44</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44</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44</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44</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46</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46</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46</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46</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45</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43</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43</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43</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43</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43</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43</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43</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44</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44</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42</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42</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42</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42</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42</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42</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42</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42</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42</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42</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42</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42</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42</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42</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42</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42</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42</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42</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42</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42</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42</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42</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42</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42</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42</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42</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42</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42</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42</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42</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42</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42</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42</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42</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39</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39</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39</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39</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39</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39</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41</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41</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41</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41</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41</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41</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41</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41</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39</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39</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39</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39</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39</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39</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43</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43</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42</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42</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42</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42</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42</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39</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39</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39</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39</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39</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39</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39</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39</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39</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39</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39</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39</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40</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40</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40</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40</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40</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40</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40</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40</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40</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40</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40</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40</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40</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42</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42</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39</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39</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39</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39</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39</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39</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39</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39</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39</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42</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42</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39</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39</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39</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39</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39</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39</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39</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39</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39</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39</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39</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39</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39</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35</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35</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35</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35</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35</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35</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35</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35</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35</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35</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35</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35</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35</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35</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35</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35</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35</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35</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35</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35</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35</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35</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35</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35</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35</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35</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35</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35</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35</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35</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35</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35</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35</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36</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36</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35</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35</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35</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35</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35</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35</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35</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35</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35</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35</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35</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35</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35</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35</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35</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35</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35</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35</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35</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35</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35</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35</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35</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35</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35</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35</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35</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35</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35</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35</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35</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35</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35</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35</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35</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35</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35</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35</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35</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35</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35</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35</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35</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35</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35</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35</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35</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35</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35</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35</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35</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35</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35</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35</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35</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35</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35</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35</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35</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35</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35</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35</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35</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35</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35</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35</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35</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35</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35</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35</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35</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35</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35</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35</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35</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35</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35</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35</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35</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36</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36</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35</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35</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35</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35</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35</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35</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35</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35</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35</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35</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35</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35</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35</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35</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35</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35</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35</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35</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35</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35</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35</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35</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35</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35</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35</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36</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36</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35</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35</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35</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35</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35</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35</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35</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35</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35</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35</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35</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35</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35</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35</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35</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35</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24</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24</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24</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24</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24</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24</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24</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22</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22</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22</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22</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22</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22</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22</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22</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22</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23</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23</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23</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23</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23</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23</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23</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23</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23</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23</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23</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23</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23</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23</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23</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23</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23</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23</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23</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23</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23</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23</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23</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23</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23</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23</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23</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23</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23</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23</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23</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23</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23</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23</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23</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23</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23</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23</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23</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23</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23</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23</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23</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23</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23</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23</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23</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23</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23</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23</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23</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23</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23</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24</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24</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24</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24</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24</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24</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24</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22</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22</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22</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22</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22</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22</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22</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22</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22</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23</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23</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23</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23</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23</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23</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23</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23</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23</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23</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23</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23</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23</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23</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23</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23</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23</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23</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23</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23</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23</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23</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23</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23</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23</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23</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23</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23</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23</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23</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23</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23</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23</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23</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23</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23</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23</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23</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23</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23</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22</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22</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22</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23</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23</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23</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23</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23</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23</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23</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23</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23</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23</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23</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23</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23</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23</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23</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23</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23</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23</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23</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23</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23</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23</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23</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23</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23</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23</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23</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23</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23</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23</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23</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23</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23</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23</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20</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20</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20</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20</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20</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16</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16</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16</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16</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16</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16</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16</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16</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23</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16</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16</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16</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16</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16</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16</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16</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16</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16</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16</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16</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16</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16</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16</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16</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16</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16</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16</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16</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16</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16</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16</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16</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15</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15</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15</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15</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15</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15</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15</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15</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15</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15</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15</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18</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18</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18</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18</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15</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15</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15</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15</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15</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18</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18</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18</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18</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18</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18</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18</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18</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18</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18</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18</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18</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18</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14</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14</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14</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20</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16</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16</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16</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16</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16</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16</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16</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16</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16</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16</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16</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16</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16</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15</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15</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15</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15</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15</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15</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15</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18</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18</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18</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18</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15</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15</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15</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15</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18</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18</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18</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18</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14</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14</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14</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14</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14</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14</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14</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14</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14</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14</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14</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14</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14</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14</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14</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14</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14</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14</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14</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14</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14</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14</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14</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14</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14</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14</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14</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14</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14</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14</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14</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14</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14</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14</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14</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14</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14</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14</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14</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14</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14</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14</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14</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14</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14</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14</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14</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14</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14</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16</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16</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16</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16</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16</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16</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11</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11</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11</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11</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11</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14</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14</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14</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14</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14</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14</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14</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14</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14</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14</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14</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14</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14</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14</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14</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14</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14</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14</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11</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11</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11</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11</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11</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11</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11</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11</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11</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11</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11</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11</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11</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11</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11</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11</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11</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11</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11</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11</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11</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11</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11</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11</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11</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11</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11</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11</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11</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11</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16</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16</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14</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14</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14</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14</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14</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14</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14</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14</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14</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14</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14</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14</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14</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14</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14</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14</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14</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14</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11</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11</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11</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11</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11</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11</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11</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11</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11</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10</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10</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10</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10</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10</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10</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10</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10</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10</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10</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10</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10</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10</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10</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6" t="s">
        <v>240</v>
      </c>
      <c r="C4993" s="70">
        <v>45958</v>
      </c>
      <c r="D4993" s="120" t="str">
        <f>VLOOKUP(B4993,辅助信息!E:K,7,FALSE)</f>
        <v>JWDDCD2025092400204</v>
      </c>
      <c r="E4993" s="120" t="str">
        <f>VLOOKUP(F4993,辅助信息!A:B,2,FALSE)</f>
        <v>螺纹钢</v>
      </c>
      <c r="F4993" s="120" t="s">
        <v>32</v>
      </c>
      <c r="G4993" s="121">
        <v>30</v>
      </c>
      <c r="H4993" s="134">
        <f>IF(SUMIFS('[1]2025年已发货'!$E:$E,'[1]2025年已发货'!$F:$F,C4993,'[1]2025年已发货'!$C:$C,F4993,'[1]2025年已发货'!$G:$G,I4993,'[1]2025年已发货'!$H:$H,J4993)=0,"未发货",SUMIFS('[1]2025年已发货'!$E:$E,'[1]2025年已发货'!$F:$F,C4993,'[1]2025年已发货'!$C:$C,F4993,'[1]2025年已发货'!$G:$G,I4993,'[1]2025年已发货'!$H:$H,J4993))</f>
        <v>30</v>
      </c>
      <c r="I4993" s="156" t="str">
        <f>VLOOKUP(B4993,辅助信息!E:I,3,FALSE)</f>
        <v>(五冶钢构龙泉东洪片区70亩住宅、商业及配套工程项目三标段)成都市龙泉驿外东洪路地铁2号线惠王陵地铁C口</v>
      </c>
      <c r="J4993" s="120" t="str">
        <f>VLOOKUP(B4993,辅助信息!E:I,4,FALSE)</f>
        <v>蒋嗣伟</v>
      </c>
      <c r="K4993" s="120">
        <f>VLOOKUP(J4993,辅助信息!H:I,2,FALSE)</f>
        <v>15014331252</v>
      </c>
      <c r="L4993" s="122">
        <f>VLOOKUP(B4993,辅助信息!E:J,6,FALSE)</f>
        <v>0</v>
      </c>
      <c r="M4993" s="91">
        <v>45954</v>
      </c>
      <c r="O4993" s="62">
        <f ca="1" t="shared" si="238"/>
        <v>0</v>
      </c>
      <c r="P4993" s="62">
        <f ca="1" t="shared" si="239"/>
        <v>10</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6" t="s">
        <v>240</v>
      </c>
      <c r="C4994" s="70">
        <v>45958</v>
      </c>
      <c r="D4994" s="120" t="str">
        <f>VLOOKUP(B4994,辅助信息!E:K,7,FALSE)</f>
        <v>JWDDCD2025092400204</v>
      </c>
      <c r="E4994" s="120" t="str">
        <f>VLOOKUP(F4994,辅助信息!A:B,2,FALSE)</f>
        <v>螺纹钢</v>
      </c>
      <c r="F4994" s="120" t="s">
        <v>30</v>
      </c>
      <c r="G4994" s="121">
        <v>6</v>
      </c>
      <c r="H4994" s="134">
        <f>IF(SUMIFS('[1]2025年已发货'!$E:$E,'[1]2025年已发货'!$F:$F,C4994,'[1]2025年已发货'!$C:$C,F4994,'[1]2025年已发货'!$G:$G,I4994,'[1]2025年已发货'!$H:$H,J4994)=0,"未发货",SUMIFS('[1]2025年已发货'!$E:$E,'[1]2025年已发货'!$F:$F,C4994,'[1]2025年已发货'!$C:$C,F4994,'[1]2025年已发货'!$G:$G,I4994,'[1]2025年已发货'!$H:$H,J4994))</f>
        <v>5</v>
      </c>
      <c r="I4994" s="156" t="str">
        <f>VLOOKUP(B4994,辅助信息!E:I,3,FALSE)</f>
        <v>(五冶钢构龙泉东洪片区70亩住宅、商业及配套工程项目三标段)成都市龙泉驿外东洪路地铁2号线惠王陵地铁C口</v>
      </c>
      <c r="J4994" s="120" t="str">
        <f>VLOOKUP(B4994,辅助信息!E:I,4,FALSE)</f>
        <v>蒋嗣伟</v>
      </c>
      <c r="K4994" s="120">
        <f>VLOOKUP(J4994,辅助信息!H:I,2,FALSE)</f>
        <v>15014331252</v>
      </c>
      <c r="L4994" s="122">
        <f>VLOOKUP(B4994,辅助信息!E:J,6,FALSE)</f>
        <v>0</v>
      </c>
      <c r="M4994" s="91">
        <v>45954</v>
      </c>
      <c r="O4994" s="62">
        <f ca="1" t="shared" si="238"/>
        <v>0</v>
      </c>
      <c r="P4994" s="62">
        <f ca="1" t="shared" si="239"/>
        <v>10</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5" t="s">
        <v>150</v>
      </c>
      <c r="C4995" s="70">
        <v>45958</v>
      </c>
      <c r="D4995" s="40" t="str">
        <f>VLOOKUP(B4995,辅助信息!E:K,7,FALSE)</f>
        <v>JWDDCD2025050800101</v>
      </c>
      <c r="E4995" s="40" t="str">
        <f>VLOOKUP(F4995,辅助信息!A:B,2,FALSE)</f>
        <v>盘螺</v>
      </c>
      <c r="F4995" s="40" t="s">
        <v>41</v>
      </c>
      <c r="G4995" s="36">
        <v>20</v>
      </c>
      <c r="H4995" s="134">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09" t="str">
        <f>VLOOKUP(B4995,辅助信息!E:J,6,FALSE)</f>
        <v>装货前联系收货人核实到场规格，货物最下面用方木垫下方便卸货</v>
      </c>
      <c r="M4995" s="91">
        <v>45954</v>
      </c>
      <c r="O4995" s="62">
        <f ca="1" t="shared" si="238"/>
        <v>0</v>
      </c>
      <c r="P4995" s="62">
        <f ca="1" t="shared" si="239"/>
        <v>10</v>
      </c>
      <c r="Q4995" s="29" t="str">
        <f>VLOOKUP(B4995,辅助信息!E:M,9,FALSE)</f>
        <v>ZTWM-CDGS-XS-2025-0050-中铁科研院-宜宾泥溪项目</v>
      </c>
      <c r="R4995" s="29" t="str">
        <f>_xlfn._xlws.FILTER(辅助信息!D:D,辅助信息!E:E=B4995)</f>
        <v>中铁科研院宜宾泥溪项目</v>
      </c>
    </row>
    <row r="4996" hidden="1" spans="2:18">
      <c r="B4996" s="135" t="s">
        <v>150</v>
      </c>
      <c r="C4996" s="70">
        <v>45958</v>
      </c>
      <c r="D4996" s="40" t="str">
        <f>VLOOKUP(B4996,辅助信息!E:K,7,FALSE)</f>
        <v>JWDDCD2025050800101</v>
      </c>
      <c r="E4996" s="40" t="str">
        <f>VLOOKUP(F4996,辅助信息!A:B,2,FALSE)</f>
        <v>盘螺</v>
      </c>
      <c r="F4996" s="40" t="s">
        <v>26</v>
      </c>
      <c r="G4996" s="36">
        <v>40</v>
      </c>
      <c r="H4996" s="134">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09" t="str">
        <f>VLOOKUP(B4996,辅助信息!E:J,6,FALSE)</f>
        <v>装货前联系收货人核实到场规格，货物最下面用方木垫下方便卸货</v>
      </c>
      <c r="M4996" s="91">
        <v>45954</v>
      </c>
      <c r="O4996" s="62">
        <f ca="1" t="shared" si="238"/>
        <v>0</v>
      </c>
      <c r="P4996" s="62">
        <f ca="1" t="shared" si="239"/>
        <v>10</v>
      </c>
      <c r="Q4996" s="29" t="str">
        <f>VLOOKUP(B4996,辅助信息!E:M,9,FALSE)</f>
        <v>ZTWM-CDGS-XS-2025-0050-中铁科研院-宜宾泥溪项目</v>
      </c>
      <c r="R4996" s="29" t="str">
        <f>_xlfn._xlws.FILTER(辅助信息!D:D,辅助信息!E:E=B4996)</f>
        <v>中铁科研院宜宾泥溪项目</v>
      </c>
    </row>
    <row r="4997" hidden="1" spans="2:18">
      <c r="B4997" s="135" t="s">
        <v>150</v>
      </c>
      <c r="C4997" s="70">
        <v>45958</v>
      </c>
      <c r="D4997" s="40" t="str">
        <f>VLOOKUP(B4997,辅助信息!E:K,7,FALSE)</f>
        <v>JWDDCD2025050800101</v>
      </c>
      <c r="E4997" s="40" t="str">
        <f>VLOOKUP(F4997,辅助信息!A:B,2,FALSE)</f>
        <v>螺纹钢</v>
      </c>
      <c r="F4997" s="40" t="s">
        <v>32</v>
      </c>
      <c r="G4997" s="36">
        <v>11</v>
      </c>
      <c r="H4997" s="134">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09" t="str">
        <f>VLOOKUP(B4997,辅助信息!E:J,6,FALSE)</f>
        <v>装货前联系收货人核实到场规格，货物最下面用方木垫下方便卸货</v>
      </c>
      <c r="M4997" s="91">
        <v>45954</v>
      </c>
      <c r="O4997" s="62">
        <f ca="1" t="shared" si="238"/>
        <v>0</v>
      </c>
      <c r="P4997" s="62">
        <f ca="1" t="shared" si="239"/>
        <v>10</v>
      </c>
      <c r="Q4997" s="29" t="str">
        <f>VLOOKUP(B4997,辅助信息!E:M,9,FALSE)</f>
        <v>ZTWM-CDGS-XS-2025-0050-中铁科研院-宜宾泥溪项目</v>
      </c>
      <c r="R4997" s="29" t="str">
        <f>_xlfn._xlws.FILTER(辅助信息!D:D,辅助信息!E:E=B4997)</f>
        <v>中铁科研院宜宾泥溪项目</v>
      </c>
    </row>
    <row r="4998" hidden="1" spans="2:18">
      <c r="B4998" s="135" t="s">
        <v>224</v>
      </c>
      <c r="C4998" s="70">
        <v>45959</v>
      </c>
      <c r="D4998" s="40" t="str">
        <f>VLOOKUP(B4998,辅助信息!E:K,7,FALSE)</f>
        <v>JWDDCD2025092400188</v>
      </c>
      <c r="E4998" s="40" t="str">
        <f>VLOOKUP(F4998,辅助信息!A:B,2,FALSE)</f>
        <v>螺纹钢</v>
      </c>
      <c r="F4998" s="97" t="s">
        <v>27</v>
      </c>
      <c r="G4998" s="36">
        <v>35</v>
      </c>
      <c r="H4998" s="134">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09">
        <f>VLOOKUP(B4998,辅助信息!E:J,6,FALSE)</f>
        <v>0</v>
      </c>
      <c r="M4998" s="91">
        <v>45954</v>
      </c>
      <c r="O4998" s="62">
        <f ca="1" t="shared" si="238"/>
        <v>0</v>
      </c>
      <c r="P4998" s="62">
        <f ca="1" t="shared" si="239"/>
        <v>10</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5" t="s">
        <v>224</v>
      </c>
      <c r="C4999" s="70">
        <v>45959</v>
      </c>
      <c r="D4999" s="40" t="str">
        <f>VLOOKUP(B4999,辅助信息!E:K,7,FALSE)</f>
        <v>JWDDCD2025092400188</v>
      </c>
      <c r="E4999" s="40" t="str">
        <f>VLOOKUP(F4999,辅助信息!A:B,2,FALSE)</f>
        <v>螺纹钢</v>
      </c>
      <c r="F4999" s="40" t="s">
        <v>27</v>
      </c>
      <c r="G4999" s="36">
        <v>10</v>
      </c>
      <c r="H4999" s="134">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09">
        <f>VLOOKUP(B4999,辅助信息!E:J,6,FALSE)</f>
        <v>0</v>
      </c>
      <c r="M4999" s="91">
        <v>45954</v>
      </c>
      <c r="O4999" s="62">
        <f ca="1" t="shared" si="238"/>
        <v>0</v>
      </c>
      <c r="P4999" s="62">
        <f ca="1" t="shared" si="239"/>
        <v>10</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5" t="s">
        <v>224</v>
      </c>
      <c r="C5000" s="70">
        <v>45959</v>
      </c>
      <c r="D5000" s="40" t="str">
        <f>VLOOKUP(B5000,辅助信息!E:K,7,FALSE)</f>
        <v>JWDDCD2025092400188</v>
      </c>
      <c r="E5000" s="40" t="str">
        <f>VLOOKUP(F5000,辅助信息!A:B,2,FALSE)</f>
        <v>螺纹钢</v>
      </c>
      <c r="F5000" s="40" t="s">
        <v>19</v>
      </c>
      <c r="G5000" s="36">
        <v>10</v>
      </c>
      <c r="H5000" s="134">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09">
        <f>VLOOKUP(B5000,辅助信息!E:J,6,FALSE)</f>
        <v>0</v>
      </c>
      <c r="M5000" s="91">
        <v>45954</v>
      </c>
      <c r="O5000" s="62">
        <f ca="1" t="shared" si="238"/>
        <v>0</v>
      </c>
      <c r="P5000" s="62">
        <f ca="1" t="shared" si="239"/>
        <v>10</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5" t="s">
        <v>224</v>
      </c>
      <c r="C5001" s="70">
        <v>45959</v>
      </c>
      <c r="D5001" s="40" t="str">
        <f>VLOOKUP(B5001,辅助信息!E:K,7,FALSE)</f>
        <v>JWDDCD2025092400188</v>
      </c>
      <c r="E5001" s="40" t="str">
        <f>VLOOKUP(F5001,辅助信息!A:B,2,FALSE)</f>
        <v>螺纹钢</v>
      </c>
      <c r="F5001" s="40" t="s">
        <v>32</v>
      </c>
      <c r="G5001" s="36">
        <v>10</v>
      </c>
      <c r="H5001" s="134">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09">
        <f>VLOOKUP(B5001,辅助信息!E:J,6,FALSE)</f>
        <v>0</v>
      </c>
      <c r="M5001" s="91">
        <v>45954</v>
      </c>
      <c r="O5001" s="62">
        <f ca="1" t="shared" si="238"/>
        <v>0</v>
      </c>
      <c r="P5001" s="62">
        <f ca="1" t="shared" si="239"/>
        <v>10</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5" t="s">
        <v>224</v>
      </c>
      <c r="C5002" s="70">
        <v>45959</v>
      </c>
      <c r="D5002" s="40" t="str">
        <f>VLOOKUP(B5002,辅助信息!E:K,7,FALSE)</f>
        <v>JWDDCD2025092400188</v>
      </c>
      <c r="E5002" s="40" t="str">
        <f>VLOOKUP(F5002,辅助信息!A:B,2,FALSE)</f>
        <v>螺纹钢</v>
      </c>
      <c r="F5002" s="40" t="s">
        <v>30</v>
      </c>
      <c r="G5002" s="36">
        <v>10</v>
      </c>
      <c r="H5002" s="134">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09">
        <f>VLOOKUP(B5002,辅助信息!E:J,6,FALSE)</f>
        <v>0</v>
      </c>
      <c r="M5002" s="91">
        <v>45954</v>
      </c>
      <c r="O5002" s="62">
        <f ca="1" t="shared" si="238"/>
        <v>0</v>
      </c>
      <c r="P5002" s="62">
        <f ca="1" t="shared" si="239"/>
        <v>10</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5" t="s">
        <v>224</v>
      </c>
      <c r="C5003" s="70">
        <v>45959</v>
      </c>
      <c r="D5003" s="40" t="str">
        <f>VLOOKUP(B5003,辅助信息!E:K,7,FALSE)</f>
        <v>JWDDCD2025092400188</v>
      </c>
      <c r="E5003" s="40" t="str">
        <f>VLOOKUP(F5003,辅助信息!A:B,2,FALSE)</f>
        <v>螺纹钢</v>
      </c>
      <c r="F5003" s="40" t="s">
        <v>33</v>
      </c>
      <c r="G5003" s="36">
        <v>10</v>
      </c>
      <c r="H5003" s="134">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09">
        <f>VLOOKUP(B5003,辅助信息!E:J,6,FALSE)</f>
        <v>0</v>
      </c>
      <c r="M5003" s="91">
        <v>45954</v>
      </c>
      <c r="O5003" s="62">
        <f ca="1" t="shared" si="238"/>
        <v>0</v>
      </c>
      <c r="P5003" s="62">
        <f ca="1" t="shared" si="239"/>
        <v>10</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5" t="s">
        <v>224</v>
      </c>
      <c r="C5004" s="70">
        <v>45959</v>
      </c>
      <c r="D5004" s="40" t="str">
        <f>VLOOKUP(B5004,辅助信息!E:K,7,FALSE)</f>
        <v>JWDDCD2025092400188</v>
      </c>
      <c r="E5004" s="40" t="str">
        <f>VLOOKUP(F5004,辅助信息!A:B,2,FALSE)</f>
        <v>螺纹钢</v>
      </c>
      <c r="F5004" s="40" t="s">
        <v>28</v>
      </c>
      <c r="G5004" s="36">
        <v>10</v>
      </c>
      <c r="H5004" s="134">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09">
        <f>VLOOKUP(B5004,辅助信息!E:J,6,FALSE)</f>
        <v>0</v>
      </c>
      <c r="M5004" s="91">
        <v>45954</v>
      </c>
      <c r="O5004" s="62">
        <f ca="1" t="shared" si="238"/>
        <v>0</v>
      </c>
      <c r="P5004" s="62">
        <f ca="1" t="shared" si="239"/>
        <v>10</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5" t="s">
        <v>224</v>
      </c>
      <c r="C5005" s="70">
        <v>45959</v>
      </c>
      <c r="D5005" s="40" t="str">
        <f>VLOOKUP(B5005,辅助信息!E:K,7,FALSE)</f>
        <v>JWDDCD2025092400188</v>
      </c>
      <c r="E5005" s="40" t="str">
        <f>VLOOKUP(F5005,辅助信息!A:B,2,FALSE)</f>
        <v>螺纹钢</v>
      </c>
      <c r="F5005" s="40" t="s">
        <v>18</v>
      </c>
      <c r="G5005" s="36">
        <v>10</v>
      </c>
      <c r="H5005" s="134">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09">
        <f>VLOOKUP(B5005,辅助信息!E:J,6,FALSE)</f>
        <v>0</v>
      </c>
      <c r="M5005" s="91">
        <v>45954</v>
      </c>
      <c r="O5005" s="62">
        <f ca="1" t="shared" si="238"/>
        <v>0</v>
      </c>
      <c r="P5005" s="62">
        <f ca="1" t="shared" si="239"/>
        <v>10</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1" t="s">
        <v>100</v>
      </c>
      <c r="B5006" s="135" t="s">
        <v>208</v>
      </c>
      <c r="C5006" s="70">
        <v>45957</v>
      </c>
      <c r="D5006" s="40" t="str">
        <f>VLOOKUP(B5006,辅助信息!E:K,7,FALSE)</f>
        <v>JWDDCD2025102100480</v>
      </c>
      <c r="E5006" s="40" t="str">
        <f>VLOOKUP(F5006,辅助信息!A:B,2,FALSE)</f>
        <v>高线</v>
      </c>
      <c r="F5006" s="40" t="s">
        <v>53</v>
      </c>
      <c r="G5006" s="36">
        <v>2.5</v>
      </c>
      <c r="H5006" s="134">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09" t="str">
        <f>VLOOKUP(B5006,辅助信息!E:J,6,FALSE)</f>
        <v>联系实际收货人（陶杰13980247952）五冶建设送货单,6份材质书,锈货不收，装货前联系收货人核实到场规格,没提前告知进场规格现场不给予接收</v>
      </c>
      <c r="M5006" s="91">
        <v>45954</v>
      </c>
      <c r="O5006" s="62">
        <f ca="1" t="shared" si="238"/>
        <v>0</v>
      </c>
      <c r="P5006" s="62">
        <f ca="1" t="shared" si="239"/>
        <v>10</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1"/>
      <c r="B5007" s="135" t="s">
        <v>208</v>
      </c>
      <c r="C5007" s="70">
        <v>45957</v>
      </c>
      <c r="D5007" s="40" t="str">
        <f>VLOOKUP(B5007,辅助信息!E:K,7,FALSE)</f>
        <v>JWDDCD2025102100480</v>
      </c>
      <c r="E5007" s="40" t="str">
        <f>VLOOKUP(F5007,辅助信息!A:B,2,FALSE)</f>
        <v>盘螺</v>
      </c>
      <c r="F5007" s="40" t="s">
        <v>40</v>
      </c>
      <c r="G5007" s="36">
        <v>2.5</v>
      </c>
      <c r="H5007" s="134">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09" t="str">
        <f>VLOOKUP(B5007,辅助信息!E:J,6,FALSE)</f>
        <v>联系实际收货人（陶杰13980247952）五冶建设送货单,6份材质书,锈货不收，装货前联系收货人核实到场规格,没提前告知进场规格现场不给予接收</v>
      </c>
      <c r="M5007" s="91">
        <v>45954</v>
      </c>
      <c r="O5007" s="62">
        <f ca="1" t="shared" si="238"/>
        <v>0</v>
      </c>
      <c r="P5007" s="62">
        <f ca="1" t="shared" si="239"/>
        <v>10</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1"/>
      <c r="B5008" s="135" t="s">
        <v>208</v>
      </c>
      <c r="C5008" s="70">
        <v>45957</v>
      </c>
      <c r="D5008" s="40" t="str">
        <f>VLOOKUP(B5008,辅助信息!E:K,7,FALSE)</f>
        <v>JWDDCD2025102100480</v>
      </c>
      <c r="E5008" s="40" t="str">
        <f>VLOOKUP(F5008,辅助信息!A:B,2,FALSE)</f>
        <v>盘螺</v>
      </c>
      <c r="F5008" s="40" t="s">
        <v>41</v>
      </c>
      <c r="G5008" s="36">
        <v>2.5</v>
      </c>
      <c r="H5008" s="134">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09" t="str">
        <f>VLOOKUP(B5008,辅助信息!E:J,6,FALSE)</f>
        <v>联系实际收货人（陶杰13980247952）五冶建设送货单,6份材质书,锈货不收，装货前联系收货人核实到场规格,没提前告知进场规格现场不给予接收</v>
      </c>
      <c r="M5008" s="91">
        <v>45954</v>
      </c>
      <c r="O5008" s="62">
        <f ca="1" t="shared" si="238"/>
        <v>0</v>
      </c>
      <c r="P5008" s="62">
        <f ca="1" t="shared" si="239"/>
        <v>10</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1"/>
      <c r="B5009" s="135" t="s">
        <v>208</v>
      </c>
      <c r="C5009" s="70">
        <v>45957</v>
      </c>
      <c r="D5009" s="40" t="str">
        <f>VLOOKUP(B5009,辅助信息!E:K,7,FALSE)</f>
        <v>JWDDCD2025102100480</v>
      </c>
      <c r="E5009" s="40" t="str">
        <f>VLOOKUP(F5009,辅助信息!A:B,2,FALSE)</f>
        <v>螺纹钢</v>
      </c>
      <c r="F5009" s="40" t="s">
        <v>27</v>
      </c>
      <c r="G5009" s="36">
        <v>2.5</v>
      </c>
      <c r="H5009" s="134">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09" t="str">
        <f>VLOOKUP(B5009,辅助信息!E:J,6,FALSE)</f>
        <v>联系实际收货人（陶杰13980247952）五冶建设送货单,6份材质书,锈货不收，装货前联系收货人核实到场规格,没提前告知进场规格现场不给予接收</v>
      </c>
      <c r="M5009" s="91">
        <v>45954</v>
      </c>
      <c r="O5009" s="62">
        <f ca="1" t="shared" si="238"/>
        <v>0</v>
      </c>
      <c r="P5009" s="62">
        <f ca="1" t="shared" si="239"/>
        <v>10</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1"/>
      <c r="B5010" s="135" t="s">
        <v>208</v>
      </c>
      <c r="C5010" s="70">
        <v>45957</v>
      </c>
      <c r="D5010" s="40" t="str">
        <f>VLOOKUP(B5010,辅助信息!E:K,7,FALSE)</f>
        <v>JWDDCD2025102100480</v>
      </c>
      <c r="E5010" s="40" t="str">
        <f>VLOOKUP(F5010,辅助信息!A:B,2,FALSE)</f>
        <v>螺纹钢</v>
      </c>
      <c r="F5010" s="40" t="s">
        <v>19</v>
      </c>
      <c r="G5010" s="36">
        <v>10</v>
      </c>
      <c r="H5010" s="134">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09" t="str">
        <f>VLOOKUP(B5010,辅助信息!E:J,6,FALSE)</f>
        <v>联系实际收货人（陶杰13980247952）五冶建设送货单,6份材质书,锈货不收，装货前联系收货人核实到场规格,没提前告知进场规格现场不给予接收</v>
      </c>
      <c r="M5010" s="91">
        <v>45954</v>
      </c>
      <c r="O5010" s="62">
        <f ca="1" t="shared" si="238"/>
        <v>0</v>
      </c>
      <c r="P5010" s="62">
        <f ca="1" t="shared" si="239"/>
        <v>10</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1"/>
      <c r="B5011" s="135" t="s">
        <v>208</v>
      </c>
      <c r="C5011" s="70">
        <v>45957</v>
      </c>
      <c r="D5011" s="40" t="str">
        <f>VLOOKUP(B5011,辅助信息!E:K,7,FALSE)</f>
        <v>JWDDCD2025102100480</v>
      </c>
      <c r="E5011" s="40" t="str">
        <f>VLOOKUP(F5011,辅助信息!A:B,2,FALSE)</f>
        <v>螺纹钢</v>
      </c>
      <c r="F5011" s="40" t="s">
        <v>32</v>
      </c>
      <c r="G5011" s="36">
        <v>5</v>
      </c>
      <c r="H5011" s="134">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09" t="str">
        <f>VLOOKUP(B5011,辅助信息!E:J,6,FALSE)</f>
        <v>联系实际收货人（陶杰13980247952）五冶建设送货单,6份材质书,锈货不收，装货前联系收货人核实到场规格,没提前告知进场规格现场不给予接收</v>
      </c>
      <c r="M5011" s="91">
        <v>45954</v>
      </c>
      <c r="O5011" s="62">
        <f ca="1" t="shared" si="238"/>
        <v>0</v>
      </c>
      <c r="P5011" s="62">
        <f ca="1" t="shared" si="239"/>
        <v>10</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1"/>
      <c r="B5012" s="135" t="s">
        <v>208</v>
      </c>
      <c r="C5012" s="70">
        <v>45957</v>
      </c>
      <c r="D5012" s="40" t="str">
        <f>VLOOKUP(B5012,辅助信息!E:K,7,FALSE)</f>
        <v>JWDDCD2025102100480</v>
      </c>
      <c r="E5012" s="40" t="str">
        <f>VLOOKUP(F5012,辅助信息!A:B,2,FALSE)</f>
        <v>螺纹钢</v>
      </c>
      <c r="F5012" s="40" t="s">
        <v>28</v>
      </c>
      <c r="G5012" s="36">
        <v>2.5</v>
      </c>
      <c r="H5012" s="134">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09" t="str">
        <f>VLOOKUP(B5012,辅助信息!E:J,6,FALSE)</f>
        <v>联系实际收货人（陶杰13980247952）五冶建设送货单,6份材质书,锈货不收，装货前联系收货人核实到场规格,没提前告知进场规格现场不给予接收</v>
      </c>
      <c r="M5012" s="91">
        <v>45954</v>
      </c>
      <c r="O5012" s="62">
        <f ca="1" t="shared" si="238"/>
        <v>0</v>
      </c>
      <c r="P5012" s="62">
        <f ca="1" t="shared" si="239"/>
        <v>10</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1"/>
      <c r="B5013" s="135" t="s">
        <v>208</v>
      </c>
      <c r="C5013" s="70">
        <v>45957</v>
      </c>
      <c r="D5013" s="40" t="str">
        <f>VLOOKUP(B5013,辅助信息!E:K,7,FALSE)</f>
        <v>JWDDCD2025102100480</v>
      </c>
      <c r="E5013" s="40" t="str">
        <f>VLOOKUP(F5013,辅助信息!A:B,2,FALSE)</f>
        <v>螺纹钢</v>
      </c>
      <c r="F5013" s="40" t="s">
        <v>18</v>
      </c>
      <c r="G5013" s="36">
        <f>80-2.5</f>
        <v>77.5</v>
      </c>
      <c r="H5013" s="134">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09" t="str">
        <f>VLOOKUP(B5013,辅助信息!E:J,6,FALSE)</f>
        <v>联系实际收货人（陶杰13980247952）五冶建设送货单,6份材质书,锈货不收，装货前联系收货人核实到场规格,没提前告知进场规格现场不给予接收</v>
      </c>
      <c r="M5013" s="91">
        <v>45954</v>
      </c>
      <c r="O5013" s="62">
        <f ca="1" t="shared" si="238"/>
        <v>0</v>
      </c>
      <c r="P5013" s="62">
        <f ca="1" t="shared" si="239"/>
        <v>10</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5" t="s">
        <v>231</v>
      </c>
      <c r="C5014" s="70">
        <v>45957</v>
      </c>
      <c r="D5014" s="40" t="str">
        <f>VLOOKUP(B5014,辅助信息!E:K,7,FALSE)</f>
        <v>JWDDCD2025102100481</v>
      </c>
      <c r="E5014" s="40" t="str">
        <f>VLOOKUP(F5014,辅助信息!A:B,2,FALSE)</f>
        <v>盘螺</v>
      </c>
      <c r="F5014" s="40" t="s">
        <v>40</v>
      </c>
      <c r="G5014" s="36">
        <v>4</v>
      </c>
      <c r="H5014" s="134">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09" t="str">
        <f>VLOOKUP(B5014,辅助信息!E:J,6,FALSE)</f>
        <v>联系实际收货人（易前刚18228465067）五冶建设送货单,6份材质书,锈货不收，装货前联系收货人核实到场规格,没提前告知进场规格现场不给予接收</v>
      </c>
      <c r="M5014" s="91">
        <v>45956</v>
      </c>
      <c r="O5014" s="62">
        <f ca="1" t="shared" si="238"/>
        <v>0</v>
      </c>
      <c r="P5014" s="62">
        <f ca="1" t="shared" si="239"/>
        <v>8</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5" t="s">
        <v>231</v>
      </c>
      <c r="C5015" s="70">
        <v>45957</v>
      </c>
      <c r="D5015" s="40" t="str">
        <f>VLOOKUP(B5015,辅助信息!E:K,7,FALSE)</f>
        <v>JWDDCD2025102100481</v>
      </c>
      <c r="E5015" s="40" t="str">
        <f>VLOOKUP(F5015,辅助信息!A:B,2,FALSE)</f>
        <v>盘螺</v>
      </c>
      <c r="F5015" s="40" t="s">
        <v>41</v>
      </c>
      <c r="G5015" s="36">
        <v>4</v>
      </c>
      <c r="H5015" s="134">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09" t="str">
        <f>VLOOKUP(B5015,辅助信息!E:J,6,FALSE)</f>
        <v>联系实际收货人（易前刚18228465067）五冶建设送货单,6份材质书,锈货不收，装货前联系收货人核实到场规格,没提前告知进场规格现场不给予接收</v>
      </c>
      <c r="M5015" s="91">
        <v>45956</v>
      </c>
      <c r="O5015" s="62">
        <f ca="1" t="shared" si="238"/>
        <v>0</v>
      </c>
      <c r="P5015" s="62">
        <f ca="1" t="shared" si="239"/>
        <v>8</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5" t="s">
        <v>231</v>
      </c>
      <c r="C5016" s="70">
        <v>45957</v>
      </c>
      <c r="D5016" s="40" t="str">
        <f>VLOOKUP(B5016,辅助信息!E:K,7,FALSE)</f>
        <v>JWDDCD2025102100481</v>
      </c>
      <c r="E5016" s="40" t="str">
        <f>VLOOKUP(F5016,辅助信息!A:B,2,FALSE)</f>
        <v>盘螺</v>
      </c>
      <c r="F5016" s="40" t="s">
        <v>26</v>
      </c>
      <c r="G5016" s="36">
        <v>16</v>
      </c>
      <c r="H5016" s="134">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09" t="str">
        <f>VLOOKUP(B5016,辅助信息!E:J,6,FALSE)</f>
        <v>联系实际收货人（易前刚18228465067）五冶建设送货单,6份材质书,锈货不收，装货前联系收货人核实到场规格,没提前告知进场规格现场不给予接收</v>
      </c>
      <c r="M5016" s="91">
        <v>45956</v>
      </c>
      <c r="O5016" s="62">
        <f ca="1" t="shared" si="238"/>
        <v>0</v>
      </c>
      <c r="P5016" s="62">
        <f ca="1" t="shared" si="239"/>
        <v>8</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5" t="s">
        <v>231</v>
      </c>
      <c r="C5017" s="70">
        <v>45957</v>
      </c>
      <c r="D5017" s="40" t="str">
        <f>VLOOKUP(B5017,辅助信息!E:K,7,FALSE)</f>
        <v>JWDDCD2025102100481</v>
      </c>
      <c r="E5017" s="40" t="str">
        <f>VLOOKUP(F5017,辅助信息!A:B,2,FALSE)</f>
        <v>螺纹钢</v>
      </c>
      <c r="F5017" s="40" t="s">
        <v>18</v>
      </c>
      <c r="G5017" s="36">
        <v>5</v>
      </c>
      <c r="H5017" s="134">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09" t="str">
        <f>VLOOKUP(B5017,辅助信息!E:J,6,FALSE)</f>
        <v>联系实际收货人（易前刚18228465067）五冶建设送货单,6份材质书,锈货不收，装货前联系收货人核实到场规格,没提前告知进场规格现场不给予接收</v>
      </c>
      <c r="M5017" s="91">
        <v>45956</v>
      </c>
      <c r="O5017" s="62">
        <f ca="1" t="shared" si="238"/>
        <v>0</v>
      </c>
      <c r="P5017" s="62">
        <f ca="1" t="shared" si="239"/>
        <v>8</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5" t="s">
        <v>231</v>
      </c>
      <c r="C5018" s="70">
        <v>45957</v>
      </c>
      <c r="D5018" s="40" t="str">
        <f>VLOOKUP(B5018,辅助信息!E:K,7,FALSE)</f>
        <v>JWDDCD2025102100481</v>
      </c>
      <c r="E5018" s="40" t="str">
        <f>VLOOKUP(F5018,辅助信息!A:B,2,FALSE)</f>
        <v>螺纹钢</v>
      </c>
      <c r="F5018" s="40" t="s">
        <v>65</v>
      </c>
      <c r="G5018" s="36">
        <v>6</v>
      </c>
      <c r="H5018" s="134">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09" t="str">
        <f>VLOOKUP(B5018,辅助信息!E:J,6,FALSE)</f>
        <v>联系实际收货人（易前刚18228465067）五冶建设送货单,6份材质书,锈货不收，装货前联系收货人核实到场规格,没提前告知进场规格现场不给予接收</v>
      </c>
      <c r="M5018" s="91">
        <v>45956</v>
      </c>
      <c r="O5018" s="62">
        <f ca="1" t="shared" si="238"/>
        <v>0</v>
      </c>
      <c r="P5018" s="62">
        <f ca="1" t="shared" si="239"/>
        <v>8</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5" t="s">
        <v>167</v>
      </c>
      <c r="C5019" s="70">
        <v>45957</v>
      </c>
      <c r="D5019" s="40" t="str">
        <f>VLOOKUP(B5019,辅助信息!E:K,7,FALSE)</f>
        <v>JWDDCD2025102100473</v>
      </c>
      <c r="E5019" s="40" t="str">
        <f>VLOOKUP(F5019,辅助信息!A:B,2,FALSE)</f>
        <v>盘螺</v>
      </c>
      <c r="F5019" s="40" t="s">
        <v>49</v>
      </c>
      <c r="G5019" s="36">
        <v>4</v>
      </c>
      <c r="H5019" s="134">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09"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1">
        <v>45957</v>
      </c>
      <c r="O5019" s="62">
        <f ca="1" t="shared" si="238"/>
        <v>0</v>
      </c>
      <c r="P5019" s="62">
        <f ca="1" t="shared" si="239"/>
        <v>7</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5" t="s">
        <v>167</v>
      </c>
      <c r="C5020" s="70">
        <v>45957</v>
      </c>
      <c r="D5020" s="40" t="str">
        <f>VLOOKUP(B5020,辅助信息!E:K,7,FALSE)</f>
        <v>JWDDCD2025102100473</v>
      </c>
      <c r="E5020" s="40" t="str">
        <f>VLOOKUP(F5020,辅助信息!A:B,2,FALSE)</f>
        <v>盘螺</v>
      </c>
      <c r="F5020" s="40" t="s">
        <v>40</v>
      </c>
      <c r="G5020" s="36">
        <v>6</v>
      </c>
      <c r="H5020" s="134">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09"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1">
        <v>45957</v>
      </c>
      <c r="O5020" s="62">
        <f ca="1" t="shared" si="238"/>
        <v>0</v>
      </c>
      <c r="P5020" s="62">
        <f ca="1" t="shared" si="239"/>
        <v>7</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5" t="s">
        <v>167</v>
      </c>
      <c r="C5021" s="70">
        <v>45957</v>
      </c>
      <c r="D5021" s="40" t="str">
        <f>VLOOKUP(B5021,辅助信息!E:K,7,FALSE)</f>
        <v>JWDDCD2025102100473</v>
      </c>
      <c r="E5021" s="40" t="str">
        <f>VLOOKUP(F5021,辅助信息!A:B,2,FALSE)</f>
        <v>盘螺</v>
      </c>
      <c r="F5021" s="40" t="s">
        <v>41</v>
      </c>
      <c r="G5021" s="36">
        <v>6</v>
      </c>
      <c r="H5021" s="134">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09"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1">
        <v>45957</v>
      </c>
      <c r="O5021" s="62">
        <f ca="1" t="shared" si="238"/>
        <v>0</v>
      </c>
      <c r="P5021" s="62">
        <f ca="1" t="shared" si="239"/>
        <v>7</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5" t="s">
        <v>167</v>
      </c>
      <c r="C5022" s="70">
        <v>45957</v>
      </c>
      <c r="D5022" s="40" t="str">
        <f>VLOOKUP(B5022,辅助信息!E:K,7,FALSE)</f>
        <v>JWDDCD2025102100473</v>
      </c>
      <c r="E5022" s="40" t="str">
        <f>VLOOKUP(F5022,辅助信息!A:B,2,FALSE)</f>
        <v>螺纹钢</v>
      </c>
      <c r="F5022" s="40" t="s">
        <v>27</v>
      </c>
      <c r="G5022" s="36">
        <v>45</v>
      </c>
      <c r="H5022" s="134">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09"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1">
        <v>45957</v>
      </c>
      <c r="O5022" s="62">
        <f ca="1" t="shared" si="238"/>
        <v>0</v>
      </c>
      <c r="P5022" s="62">
        <f ca="1" t="shared" si="239"/>
        <v>7</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5" t="s">
        <v>167</v>
      </c>
      <c r="C5023" s="70">
        <v>45957</v>
      </c>
      <c r="D5023" s="40" t="str">
        <f>VLOOKUP(B5023,辅助信息!E:K,7,FALSE)</f>
        <v>JWDDCD2025102100473</v>
      </c>
      <c r="E5023" s="40" t="str">
        <f>VLOOKUP(F5023,辅助信息!A:B,2,FALSE)</f>
        <v>螺纹钢</v>
      </c>
      <c r="F5023" s="40" t="s">
        <v>21</v>
      </c>
      <c r="G5023" s="36">
        <v>3</v>
      </c>
      <c r="H5023" s="134">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09"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1">
        <v>45957</v>
      </c>
      <c r="O5023" s="62">
        <f ca="1" t="shared" si="238"/>
        <v>0</v>
      </c>
      <c r="P5023" s="62">
        <f ca="1" t="shared" si="239"/>
        <v>7</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5" t="s">
        <v>167</v>
      </c>
      <c r="C5024" s="70">
        <v>45957</v>
      </c>
      <c r="D5024" s="40" t="str">
        <f>VLOOKUP(B5024,辅助信息!E:K,7,FALSE)</f>
        <v>JWDDCD2025102100473</v>
      </c>
      <c r="E5024" s="40" t="str">
        <f>VLOOKUP(F5024,辅助信息!A:B,2,FALSE)</f>
        <v>螺纹钢</v>
      </c>
      <c r="F5024" s="40" t="s">
        <v>22</v>
      </c>
      <c r="G5024" s="36">
        <v>40</v>
      </c>
      <c r="H5024" s="134">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09"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1">
        <v>45957</v>
      </c>
      <c r="O5024" s="62">
        <f ca="1" t="shared" si="238"/>
        <v>0</v>
      </c>
      <c r="P5024" s="62">
        <f ca="1" t="shared" si="239"/>
        <v>7</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5" t="s">
        <v>47</v>
      </c>
      <c r="C5025" s="70">
        <v>45961</v>
      </c>
      <c r="D5025" s="40" t="str">
        <f>VLOOKUP(B5025,辅助信息!E:K,7,FALSE)</f>
        <v>JWDDCD2025052800131</v>
      </c>
      <c r="E5025" s="40" t="str">
        <f>VLOOKUP(F5025,辅助信息!A:B,2,FALSE)</f>
        <v>盘螺</v>
      </c>
      <c r="F5025" s="40" t="s">
        <v>40</v>
      </c>
      <c r="G5025" s="36">
        <v>30</v>
      </c>
      <c r="H5025" s="134">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09" t="str">
        <f>VLOOKUP(B5025,辅助信息!E:J,6,FALSE)</f>
        <v>控制炉批号！多了现场不收！,优先安排达钢,提前联系到场规格及数量</v>
      </c>
      <c r="M5025" s="91">
        <v>45957</v>
      </c>
      <c r="O5025" s="62">
        <f ca="1" t="shared" si="238"/>
        <v>0</v>
      </c>
      <c r="P5025" s="62">
        <f ca="1" t="shared" si="239"/>
        <v>7</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5" t="s">
        <v>47</v>
      </c>
      <c r="C5026" s="70">
        <v>45961</v>
      </c>
      <c r="D5026" s="40" t="str">
        <f>VLOOKUP(B5026,辅助信息!E:K,7,FALSE)</f>
        <v>JWDDCD2025052800131</v>
      </c>
      <c r="E5026" s="40" t="str">
        <f>VLOOKUP(F5026,辅助信息!A:B,2,FALSE)</f>
        <v>盘螺</v>
      </c>
      <c r="F5026" s="40" t="s">
        <v>41</v>
      </c>
      <c r="G5026" s="36">
        <v>15</v>
      </c>
      <c r="H5026" s="134">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09" t="str">
        <f>VLOOKUP(B5026,辅助信息!E:J,6,FALSE)</f>
        <v>控制炉批号！多了现场不收！,优先安排达钢,提前联系到场规格及数量</v>
      </c>
      <c r="M5026" s="91">
        <v>45957</v>
      </c>
      <c r="O5026" s="62">
        <f ca="1" t="shared" si="238"/>
        <v>0</v>
      </c>
      <c r="P5026" s="62">
        <f ca="1" t="shared" si="239"/>
        <v>7</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5" t="s">
        <v>47</v>
      </c>
      <c r="C5027" s="70">
        <v>45961</v>
      </c>
      <c r="D5027" s="40" t="str">
        <f>VLOOKUP(B5027,辅助信息!E:K,7,FALSE)</f>
        <v>JWDDCD2025052800131</v>
      </c>
      <c r="E5027" s="40" t="str">
        <f>VLOOKUP(F5027,辅助信息!A:B,2,FALSE)</f>
        <v>螺纹钢</v>
      </c>
      <c r="F5027" s="40" t="s">
        <v>33</v>
      </c>
      <c r="G5027" s="36">
        <v>6</v>
      </c>
      <c r="H5027" s="134">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09" t="str">
        <f>VLOOKUP(B5027,辅助信息!E:J,6,FALSE)</f>
        <v>控制炉批号！多了现场不收！,优先安排达钢,提前联系到场规格及数量</v>
      </c>
      <c r="M5027" s="91">
        <v>45957</v>
      </c>
      <c r="O5027" s="62">
        <f ca="1" t="shared" si="238"/>
        <v>0</v>
      </c>
      <c r="P5027" s="62">
        <f ca="1" t="shared" si="239"/>
        <v>7</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5" t="s">
        <v>47</v>
      </c>
      <c r="C5028" s="70">
        <v>45957</v>
      </c>
      <c r="D5028" s="40" t="str">
        <f>VLOOKUP(B5028,辅助信息!E:K,7,FALSE)</f>
        <v>JWDDCD2025052800131</v>
      </c>
      <c r="E5028" s="40" t="str">
        <f>VLOOKUP(F5028,辅助信息!A:B,2,FALSE)</f>
        <v>螺纹钢</v>
      </c>
      <c r="F5028" s="40" t="s">
        <v>66</v>
      </c>
      <c r="G5028" s="36">
        <v>6</v>
      </c>
      <c r="H5028" s="134">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09" t="str">
        <f>VLOOKUP(B5028,辅助信息!E:J,6,FALSE)</f>
        <v>控制炉批号！多了现场不收！,优先安排达钢,提前联系到场规格及数量</v>
      </c>
      <c r="M5028" s="91">
        <v>45957</v>
      </c>
      <c r="O5028" s="62">
        <f ca="1" t="shared" ref="O5028:O5091" si="240">IF(OR(M5028="",N5028&lt;&gt;""),"",MAX(M5028-TODAY(),0))</f>
        <v>0</v>
      </c>
      <c r="P5028" s="62">
        <f ca="1" t="shared" ref="P5028:P5091" si="241">IF(M5028="","",IF(N5028&lt;&gt;"",MAX(N5028-M5028,0),IF(TODAY()&gt;M5028,TODAY()-M5028,0)))</f>
        <v>7</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5" t="s">
        <v>47</v>
      </c>
      <c r="C5029" s="70">
        <v>45957</v>
      </c>
      <c r="D5029" s="40" t="str">
        <f>VLOOKUP(B5029,辅助信息!E:K,7,FALSE)</f>
        <v>JWDDCD2025052800131</v>
      </c>
      <c r="E5029" s="40" t="str">
        <f>VLOOKUP(F5029,辅助信息!A:B,2,FALSE)</f>
        <v>螺纹钢</v>
      </c>
      <c r="F5029" s="40" t="s">
        <v>45</v>
      </c>
      <c r="G5029" s="36">
        <v>6</v>
      </c>
      <c r="H5029" s="134">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09" t="str">
        <f>VLOOKUP(B5029,辅助信息!E:J,6,FALSE)</f>
        <v>控制炉批号！多了现场不收！,优先安排达钢,提前联系到场规格及数量</v>
      </c>
      <c r="M5029" s="91">
        <v>45957</v>
      </c>
      <c r="O5029" s="62">
        <f ca="1" t="shared" si="240"/>
        <v>0</v>
      </c>
      <c r="P5029" s="62">
        <f ca="1" t="shared" si="241"/>
        <v>7</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5" t="s">
        <v>47</v>
      </c>
      <c r="C5030" s="70">
        <v>45957</v>
      </c>
      <c r="D5030" s="40" t="str">
        <f>VLOOKUP(B5030,辅助信息!E:K,7,FALSE)</f>
        <v>JWDDCD2025052800131</v>
      </c>
      <c r="E5030" s="40" t="str">
        <f>VLOOKUP(F5030,辅助信息!A:B,2,FALSE)</f>
        <v>螺纹钢</v>
      </c>
      <c r="F5030" s="40" t="s">
        <v>21</v>
      </c>
      <c r="G5030" s="36">
        <v>6</v>
      </c>
      <c r="H5030" s="134">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09" t="str">
        <f>VLOOKUP(B5030,辅助信息!E:J,6,FALSE)</f>
        <v>控制炉批号！多了现场不收！,优先安排达钢,提前联系到场规格及数量</v>
      </c>
      <c r="M5030" s="91">
        <v>45957</v>
      </c>
      <c r="O5030" s="62">
        <f ca="1" t="shared" si="240"/>
        <v>0</v>
      </c>
      <c r="P5030" s="62">
        <f ca="1" t="shared" si="241"/>
        <v>7</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5" t="s">
        <v>47</v>
      </c>
      <c r="C5031" s="70">
        <v>45957</v>
      </c>
      <c r="D5031" s="40" t="str">
        <f>VLOOKUP(B5031,辅助信息!E:K,7,FALSE)</f>
        <v>JWDDCD2025052800131</v>
      </c>
      <c r="E5031" s="40" t="str">
        <f>VLOOKUP(F5031,辅助信息!A:B,2,FALSE)</f>
        <v>螺纹钢</v>
      </c>
      <c r="F5031" s="40" t="s">
        <v>58</v>
      </c>
      <c r="G5031" s="36">
        <v>9</v>
      </c>
      <c r="H5031" s="134">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09" t="str">
        <f>VLOOKUP(B5031,辅助信息!E:J,6,FALSE)</f>
        <v>控制炉批号！多了现场不收！,优先安排达钢,提前联系到场规格及数量</v>
      </c>
      <c r="M5031" s="91">
        <v>45957</v>
      </c>
      <c r="O5031" s="62">
        <f ca="1" t="shared" si="240"/>
        <v>0</v>
      </c>
      <c r="P5031" s="62">
        <f ca="1" t="shared" si="241"/>
        <v>7</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5" t="s">
        <v>47</v>
      </c>
      <c r="C5032" s="70">
        <v>45957</v>
      </c>
      <c r="D5032" s="40" t="str">
        <f>VLOOKUP(B5032,辅助信息!E:K,7,FALSE)</f>
        <v>JWDDCD2025052800131</v>
      </c>
      <c r="E5032" s="40" t="str">
        <f>VLOOKUP(F5032,辅助信息!A:B,2,FALSE)</f>
        <v>螺纹钢</v>
      </c>
      <c r="F5032" s="40" t="s">
        <v>46</v>
      </c>
      <c r="G5032" s="36">
        <v>9</v>
      </c>
      <c r="H5032" s="134">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09" t="str">
        <f>VLOOKUP(B5032,辅助信息!E:J,6,FALSE)</f>
        <v>控制炉批号！多了现场不收！,优先安排达钢,提前联系到场规格及数量</v>
      </c>
      <c r="M5032" s="91">
        <v>45957</v>
      </c>
      <c r="O5032" s="62">
        <f ca="1" t="shared" si="240"/>
        <v>0</v>
      </c>
      <c r="P5032" s="62">
        <f ca="1" t="shared" si="241"/>
        <v>7</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1" t="s">
        <v>100</v>
      </c>
      <c r="B5033" s="135" t="s">
        <v>167</v>
      </c>
      <c r="C5033" s="70">
        <v>45957</v>
      </c>
      <c r="D5033" s="40" t="str">
        <f>VLOOKUP(B5033,辅助信息!E:K,7,FALSE)</f>
        <v>JWDDCD2025102100473</v>
      </c>
      <c r="E5033" s="40" t="str">
        <f>VLOOKUP(F5033,辅助信息!A:B,2,FALSE)</f>
        <v>螺纹钢</v>
      </c>
      <c r="F5033" s="40" t="s">
        <v>27</v>
      </c>
      <c r="G5033" s="36">
        <v>15</v>
      </c>
      <c r="H5033" s="134">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09"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1">
        <v>45957</v>
      </c>
      <c r="O5033" s="62">
        <f ca="1" t="shared" si="240"/>
        <v>0</v>
      </c>
      <c r="P5033" s="62">
        <f ca="1" t="shared" si="241"/>
        <v>7</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1"/>
      <c r="B5034" s="135" t="s">
        <v>167</v>
      </c>
      <c r="C5034" s="70">
        <v>45957</v>
      </c>
      <c r="D5034" s="40" t="str">
        <f>VLOOKUP(B5034,辅助信息!E:K,7,FALSE)</f>
        <v>JWDDCD2025102100473</v>
      </c>
      <c r="E5034" s="40" t="str">
        <f>VLOOKUP(F5034,辅助信息!A:B,2,FALSE)</f>
        <v>螺纹钢</v>
      </c>
      <c r="F5034" s="40" t="s">
        <v>82</v>
      </c>
      <c r="G5034" s="36">
        <v>10</v>
      </c>
      <c r="H5034" s="134">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09"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1">
        <v>45957</v>
      </c>
      <c r="O5034" s="62">
        <f ca="1" t="shared" si="240"/>
        <v>0</v>
      </c>
      <c r="P5034" s="62">
        <f ca="1" t="shared" si="241"/>
        <v>7</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1"/>
      <c r="B5035" s="135" t="s">
        <v>167</v>
      </c>
      <c r="C5035" s="70">
        <v>45957</v>
      </c>
      <c r="D5035" s="40" t="str">
        <f>VLOOKUP(B5035,辅助信息!E:K,7,FALSE)</f>
        <v>JWDDCD2025102100473</v>
      </c>
      <c r="E5035" s="40" t="str">
        <f>VLOOKUP(F5035,辅助信息!A:B,2,FALSE)</f>
        <v>螺纹钢</v>
      </c>
      <c r="F5035" s="40" t="s">
        <v>22</v>
      </c>
      <c r="G5035" s="36">
        <v>10</v>
      </c>
      <c r="H5035" s="134">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09"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1">
        <v>45957</v>
      </c>
      <c r="O5035" s="62">
        <f ca="1" t="shared" si="240"/>
        <v>0</v>
      </c>
      <c r="P5035" s="62">
        <f ca="1" t="shared" si="241"/>
        <v>7</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5" t="s">
        <v>194</v>
      </c>
      <c r="C5036" s="70">
        <v>45958</v>
      </c>
      <c r="D5036" s="40" t="str">
        <f>VLOOKUP(B5036,辅助信息!E:K,7,FALSE)</f>
        <v>JWDD2025071500089</v>
      </c>
      <c r="E5036" s="40" t="str">
        <f>VLOOKUP(F5036,辅助信息!A:B,2,FALSE)</f>
        <v>盘螺</v>
      </c>
      <c r="F5036" s="40" t="s">
        <v>40</v>
      </c>
      <c r="G5036" s="36">
        <v>35</v>
      </c>
      <c r="H5036" s="134">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09" t="str">
        <f>VLOOKUP(B5036,辅助信息!E:J,6,FALSE)</f>
        <v>现场要求调度统一联系指定收货人，不单独发司机位置。锈货不收，装货前联系收货人核实到场规格,没提前告知进场规格现场不给予接收</v>
      </c>
      <c r="M5036" s="91">
        <v>45957</v>
      </c>
      <c r="O5036" s="62">
        <f ca="1" t="shared" si="240"/>
        <v>0</v>
      </c>
      <c r="P5036" s="62">
        <f ca="1" t="shared" si="241"/>
        <v>7</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5" t="s">
        <v>194</v>
      </c>
      <c r="C5037" s="70">
        <v>45958</v>
      </c>
      <c r="D5037" s="40" t="str">
        <f>VLOOKUP(B5037,辅助信息!E:K,7,FALSE)</f>
        <v>JWDD2025071500089</v>
      </c>
      <c r="E5037" s="40" t="str">
        <f>VLOOKUP(F5037,辅助信息!A:B,2,FALSE)</f>
        <v>螺纹钢</v>
      </c>
      <c r="F5037" s="40" t="s">
        <v>27</v>
      </c>
      <c r="G5037" s="36">
        <v>10</v>
      </c>
      <c r="H5037" s="134">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09" t="str">
        <f>VLOOKUP(B5037,辅助信息!E:J,6,FALSE)</f>
        <v>现场要求调度统一联系指定收货人，不单独发司机位置。锈货不收，装货前联系收货人核实到场规格,没提前告知进场规格现场不给予接收</v>
      </c>
      <c r="M5037" s="91">
        <v>45957</v>
      </c>
      <c r="O5037" s="62">
        <f ca="1" t="shared" si="240"/>
        <v>0</v>
      </c>
      <c r="P5037" s="62">
        <f ca="1" t="shared" si="241"/>
        <v>7</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5" t="s">
        <v>194</v>
      </c>
      <c r="C5038" s="70">
        <v>45958</v>
      </c>
      <c r="D5038" s="40" t="str">
        <f>VLOOKUP(B5038,辅助信息!E:K,7,FALSE)</f>
        <v>JWDD2025071500089</v>
      </c>
      <c r="E5038" s="40" t="str">
        <f>VLOOKUP(F5038,辅助信息!A:B,2,FALSE)</f>
        <v>螺纹钢</v>
      </c>
      <c r="F5038" s="40" t="s">
        <v>32</v>
      </c>
      <c r="G5038" s="36">
        <v>35</v>
      </c>
      <c r="H5038" s="134">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09" t="str">
        <f>VLOOKUP(B5038,辅助信息!E:J,6,FALSE)</f>
        <v>现场要求调度统一联系指定收货人，不单独发司机位置。锈货不收，装货前联系收货人核实到场规格,没提前告知进场规格现场不给予接收</v>
      </c>
      <c r="M5038" s="91">
        <v>45957</v>
      </c>
      <c r="O5038" s="62">
        <f ca="1" t="shared" si="240"/>
        <v>0</v>
      </c>
      <c r="P5038" s="62">
        <f ca="1" t="shared" si="241"/>
        <v>7</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5" t="s">
        <v>194</v>
      </c>
      <c r="C5039" s="70">
        <v>45958</v>
      </c>
      <c r="D5039" s="40" t="str">
        <f>VLOOKUP(B5039,辅助信息!E:K,7,FALSE)</f>
        <v>JWDD2025071500089</v>
      </c>
      <c r="E5039" s="40" t="str">
        <f>VLOOKUP(F5039,辅助信息!A:B,2,FALSE)</f>
        <v>螺纹钢</v>
      </c>
      <c r="F5039" s="40" t="s">
        <v>33</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09" t="str">
        <f>VLOOKUP(B5039,辅助信息!E:J,6,FALSE)</f>
        <v>现场要求调度统一联系指定收货人，不单独发司机位置。锈货不收，装货前联系收货人核实到场规格,没提前告知进场规格现场不给予接收</v>
      </c>
      <c r="M5039" s="91">
        <v>45957</v>
      </c>
      <c r="O5039" s="62">
        <f ca="1" t="shared" si="240"/>
        <v>0</v>
      </c>
      <c r="P5039" s="62">
        <f ca="1" t="shared" si="241"/>
        <v>7</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5" t="s">
        <v>194</v>
      </c>
      <c r="C5040" s="70">
        <v>45958</v>
      </c>
      <c r="D5040" s="40" t="str">
        <f>VLOOKUP(B5040,辅助信息!E:K,7,FALSE)</f>
        <v>JWDD2025071500089</v>
      </c>
      <c r="E5040" s="40" t="str">
        <f>VLOOKUP(F5040,辅助信息!A:B,2,FALSE)</f>
        <v>螺纹钢</v>
      </c>
      <c r="F5040" s="40" t="s">
        <v>28</v>
      </c>
      <c r="G5040" s="36">
        <v>10</v>
      </c>
      <c r="H5040" s="134">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09" t="str">
        <f>VLOOKUP(B5040,辅助信息!E:J,6,FALSE)</f>
        <v>现场要求调度统一联系指定收货人，不单独发司机位置。锈货不收，装货前联系收货人核实到场规格,没提前告知进场规格现场不给予接收</v>
      </c>
      <c r="M5040" s="91">
        <v>45957</v>
      </c>
      <c r="O5040" s="62">
        <f ca="1" t="shared" si="240"/>
        <v>0</v>
      </c>
      <c r="P5040" s="62">
        <f ca="1" t="shared" si="241"/>
        <v>7</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5" t="s">
        <v>194</v>
      </c>
      <c r="C5041" s="70">
        <v>45958</v>
      </c>
      <c r="D5041" s="40" t="str">
        <f>VLOOKUP(B5041,辅助信息!E:K,7,FALSE)</f>
        <v>JWDD2025071500089</v>
      </c>
      <c r="E5041" s="40" t="str">
        <f>VLOOKUP(F5041,辅助信息!A:B,2,FALSE)</f>
        <v>螺纹钢</v>
      </c>
      <c r="F5041" s="40" t="s">
        <v>18</v>
      </c>
      <c r="G5041" s="36">
        <v>10</v>
      </c>
      <c r="H5041" s="134">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09" t="str">
        <f>VLOOKUP(B5041,辅助信息!E:J,6,FALSE)</f>
        <v>现场要求调度统一联系指定收货人，不单独发司机位置。锈货不收，装货前联系收货人核实到场规格,没提前告知进场规格现场不给予接收</v>
      </c>
      <c r="M5041" s="91">
        <v>45957</v>
      </c>
      <c r="O5041" s="62">
        <f ca="1" t="shared" si="240"/>
        <v>0</v>
      </c>
      <c r="P5041" s="62">
        <f ca="1" t="shared" si="241"/>
        <v>7</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5" t="s">
        <v>231</v>
      </c>
      <c r="C5042" s="70">
        <v>45959</v>
      </c>
      <c r="D5042" s="40" t="str">
        <f>VLOOKUP(B5042,辅助信息!E:K,7,FALSE)</f>
        <v>JWDDCD2025102100481</v>
      </c>
      <c r="E5042" s="40" t="str">
        <f>VLOOKUP(F5042,辅助信息!A:B,2,FALSE)</f>
        <v>盘螺</v>
      </c>
      <c r="F5042" s="40" t="s">
        <v>26</v>
      </c>
      <c r="G5042" s="36">
        <v>4</v>
      </c>
      <c r="H5042" s="134">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09" t="str">
        <f>VLOOKUP(B5042,辅助信息!E:J,6,FALSE)</f>
        <v>联系实际收货人（易前刚18228465067）五冶建设送货单,6份材质书,锈货不收，装货前联系收货人核实到场规格,没提前告知进场规格现场不给予接收</v>
      </c>
      <c r="M5042" s="91">
        <v>45957</v>
      </c>
      <c r="O5042" s="62">
        <f ca="1" t="shared" si="240"/>
        <v>0</v>
      </c>
      <c r="P5042" s="62">
        <f ca="1" t="shared" si="241"/>
        <v>7</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5" t="s">
        <v>231</v>
      </c>
      <c r="C5043" s="70">
        <v>45959</v>
      </c>
      <c r="D5043" s="40" t="str">
        <f>VLOOKUP(B5043,辅助信息!E:K,7,FALSE)</f>
        <v>JWDDCD2025102100481</v>
      </c>
      <c r="E5043" s="40" t="str">
        <f>VLOOKUP(F5043,辅助信息!A:B,2,FALSE)</f>
        <v>螺纹钢</v>
      </c>
      <c r="F5043" s="40" t="s">
        <v>19</v>
      </c>
      <c r="G5043" s="36">
        <v>10</v>
      </c>
      <c r="H5043" s="134">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09" t="str">
        <f>VLOOKUP(B5043,辅助信息!E:J,6,FALSE)</f>
        <v>联系实际收货人（易前刚18228465067）五冶建设送货单,6份材质书,锈货不收，装货前联系收货人核实到场规格,没提前告知进场规格现场不给予接收</v>
      </c>
      <c r="M5043" s="91">
        <v>45957</v>
      </c>
      <c r="O5043" s="62">
        <f ca="1" t="shared" si="240"/>
        <v>0</v>
      </c>
      <c r="P5043" s="62">
        <f ca="1" t="shared" si="241"/>
        <v>7</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5" t="s">
        <v>231</v>
      </c>
      <c r="C5044" s="70">
        <v>45959</v>
      </c>
      <c r="D5044" s="40" t="str">
        <f>VLOOKUP(B5044,辅助信息!E:K,7,FALSE)</f>
        <v>JWDDCD2025102100481</v>
      </c>
      <c r="E5044" s="40" t="str">
        <f>VLOOKUP(F5044,辅助信息!A:B,2,FALSE)</f>
        <v>螺纹钢</v>
      </c>
      <c r="F5044" s="40" t="s">
        <v>32</v>
      </c>
      <c r="G5044" s="36">
        <v>2.5</v>
      </c>
      <c r="H5044" s="134">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09" t="str">
        <f>VLOOKUP(B5044,辅助信息!E:J,6,FALSE)</f>
        <v>联系实际收货人（易前刚18228465067）五冶建设送货单,6份材质书,锈货不收，装货前联系收货人核实到场规格,没提前告知进场规格现场不给予接收</v>
      </c>
      <c r="M5044" s="91">
        <v>45957</v>
      </c>
      <c r="O5044" s="62">
        <f ca="1" t="shared" si="240"/>
        <v>0</v>
      </c>
      <c r="P5044" s="62">
        <f ca="1" t="shared" si="241"/>
        <v>7</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5" t="s">
        <v>231</v>
      </c>
      <c r="C5045" s="70">
        <v>45959</v>
      </c>
      <c r="D5045" s="40" t="str">
        <f>VLOOKUP(B5045,辅助信息!E:K,7,FALSE)</f>
        <v>JWDDCD2025102100481</v>
      </c>
      <c r="E5045" s="40" t="str">
        <f>VLOOKUP(F5045,辅助信息!A:B,2,FALSE)</f>
        <v>螺纹钢</v>
      </c>
      <c r="F5045" s="40" t="s">
        <v>33</v>
      </c>
      <c r="G5045" s="36">
        <v>10</v>
      </c>
      <c r="H5045" s="134">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09" t="str">
        <f>VLOOKUP(B5045,辅助信息!E:J,6,FALSE)</f>
        <v>联系实际收货人（易前刚18228465067）五冶建设送货单,6份材质书,锈货不收，装货前联系收货人核实到场规格,没提前告知进场规格现场不给予接收</v>
      </c>
      <c r="M5045" s="91">
        <v>45957</v>
      </c>
      <c r="O5045" s="62">
        <f ca="1" t="shared" si="240"/>
        <v>0</v>
      </c>
      <c r="P5045" s="62">
        <f ca="1" t="shared" si="241"/>
        <v>7</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5" t="s">
        <v>231</v>
      </c>
      <c r="C5046" s="70">
        <v>45959</v>
      </c>
      <c r="D5046" s="40" t="str">
        <f>VLOOKUP(B5046,辅助信息!E:K,7,FALSE)</f>
        <v>JWDDCD2025102100481</v>
      </c>
      <c r="E5046" s="40" t="str">
        <f>VLOOKUP(F5046,辅助信息!A:B,2,FALSE)</f>
        <v>螺纹钢</v>
      </c>
      <c r="F5046" s="40" t="s">
        <v>28</v>
      </c>
      <c r="G5046" s="36">
        <v>5</v>
      </c>
      <c r="H5046" s="134">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09" t="str">
        <f>VLOOKUP(B5046,辅助信息!E:J,6,FALSE)</f>
        <v>联系实际收货人（易前刚18228465067）五冶建设送货单,6份材质书,锈货不收，装货前联系收货人核实到场规格,没提前告知进场规格现场不给予接收</v>
      </c>
      <c r="M5046" s="91">
        <v>45957</v>
      </c>
      <c r="O5046" s="62">
        <f ca="1" t="shared" si="240"/>
        <v>0</v>
      </c>
      <c r="P5046" s="62">
        <f ca="1" t="shared" si="241"/>
        <v>7</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5" t="s">
        <v>231</v>
      </c>
      <c r="C5047" s="70">
        <v>45959</v>
      </c>
      <c r="D5047" s="40" t="str">
        <f>VLOOKUP(B5047,辅助信息!E:K,7,FALSE)</f>
        <v>JWDDCD2025102100481</v>
      </c>
      <c r="E5047" s="40" t="str">
        <f>VLOOKUP(F5047,辅助信息!A:B,2,FALSE)</f>
        <v>螺纹钢</v>
      </c>
      <c r="F5047" s="40" t="s">
        <v>18</v>
      </c>
      <c r="G5047" s="36">
        <v>5</v>
      </c>
      <c r="H5047" s="134">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09" t="str">
        <f>VLOOKUP(B5047,辅助信息!E:J,6,FALSE)</f>
        <v>联系实际收货人（易前刚18228465067）五冶建设送货单,6份材质书,锈货不收，装货前联系收货人核实到场规格,没提前告知进场规格现场不给予接收</v>
      </c>
      <c r="M5047" s="91">
        <v>45957</v>
      </c>
      <c r="O5047" s="62">
        <f ca="1" t="shared" si="240"/>
        <v>0</v>
      </c>
      <c r="P5047" s="62">
        <f ca="1" t="shared" si="241"/>
        <v>7</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5" t="s">
        <v>81</v>
      </c>
      <c r="C5048" s="70">
        <v>45961</v>
      </c>
      <c r="D5048" s="40" t="str">
        <f>VLOOKUP(B5048,辅助信息!E:K,7,FALSE)</f>
        <v>JWDDCD2025060900080</v>
      </c>
      <c r="E5048" s="40" t="str">
        <f>VLOOKUP(F5048,辅助信息!A:B,2,FALSE)</f>
        <v>盘螺</v>
      </c>
      <c r="F5048" s="40" t="s">
        <v>49</v>
      </c>
      <c r="G5048" s="36">
        <v>8</v>
      </c>
      <c r="H5048" s="134">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09" t="str">
        <f>VLOOKUP(B5048,辅助信息!E:J,6,FALSE)</f>
        <v>现场禁止使用氢能源挂车！优先威钢发货,我方卸车,新老国标钢厂不加价可直发，因陕钢多次出现磅差，项目拒绝使用</v>
      </c>
      <c r="M5048" s="91">
        <v>45959</v>
      </c>
      <c r="O5048" s="62">
        <f ca="1" t="shared" si="240"/>
        <v>0</v>
      </c>
      <c r="P5048" s="62">
        <f ca="1" t="shared" si="241"/>
        <v>5</v>
      </c>
      <c r="Q5048" s="29" t="str">
        <f>VLOOKUP(B5048,辅助信息!E:M,9,FALSE)</f>
        <v>ZTWM-CDGS-XS-2024-0030-华西集采-简州大道</v>
      </c>
      <c r="R5048" s="29" t="str">
        <f>_xlfn._xlws.FILTER(辅助信息!D:D,辅助信息!E:E=B5048)</f>
        <v>华西简阳西城嘉苑</v>
      </c>
    </row>
    <row r="5049" hidden="1" spans="2:18">
      <c r="B5049" s="135" t="s">
        <v>81</v>
      </c>
      <c r="C5049" s="70">
        <v>45961</v>
      </c>
      <c r="D5049" s="40" t="str">
        <f>VLOOKUP(B5049,辅助信息!E:K,7,FALSE)</f>
        <v>JWDDCD2025060900080</v>
      </c>
      <c r="E5049" s="40" t="str">
        <f>VLOOKUP(F5049,辅助信息!A:B,2,FALSE)</f>
        <v>盘螺</v>
      </c>
      <c r="F5049" s="40" t="s">
        <v>41</v>
      </c>
      <c r="G5049" s="36">
        <v>12</v>
      </c>
      <c r="H5049" s="134">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09" t="str">
        <f>VLOOKUP(B5049,辅助信息!E:J,6,FALSE)</f>
        <v>现场禁止使用氢能源挂车！优先威钢发货,我方卸车,新老国标钢厂不加价可直发，因陕钢多次出现磅差，项目拒绝使用</v>
      </c>
      <c r="M5049" s="91">
        <v>45959</v>
      </c>
      <c r="O5049" s="62">
        <f ca="1" t="shared" si="240"/>
        <v>0</v>
      </c>
      <c r="P5049" s="62">
        <f ca="1" t="shared" si="241"/>
        <v>5</v>
      </c>
      <c r="Q5049" s="29" t="str">
        <f>VLOOKUP(B5049,辅助信息!E:M,9,FALSE)</f>
        <v>ZTWM-CDGS-XS-2024-0030-华西集采-简州大道</v>
      </c>
      <c r="R5049" s="29" t="str">
        <f>_xlfn._xlws.FILTER(辅助信息!D:D,辅助信息!E:E=B5049)</f>
        <v>华西简阳西城嘉苑</v>
      </c>
    </row>
    <row r="5050" hidden="1" spans="2:18">
      <c r="B5050" s="135" t="s">
        <v>81</v>
      </c>
      <c r="C5050" s="70">
        <v>45961</v>
      </c>
      <c r="D5050" s="40" t="str">
        <f>VLOOKUP(B5050,辅助信息!E:K,7,FALSE)</f>
        <v>JWDDCD2025060900080</v>
      </c>
      <c r="E5050" s="40" t="str">
        <f>VLOOKUP(F5050,辅助信息!A:B,2,FALSE)</f>
        <v>盘螺</v>
      </c>
      <c r="F5050" s="40" t="s">
        <v>26</v>
      </c>
      <c r="G5050" s="36">
        <v>15</v>
      </c>
      <c r="H5050" s="134">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09" t="str">
        <f>VLOOKUP(B5050,辅助信息!E:J,6,FALSE)</f>
        <v>现场禁止使用氢能源挂车！优先威钢发货,我方卸车,新老国标钢厂不加价可直发，因陕钢多次出现磅差，项目拒绝使用</v>
      </c>
      <c r="M5050" s="91">
        <v>45959</v>
      </c>
      <c r="O5050" s="62">
        <f ca="1" t="shared" si="240"/>
        <v>0</v>
      </c>
      <c r="P5050" s="62">
        <f ca="1" t="shared" si="241"/>
        <v>5</v>
      </c>
      <c r="Q5050" s="29" t="str">
        <f>VLOOKUP(B5050,辅助信息!E:M,9,FALSE)</f>
        <v>ZTWM-CDGS-XS-2024-0030-华西集采-简州大道</v>
      </c>
      <c r="R5050" s="29" t="str">
        <f>_xlfn._xlws.FILTER(辅助信息!D:D,辅助信息!E:E=B5050)</f>
        <v>华西简阳西城嘉苑</v>
      </c>
    </row>
    <row r="5051" hidden="1" spans="2:18">
      <c r="B5051" s="135" t="s">
        <v>240</v>
      </c>
      <c r="C5051" s="70">
        <v>45959</v>
      </c>
      <c r="D5051" s="40" t="str">
        <f>VLOOKUP(B5051,辅助信息!E:K,7,FALSE)</f>
        <v>JWDDCD2025092400204</v>
      </c>
      <c r="E5051" s="40" t="str">
        <f>VLOOKUP(F5051,辅助信息!A:B,2,FALSE)</f>
        <v>高线</v>
      </c>
      <c r="F5051" s="40" t="s">
        <v>53</v>
      </c>
      <c r="G5051" s="36">
        <v>2.5</v>
      </c>
      <c r="H5051" s="134"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09">
        <f>VLOOKUP(B5051,辅助信息!E:J,6,FALSE)</f>
        <v>0</v>
      </c>
      <c r="M5051" s="91">
        <v>45959</v>
      </c>
      <c r="O5051" s="62">
        <f ca="1" t="shared" si="240"/>
        <v>0</v>
      </c>
      <c r="P5051" s="62">
        <f ca="1" t="shared" si="241"/>
        <v>5</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5" t="s">
        <v>240</v>
      </c>
      <c r="C5052" s="70">
        <v>45960</v>
      </c>
      <c r="D5052" s="40" t="str">
        <f>VLOOKUP(B5052,辅助信息!E:K,7,FALSE)</f>
        <v>JWDDCD2025092400204</v>
      </c>
      <c r="E5052" s="40" t="str">
        <f>VLOOKUP(F5052,辅助信息!A:B,2,FALSE)</f>
        <v>盘螺</v>
      </c>
      <c r="F5052" s="40" t="s">
        <v>41</v>
      </c>
      <c r="G5052" s="36">
        <v>15</v>
      </c>
      <c r="H5052" s="134">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09">
        <f>VLOOKUP(B5052,辅助信息!E:J,6,FALSE)</f>
        <v>0</v>
      </c>
      <c r="M5052" s="91">
        <v>45959</v>
      </c>
      <c r="O5052" s="62">
        <f ca="1" t="shared" si="240"/>
        <v>0</v>
      </c>
      <c r="P5052" s="62">
        <f ca="1" t="shared" si="241"/>
        <v>5</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5" t="s">
        <v>240</v>
      </c>
      <c r="C5053" s="70">
        <v>45960</v>
      </c>
      <c r="D5053" s="40" t="str">
        <f>VLOOKUP(B5053,辅助信息!E:K,7,FALSE)</f>
        <v>JWDDCD2025092400204</v>
      </c>
      <c r="E5053" s="40" t="str">
        <f>VLOOKUP(F5053,辅助信息!A:B,2,FALSE)</f>
        <v>螺纹钢</v>
      </c>
      <c r="F5053" s="40" t="s">
        <v>19</v>
      </c>
      <c r="G5053" s="36">
        <v>10</v>
      </c>
      <c r="H5053" s="134">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09">
        <f>VLOOKUP(B5053,辅助信息!E:J,6,FALSE)</f>
        <v>0</v>
      </c>
      <c r="M5053" s="91">
        <v>45959</v>
      </c>
      <c r="O5053" s="62">
        <f ca="1" t="shared" si="240"/>
        <v>0</v>
      </c>
      <c r="P5053" s="62">
        <f ca="1" t="shared" si="241"/>
        <v>5</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5" t="s">
        <v>240</v>
      </c>
      <c r="C5054" s="70">
        <v>45960</v>
      </c>
      <c r="D5054" s="40" t="str">
        <f>VLOOKUP(B5054,辅助信息!E:K,7,FALSE)</f>
        <v>JWDDCD2025092400204</v>
      </c>
      <c r="E5054" s="40" t="str">
        <f>VLOOKUP(F5054,辅助信息!A:B,2,FALSE)</f>
        <v>螺纹钢</v>
      </c>
      <c r="F5054" s="40" t="s">
        <v>32</v>
      </c>
      <c r="G5054" s="36">
        <v>60</v>
      </c>
      <c r="H5054" s="134">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09">
        <f>VLOOKUP(B5054,辅助信息!E:J,6,FALSE)</f>
        <v>0</v>
      </c>
      <c r="M5054" s="91">
        <v>45959</v>
      </c>
      <c r="O5054" s="62">
        <f ca="1" t="shared" si="240"/>
        <v>0</v>
      </c>
      <c r="P5054" s="62">
        <f ca="1" t="shared" si="241"/>
        <v>5</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5" t="s">
        <v>240</v>
      </c>
      <c r="C5055" s="70">
        <v>45960</v>
      </c>
      <c r="D5055" s="40" t="str">
        <f>VLOOKUP(B5055,辅助信息!E:K,7,FALSE)</f>
        <v>JWDDCD2025092400204</v>
      </c>
      <c r="E5055" s="40" t="str">
        <f>VLOOKUP(F5055,辅助信息!A:B,2,FALSE)</f>
        <v>螺纹钢</v>
      </c>
      <c r="F5055" s="40" t="s">
        <v>33</v>
      </c>
      <c r="G5055" s="36">
        <v>6</v>
      </c>
      <c r="H5055" s="134">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09">
        <f>VLOOKUP(B5055,辅助信息!E:J,6,FALSE)</f>
        <v>0</v>
      </c>
      <c r="M5055" s="91">
        <v>45959</v>
      </c>
      <c r="O5055" s="62">
        <f ca="1" t="shared" si="240"/>
        <v>0</v>
      </c>
      <c r="P5055" s="62">
        <f ca="1" t="shared" si="241"/>
        <v>5</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5" t="s">
        <v>240</v>
      </c>
      <c r="C5056" s="70">
        <v>45960</v>
      </c>
      <c r="D5056" s="40" t="str">
        <f>VLOOKUP(B5056,辅助信息!E:K,7,FALSE)</f>
        <v>JWDDCD2025092400204</v>
      </c>
      <c r="E5056" s="40" t="str">
        <f>VLOOKUP(F5056,辅助信息!A:B,2,FALSE)</f>
        <v>螺纹钢</v>
      </c>
      <c r="F5056" s="40" t="s">
        <v>18</v>
      </c>
      <c r="G5056" s="36">
        <v>10</v>
      </c>
      <c r="H5056" s="134">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09">
        <f>VLOOKUP(B5056,辅助信息!E:J,6,FALSE)</f>
        <v>0</v>
      </c>
      <c r="M5056" s="91">
        <v>45959</v>
      </c>
      <c r="O5056" s="62">
        <f ca="1" t="shared" si="240"/>
        <v>0</v>
      </c>
      <c r="P5056" s="62">
        <f ca="1" t="shared" si="241"/>
        <v>5</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5" t="s">
        <v>240</v>
      </c>
      <c r="C5057" s="70">
        <v>45960</v>
      </c>
      <c r="D5057" s="40" t="str">
        <f>VLOOKUP(B5057,辅助信息!E:K,7,FALSE)</f>
        <v>JWDDCD2025092400204</v>
      </c>
      <c r="E5057" s="40" t="str">
        <f>VLOOKUP(F5057,辅助信息!A:B,2,FALSE)</f>
        <v>螺纹钢</v>
      </c>
      <c r="F5057" s="40" t="s">
        <v>66</v>
      </c>
      <c r="G5057" s="36">
        <v>3</v>
      </c>
      <c r="H5057" s="134">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09">
        <f>VLOOKUP(B5057,辅助信息!E:J,6,FALSE)</f>
        <v>0</v>
      </c>
      <c r="M5057" s="91">
        <v>45959</v>
      </c>
      <c r="O5057" s="62">
        <f ca="1" t="shared" si="240"/>
        <v>0</v>
      </c>
      <c r="P5057" s="62">
        <f ca="1" t="shared" si="241"/>
        <v>5</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5" t="s">
        <v>240</v>
      </c>
      <c r="C5058" s="70">
        <v>45960</v>
      </c>
      <c r="D5058" s="40" t="str">
        <f>VLOOKUP(B5058,辅助信息!E:K,7,FALSE)</f>
        <v>JWDDCD2025092400204</v>
      </c>
      <c r="E5058" s="40" t="str">
        <f>VLOOKUP(F5058,辅助信息!A:B,2,FALSE)</f>
        <v>螺纹钢</v>
      </c>
      <c r="F5058" s="40" t="s">
        <v>45</v>
      </c>
      <c r="G5058" s="36">
        <v>3</v>
      </c>
      <c r="H5058" s="134">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09">
        <f>VLOOKUP(B5058,辅助信息!E:J,6,FALSE)</f>
        <v>0</v>
      </c>
      <c r="M5058" s="91">
        <v>45959</v>
      </c>
      <c r="O5058" s="62">
        <f ca="1" t="shared" si="240"/>
        <v>0</v>
      </c>
      <c r="P5058" s="62">
        <f ca="1" t="shared" si="241"/>
        <v>5</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5" t="s">
        <v>240</v>
      </c>
      <c r="C5059" s="70">
        <v>45960</v>
      </c>
      <c r="D5059" s="40" t="str">
        <f>VLOOKUP(B5059,辅助信息!E:K,7,FALSE)</f>
        <v>JWDDCD2025092400204</v>
      </c>
      <c r="E5059" s="40" t="str">
        <f>VLOOKUP(F5059,辅助信息!A:B,2,FALSE)</f>
        <v>螺纹钢</v>
      </c>
      <c r="F5059" s="40" t="s">
        <v>58</v>
      </c>
      <c r="G5059" s="36">
        <v>3</v>
      </c>
      <c r="H5059" s="134">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09">
        <f>VLOOKUP(B5059,辅助信息!E:J,6,FALSE)</f>
        <v>0</v>
      </c>
      <c r="M5059" s="91">
        <v>45959</v>
      </c>
      <c r="O5059" s="62">
        <f ca="1" t="shared" si="240"/>
        <v>0</v>
      </c>
      <c r="P5059" s="62">
        <f ca="1" t="shared" si="241"/>
        <v>5</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5" t="s">
        <v>240</v>
      </c>
      <c r="C5060" s="70">
        <v>45960</v>
      </c>
      <c r="D5060" s="40" t="str">
        <f>VLOOKUP(B5060,辅助信息!E:K,7,FALSE)</f>
        <v>JWDDCD2025092400204</v>
      </c>
      <c r="E5060" s="40" t="str">
        <f>VLOOKUP(F5060,辅助信息!A:B,2,FALSE)</f>
        <v>螺纹钢</v>
      </c>
      <c r="F5060" s="40" t="s">
        <v>46</v>
      </c>
      <c r="G5060" s="36">
        <v>6</v>
      </c>
      <c r="H5060" s="134">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09">
        <f>VLOOKUP(B5060,辅助信息!E:J,6,FALSE)</f>
        <v>0</v>
      </c>
      <c r="M5060" s="91">
        <v>45959</v>
      </c>
      <c r="O5060" s="62">
        <f ca="1" t="shared" si="240"/>
        <v>0</v>
      </c>
      <c r="P5060" s="62">
        <f ca="1" t="shared" si="241"/>
        <v>5</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5" t="s">
        <v>240</v>
      </c>
      <c r="C5061" s="70">
        <v>45960</v>
      </c>
      <c r="D5061" s="40" t="str">
        <f>VLOOKUP(B5061,辅助信息!E:K,7,FALSE)</f>
        <v>JWDDCD2025092400204</v>
      </c>
      <c r="E5061" s="40" t="str">
        <f>VLOOKUP(F5061,辅助信息!A:B,2,FALSE)</f>
        <v>螺纹钢</v>
      </c>
      <c r="F5061" s="40" t="s">
        <v>22</v>
      </c>
      <c r="G5061" s="36">
        <v>25</v>
      </c>
      <c r="H5061" s="134">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09">
        <f>VLOOKUP(B5061,辅助信息!E:J,6,FALSE)</f>
        <v>0</v>
      </c>
      <c r="M5061" s="91">
        <v>45959</v>
      </c>
      <c r="O5061" s="62">
        <f ca="1" t="shared" si="240"/>
        <v>0</v>
      </c>
      <c r="P5061" s="62">
        <f ca="1" t="shared" si="241"/>
        <v>5</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5" t="s">
        <v>31</v>
      </c>
      <c r="C5062" s="70">
        <v>45961</v>
      </c>
      <c r="D5062" s="40" t="str">
        <f>VLOOKUP(B5062,辅助信息!E:K,7,FALSE)</f>
        <v>JWDDCD2024121000136</v>
      </c>
      <c r="E5062" s="40" t="str">
        <f>VLOOKUP(F5062,辅助信息!A:B,2,FALSE)</f>
        <v>盘螺</v>
      </c>
      <c r="F5062" s="40" t="s">
        <v>49</v>
      </c>
      <c r="G5062" s="36">
        <v>24</v>
      </c>
      <c r="H5062" s="134"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09" t="str">
        <f>VLOOKUP(B5062,辅助信息!E:J,6,FALSE)</f>
        <v>提前联系到场规格及数量</v>
      </c>
      <c r="M5062" s="91">
        <v>45959</v>
      </c>
      <c r="O5062" s="62">
        <f ca="1" t="shared" si="240"/>
        <v>0</v>
      </c>
      <c r="P5062" s="62">
        <f ca="1" t="shared" si="241"/>
        <v>5</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5" t="s">
        <v>31</v>
      </c>
      <c r="C5063" s="70">
        <v>45961</v>
      </c>
      <c r="D5063" s="40" t="str">
        <f>VLOOKUP(B5063,辅助信息!E:K,7,FALSE)</f>
        <v>JWDDCD2024121000136</v>
      </c>
      <c r="E5063" s="40" t="str">
        <f>VLOOKUP(F5063,辅助信息!A:B,2,FALSE)</f>
        <v>螺纹钢</v>
      </c>
      <c r="F5063" s="40" t="s">
        <v>19</v>
      </c>
      <c r="G5063" s="36">
        <v>11</v>
      </c>
      <c r="H5063" s="134"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09" t="str">
        <f>VLOOKUP(B5063,辅助信息!E:J,6,FALSE)</f>
        <v>提前联系到场规格及数量</v>
      </c>
      <c r="M5063" s="91">
        <v>45959</v>
      </c>
      <c r="O5063" s="62">
        <f ca="1" t="shared" si="240"/>
        <v>0</v>
      </c>
      <c r="P5063" s="62">
        <f ca="1" t="shared" si="241"/>
        <v>5</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5" t="s">
        <v>31</v>
      </c>
      <c r="C5064" s="70">
        <v>45961</v>
      </c>
      <c r="D5064" s="40" t="str">
        <f>VLOOKUP(B5064,辅助信息!E:K,7,FALSE)</f>
        <v>JWDDCD2024121000136</v>
      </c>
      <c r="E5064" s="40" t="str">
        <f>VLOOKUP(F5064,辅助信息!A:B,2,FALSE)</f>
        <v>螺纹钢</v>
      </c>
      <c r="F5064" s="40" t="s">
        <v>22</v>
      </c>
      <c r="G5064" s="36">
        <v>35</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09" t="str">
        <f>VLOOKUP(B5064,辅助信息!E:J,6,FALSE)</f>
        <v>提前联系到场规格及数量</v>
      </c>
      <c r="M5064" s="91">
        <v>45959</v>
      </c>
      <c r="O5064" s="62">
        <f ca="1" t="shared" si="240"/>
        <v>0</v>
      </c>
      <c r="P5064" s="62">
        <f ca="1" t="shared" si="241"/>
        <v>5</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5" t="s">
        <v>224</v>
      </c>
      <c r="C5065" s="70">
        <v>45959</v>
      </c>
      <c r="D5065" s="40" t="str">
        <f>VLOOKUP(B5065,辅助信息!E:K,7,FALSE)</f>
        <v>JWDDCD2025092400188</v>
      </c>
      <c r="E5065" s="40" t="str">
        <f>VLOOKUP(F5065,辅助信息!A:B,2,FALSE)</f>
        <v>盘螺</v>
      </c>
      <c r="F5065" s="40" t="s">
        <v>49</v>
      </c>
      <c r="G5065" s="36">
        <v>6</v>
      </c>
      <c r="H5065" s="134">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09">
        <f>VLOOKUP(B5065,辅助信息!E:J,6,FALSE)</f>
        <v>0</v>
      </c>
      <c r="M5065" s="91">
        <v>45959</v>
      </c>
      <c r="O5065" s="62">
        <f ca="1" t="shared" si="240"/>
        <v>0</v>
      </c>
      <c r="P5065" s="62">
        <f ca="1" t="shared" si="241"/>
        <v>5</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5" t="s">
        <v>224</v>
      </c>
      <c r="C5066" s="70">
        <v>45959</v>
      </c>
      <c r="D5066" s="40" t="str">
        <f>VLOOKUP(B5066,辅助信息!E:K,7,FALSE)</f>
        <v>JWDDCD2025092400188</v>
      </c>
      <c r="E5066" s="40" t="str">
        <f>VLOOKUP(F5066,辅助信息!A:B,2,FALSE)</f>
        <v>盘螺</v>
      </c>
      <c r="F5066" s="40" t="s">
        <v>40</v>
      </c>
      <c r="G5066" s="36">
        <v>30</v>
      </c>
      <c r="H5066" s="134">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09">
        <f>VLOOKUP(B5066,辅助信息!E:J,6,FALSE)</f>
        <v>0</v>
      </c>
      <c r="M5066" s="91">
        <v>45959</v>
      </c>
      <c r="O5066" s="62">
        <f ca="1" t="shared" si="240"/>
        <v>0</v>
      </c>
      <c r="P5066" s="62">
        <f ca="1" t="shared" si="241"/>
        <v>5</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5" t="s">
        <v>226</v>
      </c>
      <c r="C5067" s="70">
        <v>45959</v>
      </c>
      <c r="D5067" s="40" t="str">
        <f>VLOOKUP(B5067,辅助信息!E:K,7,FALSE)</f>
        <v>JWDDCD2025092400211</v>
      </c>
      <c r="E5067" s="40" t="str">
        <f>VLOOKUP(F5067,辅助信息!A:B,2,FALSE)</f>
        <v>盘螺</v>
      </c>
      <c r="F5067" s="40" t="s">
        <v>40</v>
      </c>
      <c r="G5067" s="36">
        <v>35</v>
      </c>
      <c r="H5067" s="134">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09">
        <f>VLOOKUP(B5067,辅助信息!E:J,6,FALSE)</f>
        <v>0</v>
      </c>
      <c r="M5067" s="159">
        <v>45959</v>
      </c>
      <c r="O5067" s="62">
        <f ca="1" t="shared" si="240"/>
        <v>0</v>
      </c>
      <c r="P5067" s="62">
        <f ca="1" t="shared" si="241"/>
        <v>5</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5" t="s">
        <v>226</v>
      </c>
      <c r="C5068" s="70">
        <v>45959</v>
      </c>
      <c r="D5068" s="40" t="str">
        <f>VLOOKUP(B5068,辅助信息!E:K,7,FALSE)</f>
        <v>JWDDCD2025092400211</v>
      </c>
      <c r="E5068" s="40" t="str">
        <f>VLOOKUP(F5068,辅助信息!A:B,2,FALSE)</f>
        <v>螺纹钢</v>
      </c>
      <c r="F5068" s="40" t="s">
        <v>19</v>
      </c>
      <c r="G5068" s="36">
        <v>10</v>
      </c>
      <c r="H5068" s="134">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09">
        <f>VLOOKUP(B5068,辅助信息!E:J,6,FALSE)</f>
        <v>0</v>
      </c>
      <c r="M5068" s="159">
        <v>45959</v>
      </c>
      <c r="O5068" s="62">
        <f ca="1" t="shared" si="240"/>
        <v>0</v>
      </c>
      <c r="P5068" s="62">
        <f ca="1" t="shared" si="241"/>
        <v>5</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5" t="s">
        <v>226</v>
      </c>
      <c r="C5069" s="70">
        <v>45959</v>
      </c>
      <c r="D5069" s="40" t="str">
        <f>VLOOKUP(B5069,辅助信息!E:K,7,FALSE)</f>
        <v>JWDDCD2025092400211</v>
      </c>
      <c r="E5069" s="40" t="str">
        <f>VLOOKUP(F5069,辅助信息!A:B,2,FALSE)</f>
        <v>螺纹钢</v>
      </c>
      <c r="F5069" s="40" t="s">
        <v>32</v>
      </c>
      <c r="G5069" s="36">
        <v>10</v>
      </c>
      <c r="H5069" s="134">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09">
        <f>VLOOKUP(B5069,辅助信息!E:J,6,FALSE)</f>
        <v>0</v>
      </c>
      <c r="M5069" s="159">
        <v>45959</v>
      </c>
      <c r="O5069" s="62">
        <f ca="1" t="shared" si="240"/>
        <v>0</v>
      </c>
      <c r="P5069" s="62">
        <f ca="1" t="shared" si="241"/>
        <v>5</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5" t="s">
        <v>226</v>
      </c>
      <c r="C5070" s="70">
        <v>45959</v>
      </c>
      <c r="D5070" s="40" t="str">
        <f>VLOOKUP(B5070,辅助信息!E:K,7,FALSE)</f>
        <v>JWDDCD2025092400211</v>
      </c>
      <c r="E5070" s="40" t="str">
        <f>VLOOKUP(F5070,辅助信息!A:B,2,FALSE)</f>
        <v>螺纹钢</v>
      </c>
      <c r="F5070" s="40" t="s">
        <v>30</v>
      </c>
      <c r="G5070" s="36">
        <v>15</v>
      </c>
      <c r="H5070" s="134">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09">
        <f>VLOOKUP(B5070,辅助信息!E:J,6,FALSE)</f>
        <v>0</v>
      </c>
      <c r="M5070" s="159">
        <v>45959</v>
      </c>
      <c r="O5070" s="62">
        <f ca="1" t="shared" si="240"/>
        <v>0</v>
      </c>
      <c r="P5070" s="62">
        <f ca="1" t="shared" si="241"/>
        <v>5</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5" t="s">
        <v>215</v>
      </c>
      <c r="C5071" s="70">
        <v>45960</v>
      </c>
      <c r="D5071" s="40" t="str">
        <f>VLOOKUP(B5071,辅助信息!E:K,7,FALSE)</f>
        <v>JWDDCD2025102100486</v>
      </c>
      <c r="E5071" s="40" t="str">
        <f>VLOOKUP(F5071,辅助信息!A:B,2,FALSE)</f>
        <v>盘螺</v>
      </c>
      <c r="F5071" s="40" t="s">
        <v>40</v>
      </c>
      <c r="G5071" s="36">
        <v>16</v>
      </c>
      <c r="H5071" s="134">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09" t="str">
        <f>VLOOKUP(B5071,辅助信息!E:J,6,FALSE)</f>
        <v>联系实际收货人（孙敏13617695006）五冶建设送货单,6份材质书,锈货不收，装货前联系收货人核实到场规格,没提前告知进场规格现场不给予接收</v>
      </c>
      <c r="M5071" s="91">
        <v>45960</v>
      </c>
      <c r="O5071" s="62">
        <f ca="1" t="shared" si="240"/>
        <v>0</v>
      </c>
      <c r="P5071" s="62">
        <f ca="1" t="shared" si="241"/>
        <v>4</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5" t="s">
        <v>215</v>
      </c>
      <c r="C5072" s="70">
        <v>45960</v>
      </c>
      <c r="D5072" s="40" t="str">
        <f>VLOOKUP(B5072,辅助信息!E:K,7,FALSE)</f>
        <v>JWDDCD2025102100486</v>
      </c>
      <c r="E5072" s="40" t="str">
        <f>VLOOKUP(F5072,辅助信息!A:B,2,FALSE)</f>
        <v>盘螺</v>
      </c>
      <c r="F5072" s="40" t="s">
        <v>41</v>
      </c>
      <c r="G5072" s="36">
        <v>18</v>
      </c>
      <c r="H5072" s="134">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09" t="str">
        <f>VLOOKUP(B5072,辅助信息!E:J,6,FALSE)</f>
        <v>联系实际收货人（孙敏13617695006）五冶建设送货单,6份材质书,锈货不收，装货前联系收货人核实到场规格,没提前告知进场规格现场不给予接收</v>
      </c>
      <c r="M5072" s="91">
        <v>45960</v>
      </c>
      <c r="O5072" s="62">
        <f ca="1" t="shared" si="240"/>
        <v>0</v>
      </c>
      <c r="P5072" s="62">
        <f ca="1" t="shared" si="241"/>
        <v>4</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5" t="s">
        <v>215</v>
      </c>
      <c r="C5073" s="70">
        <v>45960</v>
      </c>
      <c r="D5073" s="40" t="str">
        <f>VLOOKUP(B5073,辅助信息!E:K,7,FALSE)</f>
        <v>JWDDCD2025102100486</v>
      </c>
      <c r="E5073" s="40" t="str">
        <f>VLOOKUP(F5073,辅助信息!A:B,2,FALSE)</f>
        <v>盘螺</v>
      </c>
      <c r="F5073" s="40" t="s">
        <v>26</v>
      </c>
      <c r="G5073" s="36">
        <v>6</v>
      </c>
      <c r="H5073" s="134">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09" t="str">
        <f>VLOOKUP(B5073,辅助信息!E:J,6,FALSE)</f>
        <v>联系实际收货人（孙敏13617695006）五冶建设送货单,6份材质书,锈货不收，装货前联系收货人核实到场规格,没提前告知进场规格现场不给予接收</v>
      </c>
      <c r="M5073" s="91">
        <v>45960</v>
      </c>
      <c r="O5073" s="62">
        <f ca="1" t="shared" si="240"/>
        <v>0</v>
      </c>
      <c r="P5073" s="62">
        <f ca="1" t="shared" si="241"/>
        <v>4</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5" t="s">
        <v>215</v>
      </c>
      <c r="C5074" s="70">
        <v>45960</v>
      </c>
      <c r="D5074" s="40" t="str">
        <f>VLOOKUP(B5074,辅助信息!E:K,7,FALSE)</f>
        <v>JWDDCD2025102100486</v>
      </c>
      <c r="E5074" s="40" t="str">
        <f>VLOOKUP(F5074,辅助信息!A:B,2,FALSE)</f>
        <v>螺纹钢</v>
      </c>
      <c r="F5074" s="40" t="s">
        <v>27</v>
      </c>
      <c r="G5074" s="36">
        <v>3</v>
      </c>
      <c r="H5074" s="134">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09" t="str">
        <f>VLOOKUP(B5074,辅助信息!E:J,6,FALSE)</f>
        <v>联系实际收货人（孙敏13617695006）五冶建设送货单,6份材质书,锈货不收，装货前联系收货人核实到场规格,没提前告知进场规格现场不给予接收</v>
      </c>
      <c r="M5074" s="91">
        <v>45960</v>
      </c>
      <c r="O5074" s="62">
        <f ca="1" t="shared" si="240"/>
        <v>0</v>
      </c>
      <c r="P5074" s="62">
        <f ca="1" t="shared" si="241"/>
        <v>4</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5" t="s">
        <v>215</v>
      </c>
      <c r="C5075" s="70">
        <v>45960</v>
      </c>
      <c r="D5075" s="40" t="str">
        <f>VLOOKUP(B5075,辅助信息!E:K,7,FALSE)</f>
        <v>JWDDCD2025102100486</v>
      </c>
      <c r="E5075" s="40" t="str">
        <f>VLOOKUP(F5075,辅助信息!A:B,2,FALSE)</f>
        <v>螺纹钢</v>
      </c>
      <c r="F5075" s="40" t="s">
        <v>19</v>
      </c>
      <c r="G5075" s="36">
        <v>3</v>
      </c>
      <c r="H5075" s="134">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09" t="str">
        <f>VLOOKUP(B5075,辅助信息!E:J,6,FALSE)</f>
        <v>联系实际收货人（孙敏13617695006）五冶建设送货单,6份材质书,锈货不收，装货前联系收货人核实到场规格,没提前告知进场规格现场不给予接收</v>
      </c>
      <c r="M5075" s="91">
        <v>45960</v>
      </c>
      <c r="O5075" s="62">
        <f ca="1" t="shared" si="240"/>
        <v>0</v>
      </c>
      <c r="P5075" s="62">
        <f ca="1" t="shared" si="241"/>
        <v>4</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5" t="s">
        <v>215</v>
      </c>
      <c r="C5076" s="70">
        <v>45960</v>
      </c>
      <c r="D5076" s="40" t="str">
        <f>VLOOKUP(B5076,辅助信息!E:K,7,FALSE)</f>
        <v>JWDDCD2025102100486</v>
      </c>
      <c r="E5076" s="40" t="str">
        <f>VLOOKUP(F5076,辅助信息!A:B,2,FALSE)</f>
        <v>螺纹钢</v>
      </c>
      <c r="F5076" s="40" t="s">
        <v>32</v>
      </c>
      <c r="G5076" s="36">
        <v>3</v>
      </c>
      <c r="H5076" s="134">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09" t="str">
        <f>VLOOKUP(B5076,辅助信息!E:J,6,FALSE)</f>
        <v>联系实际收货人（孙敏13617695006）五冶建设送货单,6份材质书,锈货不收，装货前联系收货人核实到场规格,没提前告知进场规格现场不给予接收</v>
      </c>
      <c r="M5076" s="91">
        <v>45960</v>
      </c>
      <c r="O5076" s="62">
        <f ca="1" t="shared" si="240"/>
        <v>0</v>
      </c>
      <c r="P5076" s="62">
        <f ca="1" t="shared" si="241"/>
        <v>4</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5" t="s">
        <v>215</v>
      </c>
      <c r="C5077" s="70">
        <v>45960</v>
      </c>
      <c r="D5077" s="40" t="str">
        <f>VLOOKUP(B5077,辅助信息!E:K,7,FALSE)</f>
        <v>JWDDCD2025102100486</v>
      </c>
      <c r="E5077" s="40" t="str">
        <f>VLOOKUP(F5077,辅助信息!A:B,2,FALSE)</f>
        <v>螺纹钢</v>
      </c>
      <c r="F5077" s="40" t="s">
        <v>82</v>
      </c>
      <c r="G5077" s="36">
        <v>3</v>
      </c>
      <c r="H5077" s="134">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09" t="str">
        <f>VLOOKUP(B5077,辅助信息!E:J,6,FALSE)</f>
        <v>联系实际收货人（孙敏13617695006）五冶建设送货单,6份材质书,锈货不收，装货前联系收货人核实到场规格,没提前告知进场规格现场不给予接收</v>
      </c>
      <c r="M5077" s="91">
        <v>45960</v>
      </c>
      <c r="O5077" s="62">
        <f ca="1" t="shared" si="240"/>
        <v>0</v>
      </c>
      <c r="P5077" s="62">
        <f ca="1" t="shared" si="241"/>
        <v>4</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5" t="s">
        <v>215</v>
      </c>
      <c r="C5078" s="70">
        <v>45960</v>
      </c>
      <c r="D5078" s="40" t="str">
        <f>VLOOKUP(B5078,辅助信息!E:K,7,FALSE)</f>
        <v>JWDDCD2025102100486</v>
      </c>
      <c r="E5078" s="40" t="str">
        <f>VLOOKUP(F5078,辅助信息!A:B,2,FALSE)</f>
        <v>螺纹钢</v>
      </c>
      <c r="F5078" s="40" t="s">
        <v>21</v>
      </c>
      <c r="G5078" s="36">
        <v>3</v>
      </c>
      <c r="H5078" s="134">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09" t="str">
        <f>VLOOKUP(B5078,辅助信息!E:J,6,FALSE)</f>
        <v>联系实际收货人（孙敏13617695006）五冶建设送货单,6份材质书,锈货不收，装货前联系收货人核实到场规格,没提前告知进场规格现场不给予接收</v>
      </c>
      <c r="M5078" s="91">
        <v>45960</v>
      </c>
      <c r="O5078" s="62">
        <f ca="1" t="shared" si="240"/>
        <v>0</v>
      </c>
      <c r="P5078" s="62">
        <f ca="1" t="shared" si="241"/>
        <v>4</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5" t="s">
        <v>215</v>
      </c>
      <c r="C5079" s="70">
        <v>45960</v>
      </c>
      <c r="D5079" s="40" t="str">
        <f>VLOOKUP(B5079,辅助信息!E:K,7,FALSE)</f>
        <v>JWDDCD2025102100486</v>
      </c>
      <c r="E5079" s="40" t="str">
        <f>VLOOKUP(F5079,辅助信息!A:B,2,FALSE)</f>
        <v>螺纹钢</v>
      </c>
      <c r="F5079" s="40" t="s">
        <v>58</v>
      </c>
      <c r="G5079" s="36">
        <v>12</v>
      </c>
      <c r="H5079" s="134">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09" t="str">
        <f>VLOOKUP(B5079,辅助信息!E:J,6,FALSE)</f>
        <v>联系实际收货人（孙敏13617695006）五冶建设送货单,6份材质书,锈货不收，装货前联系收货人核实到场规格,没提前告知进场规格现场不给予接收</v>
      </c>
      <c r="M5079" s="91">
        <v>45960</v>
      </c>
      <c r="O5079" s="62">
        <f ca="1" t="shared" si="240"/>
        <v>0</v>
      </c>
      <c r="P5079" s="62">
        <f ca="1" t="shared" si="241"/>
        <v>4</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5" t="s">
        <v>215</v>
      </c>
      <c r="C5080" s="70">
        <v>45960</v>
      </c>
      <c r="D5080" s="40" t="str">
        <f>VLOOKUP(B5080,辅助信息!E:K,7,FALSE)</f>
        <v>JWDDCD2025102100486</v>
      </c>
      <c r="E5080" s="40" t="str">
        <f>VLOOKUP(F5080,辅助信息!A:B,2,FALSE)</f>
        <v>螺纹钢</v>
      </c>
      <c r="F5080" s="40" t="s">
        <v>46</v>
      </c>
      <c r="G5080" s="36">
        <v>3</v>
      </c>
      <c r="H5080" s="134">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09" t="str">
        <f>VLOOKUP(B5080,辅助信息!E:J,6,FALSE)</f>
        <v>联系实际收货人（孙敏13617695006）五冶建设送货单,6份材质书,锈货不收，装货前联系收货人核实到场规格,没提前告知进场规格现场不给予接收</v>
      </c>
      <c r="M5080" s="91">
        <v>45960</v>
      </c>
      <c r="O5080" s="62">
        <f ca="1" t="shared" si="240"/>
        <v>0</v>
      </c>
      <c r="P5080" s="62">
        <f ca="1" t="shared" si="241"/>
        <v>4</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5" t="s">
        <v>215</v>
      </c>
      <c r="C5081" s="70">
        <v>45960</v>
      </c>
      <c r="D5081" s="40" t="str">
        <f>VLOOKUP(B5081,辅助信息!E:K,7,FALSE)</f>
        <v>JWDDCD2025102100486</v>
      </c>
      <c r="E5081" s="40" t="str">
        <f>VLOOKUP(F5081,辅助信息!A:B,2,FALSE)</f>
        <v>螺纹钢</v>
      </c>
      <c r="F5081" s="40" t="s">
        <v>22</v>
      </c>
      <c r="G5081" s="36">
        <v>35</v>
      </c>
      <c r="H5081" s="134">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09" t="str">
        <f>VLOOKUP(B5081,辅助信息!E:J,6,FALSE)</f>
        <v>联系实际收货人（孙敏13617695006）五冶建设送货单,6份材质书,锈货不收，装货前联系收货人核实到场规格,没提前告知进场规格现场不给予接收</v>
      </c>
      <c r="M5081" s="91">
        <v>45960</v>
      </c>
      <c r="O5081" s="62">
        <f ca="1" t="shared" si="240"/>
        <v>0</v>
      </c>
      <c r="P5081" s="62">
        <f ca="1" t="shared" si="241"/>
        <v>4</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5" t="s">
        <v>196</v>
      </c>
      <c r="C5082" s="70">
        <v>45960</v>
      </c>
      <c r="D5082" s="40" t="str">
        <f>VLOOKUP(B5082,辅助信息!E:K,7,FALSE)</f>
        <v>JWDDCD2025102100476</v>
      </c>
      <c r="E5082" s="40" t="str">
        <f>VLOOKUP(F5082,辅助信息!A:B,2,FALSE)</f>
        <v>盘螺</v>
      </c>
      <c r="F5082" s="40" t="s">
        <v>40</v>
      </c>
      <c r="G5082" s="36">
        <v>5</v>
      </c>
      <c r="H5082" s="134">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09"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1">
        <v>45960</v>
      </c>
      <c r="O5082" s="62">
        <f ca="1" t="shared" si="240"/>
        <v>0</v>
      </c>
      <c r="P5082" s="62">
        <f ca="1" t="shared" si="241"/>
        <v>4</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5" t="s">
        <v>196</v>
      </c>
      <c r="C5083" s="70">
        <v>45960</v>
      </c>
      <c r="D5083" s="40" t="str">
        <f>VLOOKUP(B5083,辅助信息!E:K,7,FALSE)</f>
        <v>JWDDCD2025102100476</v>
      </c>
      <c r="E5083" s="40" t="str">
        <f>VLOOKUP(F5083,辅助信息!A:B,2,FALSE)</f>
        <v>盘螺</v>
      </c>
      <c r="F5083" s="40" t="s">
        <v>41</v>
      </c>
      <c r="G5083" s="36">
        <v>5</v>
      </c>
      <c r="H5083" s="134">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09"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1">
        <v>45960</v>
      </c>
      <c r="O5083" s="62">
        <f ca="1" t="shared" si="240"/>
        <v>0</v>
      </c>
      <c r="P5083" s="62">
        <f ca="1" t="shared" si="241"/>
        <v>4</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5" t="s">
        <v>196</v>
      </c>
      <c r="C5084" s="70">
        <v>45960</v>
      </c>
      <c r="D5084" s="40" t="str">
        <f>VLOOKUP(B5084,辅助信息!E:K,7,FALSE)</f>
        <v>JWDDCD2025102100476</v>
      </c>
      <c r="E5084" s="40" t="str">
        <f>VLOOKUP(F5084,辅助信息!A:B,2,FALSE)</f>
        <v>螺纹钢</v>
      </c>
      <c r="F5084" s="40" t="s">
        <v>21</v>
      </c>
      <c r="G5084" s="36">
        <v>5</v>
      </c>
      <c r="H5084" s="134">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09"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1">
        <v>45960</v>
      </c>
      <c r="O5084" s="62">
        <f ca="1" t="shared" si="240"/>
        <v>0</v>
      </c>
      <c r="P5084" s="62">
        <f ca="1" t="shared" si="241"/>
        <v>4</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5" t="s">
        <v>196</v>
      </c>
      <c r="C5085" s="70">
        <v>45960</v>
      </c>
      <c r="D5085" s="40" t="str">
        <f>VLOOKUP(B5085,辅助信息!E:K,7,FALSE)</f>
        <v>JWDDCD2025102100476</v>
      </c>
      <c r="E5085" s="40" t="str">
        <f>VLOOKUP(F5085,辅助信息!A:B,2,FALSE)</f>
        <v>螺纹钢</v>
      </c>
      <c r="F5085" s="40" t="s">
        <v>22</v>
      </c>
      <c r="G5085" s="36">
        <v>20</v>
      </c>
      <c r="H5085" s="134">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09"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1">
        <v>45960</v>
      </c>
      <c r="O5085" s="62">
        <f ca="1" t="shared" si="240"/>
        <v>0</v>
      </c>
      <c r="P5085" s="62">
        <f ca="1" t="shared" si="241"/>
        <v>4</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5" t="s">
        <v>194</v>
      </c>
      <c r="C5086" s="70">
        <v>45961</v>
      </c>
      <c r="D5086" s="40" t="str">
        <f>VLOOKUP(B5086,辅助信息!E:K,7,FALSE)</f>
        <v>JWDD2025071500089</v>
      </c>
      <c r="E5086" s="40" t="str">
        <f>VLOOKUP(F5086,辅助信息!A:B,2,FALSE)</f>
        <v>盘螺</v>
      </c>
      <c r="F5086" s="40" t="s">
        <v>49</v>
      </c>
      <c r="G5086" s="36">
        <v>6</v>
      </c>
      <c r="H5086" s="134">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09" t="str">
        <f>VLOOKUP(B5086,辅助信息!E:J,6,FALSE)</f>
        <v>现场要求调度统一联系指定收货人，不单独发司机位置。锈货不收，装货前联系收货人核实到场规格,没提前告知进场规格现场不给予接收</v>
      </c>
      <c r="O5086" s="62" t="str">
        <f ca="1" t="shared" si="240"/>
        <v/>
      </c>
      <c r="P5086" s="62"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5" t="s">
        <v>194</v>
      </c>
      <c r="C5087" s="70">
        <v>45961</v>
      </c>
      <c r="D5087" s="40" t="str">
        <f>VLOOKUP(B5087,辅助信息!E:K,7,FALSE)</f>
        <v>JWDD2025071500089</v>
      </c>
      <c r="E5087" s="40" t="str">
        <f>VLOOKUP(F5087,辅助信息!A:B,2,FALSE)</f>
        <v>盘螺</v>
      </c>
      <c r="F5087" s="40" t="s">
        <v>40</v>
      </c>
      <c r="G5087" s="36">
        <v>33</v>
      </c>
      <c r="H5087" s="134">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09" t="str">
        <f>VLOOKUP(B5087,辅助信息!E:J,6,FALSE)</f>
        <v>现场要求调度统一联系指定收货人，不单独发司机位置。锈货不收，装货前联系收货人核实到场规格,没提前告知进场规格现场不给予接收</v>
      </c>
      <c r="O5087" s="62" t="str">
        <f ca="1" t="shared" si="240"/>
        <v/>
      </c>
      <c r="P5087" s="62"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5" t="s">
        <v>194</v>
      </c>
      <c r="C5088" s="70">
        <v>45961</v>
      </c>
      <c r="D5088" s="40" t="str">
        <f>VLOOKUP(B5088,辅助信息!E:K,7,FALSE)</f>
        <v>JWDD2025071500089</v>
      </c>
      <c r="E5088" s="40" t="str">
        <f>VLOOKUP(F5088,辅助信息!A:B,2,FALSE)</f>
        <v>螺纹钢</v>
      </c>
      <c r="F5088" s="40" t="s">
        <v>19</v>
      </c>
      <c r="G5088" s="36">
        <v>10</v>
      </c>
      <c r="H5088" s="134">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09" t="str">
        <f>VLOOKUP(B5088,辅助信息!E:J,6,FALSE)</f>
        <v>现场要求调度统一联系指定收货人，不单独发司机位置。锈货不收，装货前联系收货人核实到场规格,没提前告知进场规格现场不给予接收</v>
      </c>
      <c r="O5088" s="62" t="str">
        <f ca="1" t="shared" si="240"/>
        <v/>
      </c>
      <c r="P5088" s="62"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5" t="s">
        <v>194</v>
      </c>
      <c r="C5089" s="70">
        <v>45961</v>
      </c>
      <c r="D5089" s="40" t="str">
        <f>VLOOKUP(B5089,辅助信息!E:K,7,FALSE)</f>
        <v>JWDD2025071500089</v>
      </c>
      <c r="E5089" s="40" t="str">
        <f>VLOOKUP(F5089,辅助信息!A:B,2,FALSE)</f>
        <v>螺纹钢</v>
      </c>
      <c r="F5089" s="40" t="s">
        <v>32</v>
      </c>
      <c r="G5089" s="36">
        <v>10</v>
      </c>
      <c r="H5089" s="134">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09" t="str">
        <f>VLOOKUP(B5089,辅助信息!E:J,6,FALSE)</f>
        <v>现场要求调度统一联系指定收货人，不单独发司机位置。锈货不收，装货前联系收货人核实到场规格,没提前告知进场规格现场不给予接收</v>
      </c>
      <c r="O5089" s="62" t="str">
        <f ca="1" t="shared" si="240"/>
        <v/>
      </c>
      <c r="P5089" s="62"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5" t="s">
        <v>194</v>
      </c>
      <c r="C5090" s="70">
        <v>45961</v>
      </c>
      <c r="D5090" s="40" t="str">
        <f>VLOOKUP(B5090,辅助信息!E:K,7,FALSE)</f>
        <v>JWDD2025071500089</v>
      </c>
      <c r="E5090" s="40" t="str">
        <f>VLOOKUP(F5090,辅助信息!A:B,2,FALSE)</f>
        <v>螺纹钢</v>
      </c>
      <c r="F5090" s="40" t="s">
        <v>30</v>
      </c>
      <c r="G5090" s="36">
        <v>16</v>
      </c>
      <c r="H5090" s="134">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09" t="str">
        <f>VLOOKUP(B5090,辅助信息!E:J,6,FALSE)</f>
        <v>现场要求调度统一联系指定收货人，不单独发司机位置。锈货不收，装货前联系收货人核实到场规格,没提前告知进场规格现场不给予接收</v>
      </c>
      <c r="O5090" s="62" t="str">
        <f ca="1" t="shared" si="240"/>
        <v/>
      </c>
      <c r="P5090" s="62"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5" t="s">
        <v>194</v>
      </c>
      <c r="C5091" s="70">
        <v>45961</v>
      </c>
      <c r="D5091" s="40" t="str">
        <f>VLOOKUP(B5091,辅助信息!E:K,7,FALSE)</f>
        <v>JWDD2025071500089</v>
      </c>
      <c r="E5091" s="40" t="str">
        <f>VLOOKUP(F5091,辅助信息!A:B,2,FALSE)</f>
        <v>螺纹钢</v>
      </c>
      <c r="F5091" s="40" t="s">
        <v>33</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09" t="str">
        <f>VLOOKUP(B5091,辅助信息!E:J,6,FALSE)</f>
        <v>现场要求调度统一联系指定收货人，不单独发司机位置。锈货不收，装货前联系收货人核实到场规格,没提前告知进场规格现场不给予接收</v>
      </c>
      <c r="O5091" s="62" t="str">
        <f ca="1" t="shared" si="240"/>
        <v/>
      </c>
      <c r="P5091" s="62"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5" t="s">
        <v>194</v>
      </c>
      <c r="C5092" s="70">
        <v>45961</v>
      </c>
      <c r="D5092" s="40" t="str">
        <f>VLOOKUP(B5092,辅助信息!E:K,7,FALSE)</f>
        <v>JWDD2025071500089</v>
      </c>
      <c r="E5092" s="40" t="str">
        <f>VLOOKUP(F5092,辅助信息!A:B,2,FALSE)</f>
        <v>螺纹钢</v>
      </c>
      <c r="F5092" s="40" t="s">
        <v>28</v>
      </c>
      <c r="G5092" s="36">
        <v>10</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09" t="str">
        <f>VLOOKUP(B5092,辅助信息!E:J,6,FALSE)</f>
        <v>现场要求调度统一联系指定收货人，不单独发司机位置。锈货不收，装货前联系收货人核实到场规格,没提前告知进场规格现场不给予接收</v>
      </c>
      <c r="O5092" s="62" t="str">
        <f ca="1" t="shared" ref="O5092:O5155" si="242">IF(OR(M5092="",N5092&lt;&gt;""),"",MAX(M5092-TODAY(),0))</f>
        <v/>
      </c>
      <c r="P5092" s="62"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5" t="s">
        <v>194</v>
      </c>
      <c r="C5093" s="70">
        <v>45961</v>
      </c>
      <c r="D5093" s="40" t="str">
        <f>VLOOKUP(B5093,辅助信息!E:K,7,FALSE)</f>
        <v>JWDD2025071500089</v>
      </c>
      <c r="E5093" s="40" t="str">
        <f>VLOOKUP(F5093,辅助信息!A:B,2,FALSE)</f>
        <v>螺纹钢</v>
      </c>
      <c r="F5093" s="40" t="s">
        <v>18</v>
      </c>
      <c r="G5093" s="36">
        <v>13</v>
      </c>
      <c r="H5093" s="134">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09" t="str">
        <f>VLOOKUP(B5093,辅助信息!E:J,6,FALSE)</f>
        <v>现场要求调度统一联系指定收货人，不单独发司机位置。锈货不收，装货前联系收货人核实到场规格,没提前告知进场规格现场不给予接收</v>
      </c>
      <c r="O5093" s="62" t="str">
        <f ca="1" t="shared" si="242"/>
        <v/>
      </c>
      <c r="P5093" s="62"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5" t="s">
        <v>187</v>
      </c>
      <c r="C5094" s="70">
        <v>45961</v>
      </c>
      <c r="D5094" s="40" t="str">
        <f>VLOOKUP(B5094,辅助信息!E:K,7,FALSE)</f>
        <v>JWDDCD2025072900121</v>
      </c>
      <c r="E5094" s="40" t="str">
        <f>VLOOKUP(F5094,辅助信息!A:B,2,FALSE)</f>
        <v>盘螺</v>
      </c>
      <c r="F5094" s="40" t="s">
        <v>40</v>
      </c>
      <c r="G5094" s="36">
        <v>10</v>
      </c>
      <c r="H5094" s="134"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09" t="str">
        <f>VLOOKUP(B5094,辅助信息!E:J,6,FALSE)</f>
        <v>联系实际收货人（范增云13668153241）现场要求炉批号控制2个以下，超2个不给予签收。提前联系到场规格及数量</v>
      </c>
      <c r="O5094" s="62" t="str">
        <f ca="1" t="shared" si="242"/>
        <v/>
      </c>
      <c r="P5094" s="62"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5" t="s">
        <v>187</v>
      </c>
      <c r="C5095" s="70">
        <v>45961</v>
      </c>
      <c r="D5095" s="40" t="str">
        <f>VLOOKUP(B5095,辅助信息!E:K,7,FALSE)</f>
        <v>JWDDCD2025072900121</v>
      </c>
      <c r="E5095" s="40" t="str">
        <f>VLOOKUP(F5095,辅助信息!A:B,2,FALSE)</f>
        <v>盘螺</v>
      </c>
      <c r="F5095" s="40" t="s">
        <v>41</v>
      </c>
      <c r="G5095" s="36">
        <v>15</v>
      </c>
      <c r="H5095" s="134"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09" t="str">
        <f>VLOOKUP(B5095,辅助信息!E:J,6,FALSE)</f>
        <v>联系实际收货人（范增云13668153241）现场要求炉批号控制2个以下，超2个不给予签收。提前联系到场规格及数量</v>
      </c>
      <c r="O5095" s="62" t="str">
        <f ca="1" t="shared" si="242"/>
        <v/>
      </c>
      <c r="P5095" s="62"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5" t="s">
        <v>187</v>
      </c>
      <c r="C5096" s="70">
        <v>45961</v>
      </c>
      <c r="D5096" s="40" t="str">
        <f>VLOOKUP(B5096,辅助信息!E:K,7,FALSE)</f>
        <v>JWDDCD2025072900121</v>
      </c>
      <c r="E5096" s="40" t="str">
        <f>VLOOKUP(F5096,辅助信息!A:B,2,FALSE)</f>
        <v>螺纹钢</v>
      </c>
      <c r="F5096" s="40" t="s">
        <v>82</v>
      </c>
      <c r="G5096" s="36">
        <v>5</v>
      </c>
      <c r="H5096" s="134"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09" t="str">
        <f>VLOOKUP(B5096,辅助信息!E:J,6,FALSE)</f>
        <v>联系实际收货人（范增云13668153241）现场要求炉批号控制2个以下，超2个不给予签收。提前联系到场规格及数量</v>
      </c>
      <c r="O5096" s="62" t="str">
        <f ca="1" t="shared" si="242"/>
        <v/>
      </c>
      <c r="P5096" s="62"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5" t="s">
        <v>187</v>
      </c>
      <c r="C5097" s="70">
        <v>45961</v>
      </c>
      <c r="D5097" s="40" t="str">
        <f>VLOOKUP(B5097,辅助信息!E:K,7,FALSE)</f>
        <v>JWDDCD2025072900121</v>
      </c>
      <c r="E5097" s="40" t="str">
        <f>VLOOKUP(F5097,辅助信息!A:B,2,FALSE)</f>
        <v>螺纹钢</v>
      </c>
      <c r="F5097" s="40" t="s">
        <v>45</v>
      </c>
      <c r="G5097" s="36">
        <v>5</v>
      </c>
      <c r="H5097" s="134"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09" t="str">
        <f>VLOOKUP(B5097,辅助信息!E:J,6,FALSE)</f>
        <v>联系实际收货人（范增云13668153241）现场要求炉批号控制2个以下，超2个不给予签收。提前联系到场规格及数量</v>
      </c>
      <c r="O5097" s="62" t="str">
        <f ca="1" t="shared" si="242"/>
        <v/>
      </c>
      <c r="P5097" s="62"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5" t="s">
        <v>187</v>
      </c>
      <c r="C5098" s="70">
        <v>45961</v>
      </c>
      <c r="D5098" s="40" t="str">
        <f>VLOOKUP(B5098,辅助信息!E:K,7,FALSE)</f>
        <v>JWDDCD2025072900121</v>
      </c>
      <c r="E5098" s="40" t="str">
        <f>VLOOKUP(F5098,辅助信息!A:B,2,FALSE)</f>
        <v>螺纹钢</v>
      </c>
      <c r="F5098" s="40" t="s">
        <v>22</v>
      </c>
      <c r="G5098" s="36">
        <v>23</v>
      </c>
      <c r="H5098" s="134">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09" t="str">
        <f>VLOOKUP(B5098,辅助信息!E:J,6,FALSE)</f>
        <v>联系实际收货人（范增云13668153241）现场要求炉批号控制2个以下，超2个不给予签收。提前联系到场规格及数量</v>
      </c>
      <c r="O5098" s="62" t="str">
        <f ca="1" t="shared" si="242"/>
        <v/>
      </c>
      <c r="P5098" s="62"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5" t="s">
        <v>187</v>
      </c>
      <c r="C5099" s="70">
        <v>45961</v>
      </c>
      <c r="D5099" s="40" t="str">
        <f>VLOOKUP(B5099,辅助信息!E:K,7,FALSE)</f>
        <v>JWDDCD2025072900121</v>
      </c>
      <c r="E5099" s="40" t="str">
        <f>VLOOKUP(F5099,辅助信息!A:B,2,FALSE)</f>
        <v>螺纹钢</v>
      </c>
      <c r="F5099" s="40" t="s">
        <v>142</v>
      </c>
      <c r="G5099" s="36">
        <v>12</v>
      </c>
      <c r="H5099" s="134">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09" t="str">
        <f>VLOOKUP(B5099,辅助信息!E:J,6,FALSE)</f>
        <v>联系实际收货人（范增云13668153241）现场要求炉批号控制2个以下，超2个不给予签收。提前联系到场规格及数量</v>
      </c>
      <c r="O5099" s="62" t="str">
        <f ca="1" t="shared" si="242"/>
        <v/>
      </c>
      <c r="P5099" s="62"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8" t="s">
        <v>228</v>
      </c>
      <c r="C5100" s="95">
        <v>45961</v>
      </c>
      <c r="D5100" s="26" t="str">
        <f>VLOOKUP(B5100,辅助信息!E:K,7,FALSE)</f>
        <v>JWDDCD2025092400190</v>
      </c>
      <c r="E5100" s="26" t="str">
        <f>VLOOKUP(F5100,辅助信息!A:B,2,FALSE)</f>
        <v>高线</v>
      </c>
      <c r="F5100" s="26" t="s">
        <v>53</v>
      </c>
      <c r="G5100" s="59">
        <v>2</v>
      </c>
      <c r="H5100" s="134"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1">
        <f>VLOOKUP(B5100,辅助信息!E:J,6,FALSE)</f>
        <v>0</v>
      </c>
      <c r="O5100" s="62" t="str">
        <f ca="1" t="shared" si="242"/>
        <v/>
      </c>
      <c r="P5100" s="62"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8" t="s">
        <v>228</v>
      </c>
      <c r="C5101" s="95">
        <v>45961</v>
      </c>
      <c r="D5101" s="26" t="str">
        <f>VLOOKUP(B5101,辅助信息!E:K,7,FALSE)</f>
        <v>JWDDCD2025092400190</v>
      </c>
      <c r="E5101" s="26" t="str">
        <f>VLOOKUP(F5101,辅助信息!A:B,2,FALSE)</f>
        <v>盘螺</v>
      </c>
      <c r="F5101" s="26" t="s">
        <v>41</v>
      </c>
      <c r="G5101" s="59">
        <v>51</v>
      </c>
      <c r="H5101" s="134">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1">
        <f>VLOOKUP(B5101,辅助信息!E:J,6,FALSE)</f>
        <v>0</v>
      </c>
      <c r="O5101" s="62" t="str">
        <f ca="1" t="shared" si="242"/>
        <v/>
      </c>
      <c r="P5101" s="62"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8" t="s">
        <v>228</v>
      </c>
      <c r="C5102" s="95">
        <v>45961</v>
      </c>
      <c r="D5102" s="26" t="str">
        <f>VLOOKUP(B5102,辅助信息!E:K,7,FALSE)</f>
        <v>JWDDCD2025092400190</v>
      </c>
      <c r="E5102" s="26" t="str">
        <f>VLOOKUP(F5102,辅助信息!A:B,2,FALSE)</f>
        <v>盘螺</v>
      </c>
      <c r="F5102" s="26" t="s">
        <v>49</v>
      </c>
      <c r="G5102" s="59">
        <v>12</v>
      </c>
      <c r="H5102" s="134">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1">
        <f>VLOOKUP(B5102,辅助信息!E:J,6,FALSE)</f>
        <v>0</v>
      </c>
      <c r="O5102" s="62" t="str">
        <f ca="1" t="shared" si="242"/>
        <v/>
      </c>
      <c r="P5102" s="62"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8" t="s">
        <v>228</v>
      </c>
      <c r="C5103" s="95">
        <v>45961</v>
      </c>
      <c r="D5103" s="26" t="str">
        <f>VLOOKUP(B5103,辅助信息!E:K,7,FALSE)</f>
        <v>JWDDCD2025092400190</v>
      </c>
      <c r="E5103" s="26" t="str">
        <f>VLOOKUP(F5103,辅助信息!A:B,2,FALSE)</f>
        <v>盘螺</v>
      </c>
      <c r="F5103" s="26" t="s">
        <v>40</v>
      </c>
      <c r="G5103" s="59">
        <v>23</v>
      </c>
      <c r="H5103" s="134">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1">
        <f>VLOOKUP(B5103,辅助信息!E:J,6,FALSE)</f>
        <v>0</v>
      </c>
      <c r="O5103" s="62" t="str">
        <f ca="1" t="shared" si="242"/>
        <v/>
      </c>
      <c r="P5103" s="62"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8" t="s">
        <v>224</v>
      </c>
      <c r="C5104" s="95">
        <v>45961</v>
      </c>
      <c r="D5104" s="26" t="str">
        <f>VLOOKUP(B5104,辅助信息!E:K,7,FALSE)</f>
        <v>JWDDCD2025092400188</v>
      </c>
      <c r="E5104" s="26" t="str">
        <f>VLOOKUP(F5104,辅助信息!A:B,2,FALSE)</f>
        <v>螺纹钢</v>
      </c>
      <c r="F5104" s="26" t="s">
        <v>66</v>
      </c>
      <c r="G5104" s="59">
        <v>5</v>
      </c>
      <c r="H5104" s="134"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1">
        <f>VLOOKUP(B5104,辅助信息!E:J,6,FALSE)</f>
        <v>0</v>
      </c>
      <c r="O5104" s="62" t="str">
        <f ca="1" t="shared" si="242"/>
        <v/>
      </c>
      <c r="P5104" s="62"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8" t="s">
        <v>224</v>
      </c>
      <c r="C5105" s="95">
        <v>45961</v>
      </c>
      <c r="D5105" s="26" t="str">
        <f>VLOOKUP(B5105,辅助信息!E:K,7,FALSE)</f>
        <v>JWDDCD2025092400188</v>
      </c>
      <c r="E5105" s="26" t="str">
        <f>VLOOKUP(F5105,辅助信息!A:B,2,FALSE)</f>
        <v>螺纹钢</v>
      </c>
      <c r="F5105" s="26" t="s">
        <v>45</v>
      </c>
      <c r="G5105" s="59">
        <v>5</v>
      </c>
      <c r="H5105" s="134"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1">
        <f>VLOOKUP(B5105,辅助信息!E:J,6,FALSE)</f>
        <v>0</v>
      </c>
      <c r="O5105" s="62" t="str">
        <f ca="1" t="shared" si="242"/>
        <v/>
      </c>
      <c r="P5105" s="62"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8" t="s">
        <v>224</v>
      </c>
      <c r="C5106" s="95">
        <v>45961</v>
      </c>
      <c r="D5106" s="26" t="str">
        <f>VLOOKUP(B5106,辅助信息!E:K,7,FALSE)</f>
        <v>JWDDCD2025092400188</v>
      </c>
      <c r="E5106" s="26" t="str">
        <f>VLOOKUP(F5106,辅助信息!A:B,2,FALSE)</f>
        <v>螺纹钢</v>
      </c>
      <c r="F5106" s="26" t="s">
        <v>21</v>
      </c>
      <c r="G5106" s="59">
        <v>10</v>
      </c>
      <c r="H5106" s="134"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1">
        <f>VLOOKUP(B5106,辅助信息!E:J,6,FALSE)</f>
        <v>0</v>
      </c>
      <c r="O5106" s="62" t="str">
        <f ca="1" t="shared" si="242"/>
        <v/>
      </c>
      <c r="P5106" s="62"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8" t="s">
        <v>224</v>
      </c>
      <c r="C5107" s="95">
        <v>45961</v>
      </c>
      <c r="D5107" s="26" t="str">
        <f>VLOOKUP(B5107,辅助信息!E:K,7,FALSE)</f>
        <v>JWDDCD2025092400188</v>
      </c>
      <c r="E5107" s="26" t="str">
        <f>VLOOKUP(F5107,辅助信息!A:B,2,FALSE)</f>
        <v>螺纹钢</v>
      </c>
      <c r="F5107" s="26" t="s">
        <v>46</v>
      </c>
      <c r="G5107" s="59">
        <v>15</v>
      </c>
      <c r="H5107" s="134"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1">
        <f>VLOOKUP(B5107,辅助信息!E:J,6,FALSE)</f>
        <v>0</v>
      </c>
      <c r="O5107" s="62" t="str">
        <f ca="1" t="shared" si="242"/>
        <v/>
      </c>
      <c r="P5107" s="62"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8" t="s">
        <v>229</v>
      </c>
      <c r="C5108" s="95">
        <v>45961</v>
      </c>
      <c r="D5108" s="26" t="str">
        <f>VLOOKUP(B5108,辅助信息!E:K,7,FALSE)</f>
        <v>JWDDCD2025092400212</v>
      </c>
      <c r="E5108" s="26" t="str">
        <f>VLOOKUP(F5108,辅助信息!A:B,2,FALSE)</f>
        <v>高线</v>
      </c>
      <c r="F5108" s="26" t="s">
        <v>57</v>
      </c>
      <c r="G5108" s="59">
        <v>2</v>
      </c>
      <c r="H5108" s="134"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1">
        <f>VLOOKUP(B5108,辅助信息!E:J,6,FALSE)</f>
        <v>0</v>
      </c>
      <c r="O5108" s="62" t="str">
        <f ca="1" t="shared" si="242"/>
        <v/>
      </c>
      <c r="P5108" s="62"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8" t="s">
        <v>229</v>
      </c>
      <c r="C5109" s="95">
        <v>45961</v>
      </c>
      <c r="D5109" s="26" t="str">
        <f>VLOOKUP(B5109,辅助信息!E:K,7,FALSE)</f>
        <v>JWDDCD2025092400212</v>
      </c>
      <c r="E5109" s="26" t="str">
        <f>VLOOKUP(F5109,辅助信息!A:B,2,FALSE)</f>
        <v>高线</v>
      </c>
      <c r="F5109" s="26" t="s">
        <v>53</v>
      </c>
      <c r="G5109" s="59">
        <v>2</v>
      </c>
      <c r="H5109" s="134"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1">
        <f>VLOOKUP(B5109,辅助信息!E:J,6,FALSE)</f>
        <v>0</v>
      </c>
      <c r="O5109" s="62" t="str">
        <f ca="1" t="shared" si="242"/>
        <v/>
      </c>
      <c r="P5109" s="62"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8" t="s">
        <v>229</v>
      </c>
      <c r="C5110" s="95">
        <v>45961</v>
      </c>
      <c r="D5110" s="26" t="str">
        <f>VLOOKUP(B5110,辅助信息!E:K,7,FALSE)</f>
        <v>JWDDCD2025092400212</v>
      </c>
      <c r="E5110" s="26" t="str">
        <f>VLOOKUP(F5110,辅助信息!A:B,2,FALSE)</f>
        <v>螺纹钢</v>
      </c>
      <c r="F5110" s="26" t="s">
        <v>27</v>
      </c>
      <c r="G5110" s="59">
        <v>117</v>
      </c>
      <c r="H5110" s="134">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1">
        <f>VLOOKUP(B5110,辅助信息!E:J,6,FALSE)</f>
        <v>0</v>
      </c>
      <c r="O5110" s="62" t="str">
        <f ca="1" t="shared" si="242"/>
        <v/>
      </c>
      <c r="P5110" s="62"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8" t="s">
        <v>229</v>
      </c>
      <c r="C5111" s="95">
        <v>45961</v>
      </c>
      <c r="D5111" s="26" t="str">
        <f>VLOOKUP(B5111,辅助信息!E:K,7,FALSE)</f>
        <v>JWDDCD2025092400212</v>
      </c>
      <c r="E5111" s="26" t="str">
        <f>VLOOKUP(F5111,辅助信息!A:B,2,FALSE)</f>
        <v>螺纹钢</v>
      </c>
      <c r="F5111" s="26" t="s">
        <v>19</v>
      </c>
      <c r="G5111" s="59">
        <v>35</v>
      </c>
      <c r="H5111" s="134"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1">
        <f>VLOOKUP(B5111,辅助信息!E:J,6,FALSE)</f>
        <v>0</v>
      </c>
      <c r="O5111" s="62" t="str">
        <f ca="1" t="shared" si="242"/>
        <v/>
      </c>
      <c r="P5111" s="62"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8" t="s">
        <v>229</v>
      </c>
      <c r="C5112" s="95">
        <v>45961</v>
      </c>
      <c r="D5112" s="26" t="str">
        <f>VLOOKUP(B5112,辅助信息!E:K,7,FALSE)</f>
        <v>JWDDCD2025092400212</v>
      </c>
      <c r="E5112" s="26" t="str">
        <f>VLOOKUP(F5112,辅助信息!A:B,2,FALSE)</f>
        <v>螺纹钢</v>
      </c>
      <c r="F5112" s="26" t="s">
        <v>32</v>
      </c>
      <c r="G5112" s="59">
        <v>10</v>
      </c>
      <c r="H5112" s="134"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1">
        <f>VLOOKUP(B5112,辅助信息!E:J,6,FALSE)</f>
        <v>0</v>
      </c>
      <c r="O5112" s="62" t="str">
        <f ca="1" t="shared" si="242"/>
        <v/>
      </c>
      <c r="P5112" s="62"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8" t="s">
        <v>229</v>
      </c>
      <c r="C5113" s="95">
        <v>45961</v>
      </c>
      <c r="D5113" s="26" t="str">
        <f>VLOOKUP(B5113,辅助信息!E:K,7,FALSE)</f>
        <v>JWDDCD2025092400212</v>
      </c>
      <c r="E5113" s="26" t="str">
        <f>VLOOKUP(F5113,辅助信息!A:B,2,FALSE)</f>
        <v>螺纹钢</v>
      </c>
      <c r="F5113" s="26" t="s">
        <v>30</v>
      </c>
      <c r="G5113" s="59">
        <v>21</v>
      </c>
      <c r="H5113" s="134">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1">
        <f>VLOOKUP(B5113,辅助信息!E:J,6,FALSE)</f>
        <v>0</v>
      </c>
      <c r="O5113" s="62" t="str">
        <f ca="1" t="shared" si="242"/>
        <v/>
      </c>
      <c r="P5113" s="62"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8" t="s">
        <v>229</v>
      </c>
      <c r="C5114" s="95">
        <v>45961</v>
      </c>
      <c r="D5114" s="26" t="str">
        <f>VLOOKUP(B5114,辅助信息!E:K,7,FALSE)</f>
        <v>JWDDCD2025092400212</v>
      </c>
      <c r="E5114" s="26" t="str">
        <f>VLOOKUP(F5114,辅助信息!A:B,2,FALSE)</f>
        <v>螺纹钢</v>
      </c>
      <c r="F5114" s="26" t="s">
        <v>33</v>
      </c>
      <c r="G5114" s="59">
        <v>8</v>
      </c>
      <c r="H5114" s="134"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1">
        <f>VLOOKUP(B5114,辅助信息!E:J,6,FALSE)</f>
        <v>0</v>
      </c>
      <c r="O5114" s="62" t="str">
        <f ca="1" t="shared" si="242"/>
        <v/>
      </c>
      <c r="P5114" s="62"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8" t="s">
        <v>229</v>
      </c>
      <c r="C5115" s="95">
        <v>45961</v>
      </c>
      <c r="D5115" s="26" t="str">
        <f>VLOOKUP(B5115,辅助信息!E:K,7,FALSE)</f>
        <v>JWDDCD2025092400212</v>
      </c>
      <c r="E5115" s="26" t="str">
        <f>VLOOKUP(F5115,辅助信息!A:B,2,FALSE)</f>
        <v>螺纹钢</v>
      </c>
      <c r="F5115" s="26" t="s">
        <v>28</v>
      </c>
      <c r="G5115" s="59">
        <v>16</v>
      </c>
      <c r="H5115" s="134"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1">
        <f>VLOOKUP(B5115,辅助信息!E:J,6,FALSE)</f>
        <v>0</v>
      </c>
      <c r="O5115" s="62" t="str">
        <f ca="1" t="shared" si="242"/>
        <v/>
      </c>
      <c r="P5115" s="62"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8" t="s">
        <v>229</v>
      </c>
      <c r="C5116" s="95">
        <v>45961</v>
      </c>
      <c r="D5116" s="26" t="str">
        <f>VLOOKUP(B5116,辅助信息!E:K,7,FALSE)</f>
        <v>JWDDCD2025092400212</v>
      </c>
      <c r="E5116" s="26" t="str">
        <f>VLOOKUP(F5116,辅助信息!A:B,2,FALSE)</f>
        <v>螺纹钢</v>
      </c>
      <c r="F5116" s="26" t="s">
        <v>18</v>
      </c>
      <c r="G5116" s="59">
        <v>10</v>
      </c>
      <c r="H5116" s="134"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1">
        <f>VLOOKUP(B5116,辅助信息!E:J,6,FALSE)</f>
        <v>0</v>
      </c>
      <c r="O5116" s="62" t="str">
        <f ca="1" t="shared" si="242"/>
        <v/>
      </c>
      <c r="P5116" s="62"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8" t="s">
        <v>229</v>
      </c>
      <c r="C5117" s="95">
        <v>45961</v>
      </c>
      <c r="D5117" s="26" t="str">
        <f>VLOOKUP(B5117,辅助信息!E:K,7,FALSE)</f>
        <v>JWDDCD2025092400212</v>
      </c>
      <c r="E5117" s="26" t="str">
        <f>VLOOKUP(F5117,辅助信息!A:B,2,FALSE)</f>
        <v>螺纹钢</v>
      </c>
      <c r="F5117" s="26" t="s">
        <v>66</v>
      </c>
      <c r="G5117" s="59">
        <v>6</v>
      </c>
      <c r="H5117" s="134">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1">
        <f>VLOOKUP(B5117,辅助信息!E:J,6,FALSE)</f>
        <v>0</v>
      </c>
      <c r="O5117" s="62" t="str">
        <f ca="1" t="shared" si="242"/>
        <v/>
      </c>
      <c r="P5117" s="62"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8" t="s">
        <v>229</v>
      </c>
      <c r="C5118" s="95">
        <v>45961</v>
      </c>
      <c r="D5118" s="26" t="str">
        <f>VLOOKUP(B5118,辅助信息!E:K,7,FALSE)</f>
        <v>JWDDCD2025092400212</v>
      </c>
      <c r="E5118" s="26" t="str">
        <f>VLOOKUP(F5118,辅助信息!A:B,2,FALSE)</f>
        <v>螺纹钢</v>
      </c>
      <c r="F5118" s="26" t="s">
        <v>58</v>
      </c>
      <c r="G5118" s="59">
        <v>6</v>
      </c>
      <c r="H5118" s="134">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1">
        <f>VLOOKUP(B5118,辅助信息!E:J,6,FALSE)</f>
        <v>0</v>
      </c>
      <c r="O5118" s="62" t="str">
        <f ca="1" t="shared" si="242"/>
        <v/>
      </c>
      <c r="P5118" s="62"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8" t="s">
        <v>229</v>
      </c>
      <c r="C5119" s="95">
        <v>45961</v>
      </c>
      <c r="D5119" s="26" t="str">
        <f>VLOOKUP(B5119,辅助信息!E:K,7,FALSE)</f>
        <v>JWDDCD2025092400212</v>
      </c>
      <c r="E5119" s="26" t="str">
        <f>VLOOKUP(F5119,辅助信息!A:B,2,FALSE)</f>
        <v>螺纹钢</v>
      </c>
      <c r="F5119" s="26" t="s">
        <v>46</v>
      </c>
      <c r="G5119" s="59">
        <v>9</v>
      </c>
      <c r="H5119" s="134"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1">
        <f>VLOOKUP(B5119,辅助信息!E:J,6,FALSE)</f>
        <v>0</v>
      </c>
      <c r="O5119" s="62" t="str">
        <f ca="1" t="shared" si="242"/>
        <v/>
      </c>
      <c r="P5119" s="62"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8" t="s">
        <v>229</v>
      </c>
      <c r="C5120" s="95">
        <v>45961</v>
      </c>
      <c r="D5120" s="26" t="str">
        <f>VLOOKUP(B5120,辅助信息!E:K,7,FALSE)</f>
        <v>JWDDCD2025092400212</v>
      </c>
      <c r="E5120" s="26" t="str">
        <f>VLOOKUP(F5120,辅助信息!A:B,2,FALSE)</f>
        <v>螺纹钢</v>
      </c>
      <c r="F5120" s="26" t="s">
        <v>22</v>
      </c>
      <c r="G5120" s="59">
        <v>21</v>
      </c>
      <c r="H5120" s="134">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1">
        <f>VLOOKUP(B5120,辅助信息!E:J,6,FALSE)</f>
        <v>0</v>
      </c>
      <c r="O5120" s="62" t="str">
        <f ca="1" t="shared" si="242"/>
        <v/>
      </c>
      <c r="P5120" s="62"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8" t="s">
        <v>229</v>
      </c>
      <c r="C5121" s="95">
        <v>45961</v>
      </c>
      <c r="D5121" s="26" t="str">
        <f>VLOOKUP(B5121,辅助信息!E:K,7,FALSE)</f>
        <v>JWDDCD2025092400212</v>
      </c>
      <c r="E5121" s="26" t="str">
        <f>VLOOKUP(F5121,辅助信息!A:B,2,FALSE)</f>
        <v>盘螺</v>
      </c>
      <c r="F5121" s="26" t="s">
        <v>41</v>
      </c>
      <c r="G5121" s="59">
        <v>70</v>
      </c>
      <c r="H5121" s="134">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1">
        <f>VLOOKUP(B5121,辅助信息!E:J,6,FALSE)</f>
        <v>0</v>
      </c>
      <c r="O5121" s="62" t="str">
        <f ca="1" t="shared" si="242"/>
        <v/>
      </c>
      <c r="P5121" s="62"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8" t="s">
        <v>229</v>
      </c>
      <c r="C5122" s="95">
        <v>45961</v>
      </c>
      <c r="D5122" s="26" t="str">
        <f>VLOOKUP(B5122,辅助信息!E:K,7,FALSE)</f>
        <v>JWDDCD2025092400212</v>
      </c>
      <c r="E5122" s="26" t="str">
        <f>VLOOKUP(F5122,辅助信息!A:B,2,FALSE)</f>
        <v>盘螺</v>
      </c>
      <c r="F5122" s="26" t="s">
        <v>49</v>
      </c>
      <c r="G5122" s="59">
        <v>8</v>
      </c>
      <c r="H5122" s="134"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1">
        <f>VLOOKUP(B5122,辅助信息!E:J,6,FALSE)</f>
        <v>0</v>
      </c>
      <c r="O5122" s="62" t="str">
        <f ca="1" t="shared" si="242"/>
        <v/>
      </c>
      <c r="P5122" s="62"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8" t="s">
        <v>229</v>
      </c>
      <c r="C5123" s="95">
        <v>45961</v>
      </c>
      <c r="D5123" s="26" t="str">
        <f>VLOOKUP(B5123,辅助信息!E:K,7,FALSE)</f>
        <v>JWDDCD2025092400212</v>
      </c>
      <c r="E5123" s="26" t="str">
        <f>VLOOKUP(F5123,辅助信息!A:B,2,FALSE)</f>
        <v>盘螺</v>
      </c>
      <c r="F5123" s="26" t="s">
        <v>40</v>
      </c>
      <c r="G5123" s="59">
        <v>84</v>
      </c>
      <c r="H5123" s="134">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1">
        <f>VLOOKUP(B5123,辅助信息!E:J,6,FALSE)</f>
        <v>0</v>
      </c>
      <c r="O5123" s="62" t="str">
        <f ca="1" t="shared" si="242"/>
        <v/>
      </c>
      <c r="P5123" s="62"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8" t="s">
        <v>225</v>
      </c>
      <c r="C5124" s="95">
        <v>45961</v>
      </c>
      <c r="D5124" s="26" t="str">
        <f>VLOOKUP(B5124,辅助信息!E:K,7,FALSE)</f>
        <v>JWDDCD2025092400210</v>
      </c>
      <c r="E5124" s="26" t="str">
        <f>VLOOKUP(F5124,辅助信息!A:B,2,FALSE)</f>
        <v>盘螺</v>
      </c>
      <c r="F5124" s="26" t="s">
        <v>40</v>
      </c>
      <c r="G5124" s="59">
        <v>35</v>
      </c>
      <c r="H5124" s="138">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1">
        <f>VLOOKUP(B5124,辅助信息!E:J,6,FALSE)</f>
        <v>0</v>
      </c>
      <c r="O5124" s="62" t="str">
        <f ca="1" t="shared" si="242"/>
        <v/>
      </c>
      <c r="P5124" s="62"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6" t="s">
        <v>31</v>
      </c>
      <c r="C5125" s="70">
        <v>45962</v>
      </c>
      <c r="D5125" s="120" t="str">
        <f>VLOOKUP(B5125,辅助信息!E:K,7,FALSE)</f>
        <v>JWDDCD2024121000136</v>
      </c>
      <c r="E5125" s="120" t="str">
        <f>VLOOKUP(F5125,辅助信息!A:B,2,FALSE)</f>
        <v>盘螺</v>
      </c>
      <c r="F5125" s="120" t="s">
        <v>49</v>
      </c>
      <c r="G5125" s="121">
        <v>24</v>
      </c>
      <c r="H5125" s="134"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6" t="str">
        <f>VLOOKUP(B5125,辅助信息!E:I,3,FALSE)</f>
        <v>（四川商建-射洪城乡一体化项目）遂宁市射洪市忠新幼儿园北侧约220米新溪小区</v>
      </c>
      <c r="J5125" s="120" t="str">
        <f>VLOOKUP(B5125,辅助信息!E:I,4,FALSE)</f>
        <v>柏子刚</v>
      </c>
      <c r="K5125" s="120">
        <f>VLOOKUP(J5125,辅助信息!H:I,2,FALSE)</f>
        <v>15692885305</v>
      </c>
      <c r="L5125" s="122" t="str">
        <f>VLOOKUP(B5125,辅助信息!E:J,6,FALSE)</f>
        <v>提前联系到场规格及数量</v>
      </c>
      <c r="M5125" s="91">
        <v>45959</v>
      </c>
      <c r="O5125" s="62">
        <f ca="1" t="shared" si="242"/>
        <v>0</v>
      </c>
      <c r="P5125" s="62">
        <f ca="1" t="shared" si="243"/>
        <v>5</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6" t="s">
        <v>31</v>
      </c>
      <c r="C5126" s="70">
        <v>45962</v>
      </c>
      <c r="D5126" s="120" t="str">
        <f>VLOOKUP(B5126,辅助信息!E:K,7,FALSE)</f>
        <v>JWDDCD2024121000136</v>
      </c>
      <c r="E5126" s="120" t="str">
        <f>VLOOKUP(F5126,辅助信息!A:B,2,FALSE)</f>
        <v>螺纹钢</v>
      </c>
      <c r="F5126" s="120" t="s">
        <v>19</v>
      </c>
      <c r="G5126" s="121">
        <v>11</v>
      </c>
      <c r="H5126" s="134"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6" t="str">
        <f>VLOOKUP(B5126,辅助信息!E:I,3,FALSE)</f>
        <v>（四川商建-射洪城乡一体化项目）遂宁市射洪市忠新幼儿园北侧约220米新溪小区</v>
      </c>
      <c r="J5126" s="120" t="str">
        <f>VLOOKUP(B5126,辅助信息!E:I,4,FALSE)</f>
        <v>柏子刚</v>
      </c>
      <c r="K5126" s="120">
        <f>VLOOKUP(J5126,辅助信息!H:I,2,FALSE)</f>
        <v>15692885305</v>
      </c>
      <c r="L5126" s="122" t="str">
        <f>VLOOKUP(B5126,辅助信息!E:J,6,FALSE)</f>
        <v>提前联系到场规格及数量</v>
      </c>
      <c r="M5126" s="91">
        <v>45959</v>
      </c>
      <c r="O5126" s="62">
        <f ca="1" t="shared" si="242"/>
        <v>0</v>
      </c>
      <c r="P5126" s="62">
        <f ca="1" t="shared" si="243"/>
        <v>5</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6" t="s">
        <v>31</v>
      </c>
      <c r="C5127" s="70">
        <v>45962</v>
      </c>
      <c r="D5127" s="120" t="str">
        <f>VLOOKUP(B5127,辅助信息!E:K,7,FALSE)</f>
        <v>JWDDCD2024121000136</v>
      </c>
      <c r="E5127" s="120" t="str">
        <f>VLOOKUP(F5127,辅助信息!A:B,2,FALSE)</f>
        <v>螺纹钢</v>
      </c>
      <c r="F5127" s="120" t="s">
        <v>22</v>
      </c>
      <c r="G5127" s="121">
        <v>35</v>
      </c>
      <c r="H5127" s="134"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6" t="str">
        <f>VLOOKUP(B5127,辅助信息!E:I,3,FALSE)</f>
        <v>（四川商建-射洪城乡一体化项目）遂宁市射洪市忠新幼儿园北侧约220米新溪小区</v>
      </c>
      <c r="J5127" s="120" t="str">
        <f>VLOOKUP(B5127,辅助信息!E:I,4,FALSE)</f>
        <v>柏子刚</v>
      </c>
      <c r="K5127" s="120">
        <f>VLOOKUP(J5127,辅助信息!H:I,2,FALSE)</f>
        <v>15692885305</v>
      </c>
      <c r="L5127" s="122" t="str">
        <f>VLOOKUP(B5127,辅助信息!E:J,6,FALSE)</f>
        <v>提前联系到场规格及数量</v>
      </c>
      <c r="M5127" s="91">
        <v>45959</v>
      </c>
      <c r="O5127" s="62">
        <f ca="1" t="shared" si="242"/>
        <v>0</v>
      </c>
      <c r="P5127" s="62">
        <f ca="1" t="shared" si="243"/>
        <v>5</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6" t="s">
        <v>187</v>
      </c>
      <c r="C5128" s="70">
        <v>45962</v>
      </c>
      <c r="D5128" s="120" t="str">
        <f>VLOOKUP(B5128,辅助信息!E:K,7,FALSE)</f>
        <v>JWDDCD2025072900121</v>
      </c>
      <c r="E5128" s="120" t="str">
        <f>VLOOKUP(F5128,辅助信息!A:B,2,FALSE)</f>
        <v>盘螺</v>
      </c>
      <c r="F5128" s="120" t="s">
        <v>40</v>
      </c>
      <c r="G5128" s="121">
        <v>10</v>
      </c>
      <c r="H5128" s="134"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6" t="str">
        <f>VLOOKUP(B5128,辅助信息!E:I,3,FALSE)</f>
        <v>(乐山市校地共建产教融合基地建设项目一标段)四川省乐山市市中区苏稽镇周山嘴</v>
      </c>
      <c r="J5128" s="120" t="str">
        <f>VLOOKUP(B5128,辅助信息!E:I,4,FALSE)</f>
        <v>范增云</v>
      </c>
      <c r="K5128" s="120">
        <f>VLOOKUP(J5128,辅助信息!H:I,2,FALSE)</f>
        <v>13668153241</v>
      </c>
      <c r="L5128" s="122" t="str">
        <f>VLOOKUP(B5128,辅助信息!E:J,6,FALSE)</f>
        <v>联系实际收货人（范增云13668153241）现场要求炉批号控制2个以下，超2个不给予签收。提前联系到场规格及数量</v>
      </c>
      <c r="O5128" s="62" t="str">
        <f ca="1" t="shared" si="242"/>
        <v/>
      </c>
      <c r="P5128" s="62"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6" t="s">
        <v>187</v>
      </c>
      <c r="C5129" s="70">
        <v>45962</v>
      </c>
      <c r="D5129" s="120" t="str">
        <f>VLOOKUP(B5129,辅助信息!E:K,7,FALSE)</f>
        <v>JWDDCD2025072900121</v>
      </c>
      <c r="E5129" s="120" t="str">
        <f>VLOOKUP(F5129,辅助信息!A:B,2,FALSE)</f>
        <v>盘螺</v>
      </c>
      <c r="F5129" s="120" t="s">
        <v>41</v>
      </c>
      <c r="G5129" s="121">
        <v>15</v>
      </c>
      <c r="H5129" s="134"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6" t="str">
        <f>VLOOKUP(B5129,辅助信息!E:I,3,FALSE)</f>
        <v>(乐山市校地共建产教融合基地建设项目一标段)四川省乐山市市中区苏稽镇周山嘴</v>
      </c>
      <c r="J5129" s="120" t="str">
        <f>VLOOKUP(B5129,辅助信息!E:I,4,FALSE)</f>
        <v>范增云</v>
      </c>
      <c r="K5129" s="120">
        <f>VLOOKUP(J5129,辅助信息!H:I,2,FALSE)</f>
        <v>13668153241</v>
      </c>
      <c r="L5129" s="122" t="str">
        <f>VLOOKUP(B5129,辅助信息!E:J,6,FALSE)</f>
        <v>联系实际收货人（范增云13668153241）现场要求炉批号控制2个以下，超2个不给予签收。提前联系到场规格及数量</v>
      </c>
      <c r="O5129" s="62" t="str">
        <f ca="1" t="shared" si="242"/>
        <v/>
      </c>
      <c r="P5129" s="62"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6" t="s">
        <v>187</v>
      </c>
      <c r="C5130" s="70">
        <v>45962</v>
      </c>
      <c r="D5130" s="120" t="str">
        <f>VLOOKUP(B5130,辅助信息!E:K,7,FALSE)</f>
        <v>JWDDCD2025072900121</v>
      </c>
      <c r="E5130" s="120" t="str">
        <f>VLOOKUP(F5130,辅助信息!A:B,2,FALSE)</f>
        <v>螺纹钢</v>
      </c>
      <c r="F5130" s="120" t="s">
        <v>82</v>
      </c>
      <c r="G5130" s="121">
        <v>5</v>
      </c>
      <c r="H5130" s="134"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6" t="str">
        <f>VLOOKUP(B5130,辅助信息!E:I,3,FALSE)</f>
        <v>(乐山市校地共建产教融合基地建设项目一标段)四川省乐山市市中区苏稽镇周山嘴</v>
      </c>
      <c r="J5130" s="120" t="str">
        <f>VLOOKUP(B5130,辅助信息!E:I,4,FALSE)</f>
        <v>范增云</v>
      </c>
      <c r="K5130" s="120">
        <f>VLOOKUP(J5130,辅助信息!H:I,2,FALSE)</f>
        <v>13668153241</v>
      </c>
      <c r="L5130" s="122" t="str">
        <f>VLOOKUP(B5130,辅助信息!E:J,6,FALSE)</f>
        <v>联系实际收货人（范增云13668153241）现场要求炉批号控制2个以下，超2个不给予签收。提前联系到场规格及数量</v>
      </c>
      <c r="O5130" s="62" t="str">
        <f ca="1" t="shared" si="242"/>
        <v/>
      </c>
      <c r="P5130" s="62"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6" t="s">
        <v>187</v>
      </c>
      <c r="C5131" s="70">
        <v>45962</v>
      </c>
      <c r="D5131" s="120" t="str">
        <f>VLOOKUP(B5131,辅助信息!E:K,7,FALSE)</f>
        <v>JWDDCD2025072900121</v>
      </c>
      <c r="E5131" s="120" t="str">
        <f>VLOOKUP(F5131,辅助信息!A:B,2,FALSE)</f>
        <v>螺纹钢</v>
      </c>
      <c r="F5131" s="120" t="s">
        <v>45</v>
      </c>
      <c r="G5131" s="121">
        <v>5</v>
      </c>
      <c r="H5131" s="134"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6" t="str">
        <f>VLOOKUP(B5131,辅助信息!E:I,3,FALSE)</f>
        <v>(乐山市校地共建产教融合基地建设项目一标段)四川省乐山市市中区苏稽镇周山嘴</v>
      </c>
      <c r="J5131" s="120" t="str">
        <f>VLOOKUP(B5131,辅助信息!E:I,4,FALSE)</f>
        <v>范增云</v>
      </c>
      <c r="K5131" s="120">
        <f>VLOOKUP(J5131,辅助信息!H:I,2,FALSE)</f>
        <v>13668153241</v>
      </c>
      <c r="L5131" s="122" t="str">
        <f>VLOOKUP(B5131,辅助信息!E:J,6,FALSE)</f>
        <v>联系实际收货人（范增云13668153241）现场要求炉批号控制2个以下，超2个不给予签收。提前联系到场规格及数量</v>
      </c>
      <c r="O5131" s="62" t="str">
        <f ca="1" t="shared" si="242"/>
        <v/>
      </c>
      <c r="P5131" s="62"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5" t="s">
        <v>228</v>
      </c>
      <c r="C5132" s="70">
        <v>45962</v>
      </c>
      <c r="D5132" s="40" t="str">
        <f>VLOOKUP(B5132,辅助信息!E:K,7,FALSE)</f>
        <v>JWDDCD2025092400190</v>
      </c>
      <c r="E5132" s="40" t="str">
        <f>VLOOKUP(F5132,辅助信息!A:B,2,FALSE)</f>
        <v>高线</v>
      </c>
      <c r="F5132" s="40" t="s">
        <v>53</v>
      </c>
      <c r="G5132" s="36">
        <v>2</v>
      </c>
      <c r="H5132" s="134"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09">
        <f>VLOOKUP(B5132,辅助信息!E:J,6,FALSE)</f>
        <v>0</v>
      </c>
      <c r="O5132" s="62" t="str">
        <f ca="1" t="shared" si="242"/>
        <v/>
      </c>
      <c r="P5132" s="62"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5" t="s">
        <v>228</v>
      </c>
      <c r="C5133" s="70">
        <v>45962</v>
      </c>
      <c r="D5133" s="40" t="str">
        <f>VLOOKUP(B5133,辅助信息!E:K,7,FALSE)</f>
        <v>JWDDCD2025092400190</v>
      </c>
      <c r="E5133" s="40" t="str">
        <f>VLOOKUP(F5133,辅助信息!A:B,2,FALSE)</f>
        <v>盘螺</v>
      </c>
      <c r="F5133" s="40" t="s">
        <v>41</v>
      </c>
      <c r="G5133" s="36">
        <v>16</v>
      </c>
      <c r="H5133" s="134"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09">
        <f>VLOOKUP(B5133,辅助信息!E:J,6,FALSE)</f>
        <v>0</v>
      </c>
      <c r="O5133" s="62" t="str">
        <f ca="1" t="shared" si="242"/>
        <v/>
      </c>
      <c r="P5133" s="62"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5" t="s">
        <v>224</v>
      </c>
      <c r="C5134" s="70">
        <v>45962</v>
      </c>
      <c r="D5134" s="40" t="str">
        <f>VLOOKUP(B5134,辅助信息!E:K,7,FALSE)</f>
        <v>JWDDCD2025092400188</v>
      </c>
      <c r="E5134" s="40" t="str">
        <f>VLOOKUP(F5134,辅助信息!A:B,2,FALSE)</f>
        <v>螺纹钢</v>
      </c>
      <c r="F5134" s="40" t="s">
        <v>66</v>
      </c>
      <c r="G5134" s="36">
        <v>5</v>
      </c>
      <c r="H5134" s="134"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09">
        <f>VLOOKUP(B5134,辅助信息!E:J,6,FALSE)</f>
        <v>0</v>
      </c>
      <c r="O5134" s="62" t="str">
        <f ca="1" t="shared" si="242"/>
        <v/>
      </c>
      <c r="P5134" s="62"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5" t="s">
        <v>224</v>
      </c>
      <c r="C5135" s="70">
        <v>45962</v>
      </c>
      <c r="D5135" s="40" t="str">
        <f>VLOOKUP(B5135,辅助信息!E:K,7,FALSE)</f>
        <v>JWDDCD2025092400188</v>
      </c>
      <c r="E5135" s="40" t="str">
        <f>VLOOKUP(F5135,辅助信息!A:B,2,FALSE)</f>
        <v>螺纹钢</v>
      </c>
      <c r="F5135" s="40" t="s">
        <v>45</v>
      </c>
      <c r="G5135" s="36">
        <v>5</v>
      </c>
      <c r="H5135" s="134"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09">
        <f>VLOOKUP(B5135,辅助信息!E:J,6,FALSE)</f>
        <v>0</v>
      </c>
      <c r="O5135" s="62" t="str">
        <f ca="1" t="shared" si="242"/>
        <v/>
      </c>
      <c r="P5135" s="62"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5" t="s">
        <v>224</v>
      </c>
      <c r="C5136" s="70">
        <v>45962</v>
      </c>
      <c r="D5136" s="40" t="str">
        <f>VLOOKUP(B5136,辅助信息!E:K,7,FALSE)</f>
        <v>JWDDCD2025092400188</v>
      </c>
      <c r="E5136" s="40" t="str">
        <f>VLOOKUP(F5136,辅助信息!A:B,2,FALSE)</f>
        <v>螺纹钢</v>
      </c>
      <c r="F5136" s="40" t="s">
        <v>21</v>
      </c>
      <c r="G5136" s="36">
        <v>10</v>
      </c>
      <c r="H5136" s="134"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09">
        <f>VLOOKUP(B5136,辅助信息!E:J,6,FALSE)</f>
        <v>0</v>
      </c>
      <c r="O5136" s="62" t="str">
        <f ca="1" t="shared" si="242"/>
        <v/>
      </c>
      <c r="P5136" s="62"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5" t="s">
        <v>224</v>
      </c>
      <c r="C5137" s="70">
        <v>45962</v>
      </c>
      <c r="D5137" s="40" t="str">
        <f>VLOOKUP(B5137,辅助信息!E:K,7,FALSE)</f>
        <v>JWDDCD2025092400188</v>
      </c>
      <c r="E5137" s="40" t="str">
        <f>VLOOKUP(F5137,辅助信息!A:B,2,FALSE)</f>
        <v>螺纹钢</v>
      </c>
      <c r="F5137" s="40" t="s">
        <v>46</v>
      </c>
      <c r="G5137" s="36">
        <v>15</v>
      </c>
      <c r="H5137" s="134"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09">
        <f>VLOOKUP(B5137,辅助信息!E:J,6,FALSE)</f>
        <v>0</v>
      </c>
      <c r="O5137" s="62" t="str">
        <f ca="1" t="shared" si="242"/>
        <v/>
      </c>
      <c r="P5137" s="62"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5" t="s">
        <v>229</v>
      </c>
      <c r="C5138" s="70">
        <v>45962</v>
      </c>
      <c r="D5138" s="40" t="str">
        <f>VLOOKUP(B5138,辅助信息!E:K,7,FALSE)</f>
        <v>JWDDCD2025092400212</v>
      </c>
      <c r="E5138" s="40" t="str">
        <f>VLOOKUP(F5138,辅助信息!A:B,2,FALSE)</f>
        <v>高线</v>
      </c>
      <c r="F5138" s="40" t="s">
        <v>57</v>
      </c>
      <c r="G5138" s="36">
        <v>2</v>
      </c>
      <c r="H5138" s="134"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09">
        <f>VLOOKUP(B5138,辅助信息!E:J,6,FALSE)</f>
        <v>0</v>
      </c>
      <c r="O5138" s="62" t="str">
        <f ca="1" t="shared" si="242"/>
        <v/>
      </c>
      <c r="P5138" s="62"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5" t="s">
        <v>229</v>
      </c>
      <c r="C5139" s="70">
        <v>45962</v>
      </c>
      <c r="D5139" s="40" t="str">
        <f>VLOOKUP(B5139,辅助信息!E:K,7,FALSE)</f>
        <v>JWDDCD2025092400212</v>
      </c>
      <c r="E5139" s="40" t="str">
        <f>VLOOKUP(F5139,辅助信息!A:B,2,FALSE)</f>
        <v>高线</v>
      </c>
      <c r="F5139" s="40" t="s">
        <v>53</v>
      </c>
      <c r="G5139" s="36">
        <v>2</v>
      </c>
      <c r="H5139" s="134"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09">
        <f>VLOOKUP(B5139,辅助信息!E:J,6,FALSE)</f>
        <v>0</v>
      </c>
      <c r="O5139" s="62" t="str">
        <f ca="1" t="shared" si="242"/>
        <v/>
      </c>
      <c r="P5139" s="62"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5" t="s">
        <v>229</v>
      </c>
      <c r="C5140" s="70">
        <v>45962</v>
      </c>
      <c r="D5140" s="40" t="str">
        <f>VLOOKUP(B5140,辅助信息!E:K,7,FALSE)</f>
        <v>JWDDCD2025092400212</v>
      </c>
      <c r="E5140" s="40" t="str">
        <f>VLOOKUP(F5140,辅助信息!A:B,2,FALSE)</f>
        <v>螺纹钢</v>
      </c>
      <c r="F5140" s="40" t="s">
        <v>27</v>
      </c>
      <c r="G5140" s="36">
        <f>117-35</f>
        <v>82</v>
      </c>
      <c r="H5140" s="134"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09">
        <f>VLOOKUP(B5140,辅助信息!E:J,6,FALSE)</f>
        <v>0</v>
      </c>
      <c r="O5140" s="62" t="str">
        <f ca="1" t="shared" si="242"/>
        <v/>
      </c>
      <c r="P5140" s="62"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5" t="s">
        <v>229</v>
      </c>
      <c r="C5141" s="70">
        <v>45962</v>
      </c>
      <c r="D5141" s="40" t="str">
        <f>VLOOKUP(B5141,辅助信息!E:K,7,FALSE)</f>
        <v>JWDDCD2025092400212</v>
      </c>
      <c r="E5141" s="40" t="str">
        <f>VLOOKUP(F5141,辅助信息!A:B,2,FALSE)</f>
        <v>螺纹钢</v>
      </c>
      <c r="F5141" s="40" t="s">
        <v>19</v>
      </c>
      <c r="G5141" s="36">
        <v>35</v>
      </c>
      <c r="H5141" s="134"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09">
        <f>VLOOKUP(B5141,辅助信息!E:J,6,FALSE)</f>
        <v>0</v>
      </c>
      <c r="O5141" s="62" t="str">
        <f ca="1" t="shared" si="242"/>
        <v/>
      </c>
      <c r="P5141" s="62"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5" t="s">
        <v>229</v>
      </c>
      <c r="C5142" s="70">
        <v>45962</v>
      </c>
      <c r="D5142" s="40" t="str">
        <f>VLOOKUP(B5142,辅助信息!E:K,7,FALSE)</f>
        <v>JWDDCD2025092400212</v>
      </c>
      <c r="E5142" s="40" t="str">
        <f>VLOOKUP(F5142,辅助信息!A:B,2,FALSE)</f>
        <v>螺纹钢</v>
      </c>
      <c r="F5142" s="40" t="s">
        <v>32</v>
      </c>
      <c r="G5142" s="36">
        <v>10</v>
      </c>
      <c r="H5142" s="134"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09">
        <f>VLOOKUP(B5142,辅助信息!E:J,6,FALSE)</f>
        <v>0</v>
      </c>
      <c r="O5142" s="62" t="str">
        <f ca="1" t="shared" si="242"/>
        <v/>
      </c>
      <c r="P5142" s="62"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5" t="s">
        <v>229</v>
      </c>
      <c r="C5143" s="70">
        <v>45962</v>
      </c>
      <c r="D5143" s="40" t="str">
        <f>VLOOKUP(B5143,辅助信息!E:K,7,FALSE)</f>
        <v>JWDDCD2025092400212</v>
      </c>
      <c r="E5143" s="40" t="str">
        <f>VLOOKUP(F5143,辅助信息!A:B,2,FALSE)</f>
        <v>螺纹钢</v>
      </c>
      <c r="F5143" s="40" t="s">
        <v>30</v>
      </c>
      <c r="G5143" s="36">
        <f>21-5</f>
        <v>16</v>
      </c>
      <c r="H5143" s="134"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09">
        <f>VLOOKUP(B5143,辅助信息!E:J,6,FALSE)</f>
        <v>0</v>
      </c>
      <c r="O5143" s="62" t="str">
        <f ca="1" t="shared" si="242"/>
        <v/>
      </c>
      <c r="P5143" s="62"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5" t="s">
        <v>229</v>
      </c>
      <c r="C5144" s="70">
        <v>45962</v>
      </c>
      <c r="D5144" s="40" t="str">
        <f>VLOOKUP(B5144,辅助信息!E:K,7,FALSE)</f>
        <v>JWDDCD2025092400212</v>
      </c>
      <c r="E5144" s="40" t="str">
        <f>VLOOKUP(F5144,辅助信息!A:B,2,FALSE)</f>
        <v>螺纹钢</v>
      </c>
      <c r="F5144" s="40" t="s">
        <v>33</v>
      </c>
      <c r="G5144" s="36">
        <v>8</v>
      </c>
      <c r="H5144" s="134"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09">
        <f>VLOOKUP(B5144,辅助信息!E:J,6,FALSE)</f>
        <v>0</v>
      </c>
      <c r="O5144" s="62" t="str">
        <f ca="1" t="shared" si="242"/>
        <v/>
      </c>
      <c r="P5144" s="62"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5" t="s">
        <v>229</v>
      </c>
      <c r="C5145" s="70">
        <v>45962</v>
      </c>
      <c r="D5145" s="40" t="str">
        <f>VLOOKUP(B5145,辅助信息!E:K,7,FALSE)</f>
        <v>JWDDCD2025092400212</v>
      </c>
      <c r="E5145" s="40" t="str">
        <f>VLOOKUP(F5145,辅助信息!A:B,2,FALSE)</f>
        <v>螺纹钢</v>
      </c>
      <c r="F5145" s="40" t="s">
        <v>28</v>
      </c>
      <c r="G5145" s="36">
        <v>16</v>
      </c>
      <c r="H5145" s="134"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09">
        <f>VLOOKUP(B5145,辅助信息!E:J,6,FALSE)</f>
        <v>0</v>
      </c>
      <c r="O5145" s="62" t="str">
        <f ca="1" t="shared" si="242"/>
        <v/>
      </c>
      <c r="P5145" s="62"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5" t="s">
        <v>229</v>
      </c>
      <c r="C5146" s="70">
        <v>45962</v>
      </c>
      <c r="D5146" s="40" t="str">
        <f>VLOOKUP(B5146,辅助信息!E:K,7,FALSE)</f>
        <v>JWDDCD2025092400212</v>
      </c>
      <c r="E5146" s="40" t="str">
        <f>VLOOKUP(F5146,辅助信息!A:B,2,FALSE)</f>
        <v>螺纹钢</v>
      </c>
      <c r="F5146" s="40" t="s">
        <v>18</v>
      </c>
      <c r="G5146" s="36">
        <v>10</v>
      </c>
      <c r="H5146" s="134"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09">
        <f>VLOOKUP(B5146,辅助信息!E:J,6,FALSE)</f>
        <v>0</v>
      </c>
      <c r="O5146" s="62" t="str">
        <f ca="1" t="shared" si="242"/>
        <v/>
      </c>
      <c r="P5146" s="62"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5" t="s">
        <v>229</v>
      </c>
      <c r="C5147" s="70">
        <v>45962</v>
      </c>
      <c r="D5147" s="40" t="str">
        <f>VLOOKUP(B5147,辅助信息!E:K,7,FALSE)</f>
        <v>JWDDCD2025092400212</v>
      </c>
      <c r="E5147" s="40" t="str">
        <f>VLOOKUP(F5147,辅助信息!A:B,2,FALSE)</f>
        <v>螺纹钢</v>
      </c>
      <c r="F5147" s="40" t="s">
        <v>46</v>
      </c>
      <c r="G5147" s="36">
        <v>9</v>
      </c>
      <c r="H5147" s="134"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09">
        <f>VLOOKUP(B5147,辅助信息!E:J,6,FALSE)</f>
        <v>0</v>
      </c>
      <c r="O5147" s="62" t="str">
        <f ca="1" t="shared" si="242"/>
        <v/>
      </c>
      <c r="P5147" s="62"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5" t="s">
        <v>229</v>
      </c>
      <c r="C5148" s="70">
        <v>45962</v>
      </c>
      <c r="D5148" s="40" t="str">
        <f>VLOOKUP(B5148,辅助信息!E:K,7,FALSE)</f>
        <v>JWDDCD2025092400212</v>
      </c>
      <c r="E5148" s="40" t="str">
        <f>VLOOKUP(F5148,辅助信息!A:B,2,FALSE)</f>
        <v>盘螺</v>
      </c>
      <c r="F5148" s="40" t="s">
        <v>41</v>
      </c>
      <c r="G5148" s="36">
        <v>35</v>
      </c>
      <c r="H5148" s="134"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09">
        <f>VLOOKUP(B5148,辅助信息!E:J,6,FALSE)</f>
        <v>0</v>
      </c>
      <c r="O5148" s="62" t="str">
        <f ca="1" t="shared" si="242"/>
        <v/>
      </c>
      <c r="P5148" s="62"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5" t="s">
        <v>229</v>
      </c>
      <c r="C5149" s="70">
        <v>45962</v>
      </c>
      <c r="D5149" s="40" t="str">
        <f>VLOOKUP(B5149,辅助信息!E:K,7,FALSE)</f>
        <v>JWDDCD2025092400212</v>
      </c>
      <c r="E5149" s="40" t="str">
        <f>VLOOKUP(F5149,辅助信息!A:B,2,FALSE)</f>
        <v>盘螺</v>
      </c>
      <c r="F5149" s="40" t="s">
        <v>49</v>
      </c>
      <c r="G5149" s="36">
        <v>8</v>
      </c>
      <c r="H5149" s="134"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09">
        <f>VLOOKUP(B5149,辅助信息!E:J,6,FALSE)</f>
        <v>0</v>
      </c>
      <c r="O5149" s="62" t="str">
        <f ca="1" t="shared" si="242"/>
        <v/>
      </c>
      <c r="P5149" s="62"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5" t="s">
        <v>229</v>
      </c>
      <c r="C5150" s="70">
        <v>45962</v>
      </c>
      <c r="D5150" s="40" t="str">
        <f>VLOOKUP(B5150,辅助信息!E:K,7,FALSE)</f>
        <v>JWDDCD2025092400212</v>
      </c>
      <c r="E5150" s="40" t="str">
        <f>VLOOKUP(F5150,辅助信息!A:B,2,FALSE)</f>
        <v>盘螺</v>
      </c>
      <c r="F5150" s="40" t="s">
        <v>40</v>
      </c>
      <c r="G5150" s="36">
        <f>84-35</f>
        <v>49</v>
      </c>
      <c r="H5150" s="134"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09">
        <f>VLOOKUP(B5150,辅助信息!E:J,6,FALSE)</f>
        <v>0</v>
      </c>
      <c r="O5150" s="62" t="str">
        <f ca="1" t="shared" si="242"/>
        <v/>
      </c>
      <c r="P5150" s="62"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5" t="s">
        <v>163</v>
      </c>
      <c r="C5151" s="70">
        <v>45962</v>
      </c>
      <c r="D5151" s="40" t="str">
        <f>VLOOKUP(B5151,辅助信息!E:K,7,FALSE)</f>
        <v>JWDDCD2025052800131</v>
      </c>
      <c r="E5151" s="40" t="str">
        <f>VLOOKUP(F5151,辅助信息!A:B,2,FALSE)</f>
        <v>盘螺</v>
      </c>
      <c r="F5151" s="40" t="s">
        <v>40</v>
      </c>
      <c r="G5151" s="36">
        <v>35</v>
      </c>
      <c r="H5151" s="134">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09" t="str">
        <f>VLOOKUP(B5151,辅助信息!E:J,6,FALSE)</f>
        <v>控制炉批号！多了现场不收！,优先安排达钢,提前联系到场规格及数量</v>
      </c>
      <c r="O5151" s="62" t="str">
        <f ca="1" t="shared" si="242"/>
        <v/>
      </c>
      <c r="P5151" s="62"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5" t="s">
        <v>163</v>
      </c>
      <c r="C5152" s="70">
        <v>45962</v>
      </c>
      <c r="D5152" s="40" t="str">
        <f>VLOOKUP(B5152,辅助信息!E:K,7,FALSE)</f>
        <v>JWDDCD2025052800131</v>
      </c>
      <c r="E5152" s="40" t="str">
        <f>VLOOKUP(F5152,辅助信息!A:B,2,FALSE)</f>
        <v>螺纹钢</v>
      </c>
      <c r="F5152" s="40" t="s">
        <v>82</v>
      </c>
      <c r="G5152" s="36">
        <v>3</v>
      </c>
      <c r="H5152" s="134"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09" t="str">
        <f>VLOOKUP(B5152,辅助信息!E:J,6,FALSE)</f>
        <v>控制炉批号！多了现场不收！,优先安排达钢,提前联系到场规格及数量</v>
      </c>
      <c r="O5152" s="62" t="str">
        <f ca="1" t="shared" si="242"/>
        <v/>
      </c>
      <c r="P5152" s="62"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5" t="s">
        <v>163</v>
      </c>
      <c r="C5153" s="70">
        <v>45962</v>
      </c>
      <c r="D5153" s="40" t="str">
        <f>VLOOKUP(B5153,辅助信息!E:K,7,FALSE)</f>
        <v>JWDDCD2025052800131</v>
      </c>
      <c r="E5153" s="40" t="str">
        <f>VLOOKUP(F5153,辅助信息!A:B,2,FALSE)</f>
        <v>螺纹钢</v>
      </c>
      <c r="F5153" s="40" t="s">
        <v>45</v>
      </c>
      <c r="G5153" s="36">
        <v>6</v>
      </c>
      <c r="H5153" s="134">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09" t="str">
        <f>VLOOKUP(B5153,辅助信息!E:J,6,FALSE)</f>
        <v>控制炉批号！多了现场不收！,优先安排达钢,提前联系到场规格及数量</v>
      </c>
      <c r="O5153" s="62" t="str">
        <f ca="1" t="shared" si="242"/>
        <v/>
      </c>
      <c r="P5153" s="62"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5" t="s">
        <v>163</v>
      </c>
      <c r="C5154" s="70">
        <v>45962</v>
      </c>
      <c r="D5154" s="40" t="str">
        <f>VLOOKUP(B5154,辅助信息!E:K,7,FALSE)</f>
        <v>JWDDCD2025052800131</v>
      </c>
      <c r="E5154" s="40" t="str">
        <f>VLOOKUP(F5154,辅助信息!A:B,2,FALSE)</f>
        <v>螺纹钢</v>
      </c>
      <c r="F5154" s="40" t="s">
        <v>21</v>
      </c>
      <c r="G5154" s="36">
        <v>8</v>
      </c>
      <c r="H5154" s="134"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09" t="str">
        <f>VLOOKUP(B5154,辅助信息!E:J,6,FALSE)</f>
        <v>控制炉批号！多了现场不收！,优先安排达钢,提前联系到场规格及数量</v>
      </c>
      <c r="O5154" s="62" t="str">
        <f ca="1" t="shared" si="242"/>
        <v/>
      </c>
      <c r="P5154" s="62"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5" t="s">
        <v>163</v>
      </c>
      <c r="C5155" s="70">
        <v>45962</v>
      </c>
      <c r="D5155" s="40" t="str">
        <f>VLOOKUP(B5155,辅助信息!E:K,7,FALSE)</f>
        <v>JWDDCD2025052800131</v>
      </c>
      <c r="E5155" s="40" t="str">
        <f>VLOOKUP(F5155,辅助信息!A:B,2,FALSE)</f>
        <v>螺纹钢</v>
      </c>
      <c r="F5155" s="40" t="s">
        <v>46</v>
      </c>
      <c r="G5155" s="36">
        <v>10</v>
      </c>
      <c r="H5155" s="134">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09" t="str">
        <f>VLOOKUP(B5155,辅助信息!E:J,6,FALSE)</f>
        <v>控制炉批号！多了现场不收！,优先安排达钢,提前联系到场规格及数量</v>
      </c>
      <c r="O5155" s="62" t="str">
        <f ca="1" t="shared" si="242"/>
        <v/>
      </c>
      <c r="P5155" s="62"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5" t="s">
        <v>163</v>
      </c>
      <c r="C5156" s="70">
        <v>45962</v>
      </c>
      <c r="D5156" s="40" t="str">
        <f>VLOOKUP(B5156,辅助信息!E:K,7,FALSE)</f>
        <v>JWDDCD2025052800131</v>
      </c>
      <c r="E5156" s="40" t="str">
        <f>VLOOKUP(F5156,辅助信息!A:B,2,FALSE)</f>
        <v>螺纹钢</v>
      </c>
      <c r="F5156" s="40" t="s">
        <v>22</v>
      </c>
      <c r="G5156" s="36">
        <v>20</v>
      </c>
      <c r="H5156" s="134">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09" t="str">
        <f>VLOOKUP(B5156,辅助信息!E:J,6,FALSE)</f>
        <v>控制炉批号！多了现场不收！,优先安排达钢,提前联系到场规格及数量</v>
      </c>
      <c r="O5156" s="62" t="str">
        <f ca="1" t="shared" ref="O5156:O5219" si="244">IF(OR(M5156="",N5156&lt;&gt;""),"",MAX(M5156-TODAY(),0))</f>
        <v/>
      </c>
      <c r="P5156" s="62" t="str">
        <f ca="1" t="shared" ref="P5156:P521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5" t="s">
        <v>112</v>
      </c>
      <c r="C5157" s="70">
        <v>45962</v>
      </c>
      <c r="D5157" s="40" t="str">
        <f>VLOOKUP(B5157,辅助信息!E:K,7,FALSE)</f>
        <v>JWDDCD2025052800131</v>
      </c>
      <c r="E5157" s="40" t="str">
        <f>VLOOKUP(F5157,辅助信息!A:B,2,FALSE)</f>
        <v>盘螺</v>
      </c>
      <c r="F5157" s="40" t="s">
        <v>40</v>
      </c>
      <c r="G5157" s="36">
        <v>18</v>
      </c>
      <c r="H5157" s="134">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09" t="str">
        <f>VLOOKUP(B5157,辅助信息!E:J,6,FALSE)</f>
        <v>控制炉批号！多了现场不收！,优先安排达钢,提前联系到场规格及数量</v>
      </c>
      <c r="O5157" s="62" t="str">
        <f ca="1" t="shared" si="244"/>
        <v/>
      </c>
      <c r="P5157" s="62"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5" t="s">
        <v>112</v>
      </c>
      <c r="C5158" s="70">
        <v>45962</v>
      </c>
      <c r="D5158" s="40" t="str">
        <f>VLOOKUP(B5158,辅助信息!E:K,7,FALSE)</f>
        <v>JWDDCD2025052800131</v>
      </c>
      <c r="E5158" s="40" t="str">
        <f>VLOOKUP(F5158,辅助信息!A:B,2,FALSE)</f>
        <v>盘螺</v>
      </c>
      <c r="F5158" s="40" t="s">
        <v>41</v>
      </c>
      <c r="G5158" s="36">
        <v>21</v>
      </c>
      <c r="H5158" s="134">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09" t="str">
        <f>VLOOKUP(B5158,辅助信息!E:J,6,FALSE)</f>
        <v>控制炉批号！多了现场不收！,优先安排达钢,提前联系到场规格及数量</v>
      </c>
      <c r="O5158" s="62" t="str">
        <f ca="1" t="shared" si="244"/>
        <v/>
      </c>
      <c r="P5158" s="62"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5" t="s">
        <v>112</v>
      </c>
      <c r="C5159" s="70">
        <v>45962</v>
      </c>
      <c r="D5159" s="40" t="str">
        <f>VLOOKUP(B5159,辅助信息!E:K,7,FALSE)</f>
        <v>JWDDCD2025052800131</v>
      </c>
      <c r="E5159" s="40" t="str">
        <f>VLOOKUP(F5159,辅助信息!A:B,2,FALSE)</f>
        <v>螺纹钢</v>
      </c>
      <c r="F5159" s="40" t="s">
        <v>27</v>
      </c>
      <c r="G5159" s="36">
        <v>21</v>
      </c>
      <c r="H5159" s="134"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09" t="str">
        <f>VLOOKUP(B5159,辅助信息!E:J,6,FALSE)</f>
        <v>控制炉批号！多了现场不收！,优先安排达钢,提前联系到场规格及数量</v>
      </c>
      <c r="O5159" s="62" t="str">
        <f ca="1" t="shared" si="244"/>
        <v/>
      </c>
      <c r="P5159" s="62"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5" t="s">
        <v>112</v>
      </c>
      <c r="C5160" s="70">
        <v>45962</v>
      </c>
      <c r="D5160" s="40" t="str">
        <f>VLOOKUP(B5160,辅助信息!E:K,7,FALSE)</f>
        <v>JWDDCD2025052800131</v>
      </c>
      <c r="E5160" s="40" t="str">
        <f>VLOOKUP(F5160,辅助信息!A:B,2,FALSE)</f>
        <v>螺纹钢</v>
      </c>
      <c r="F5160" s="40" t="s">
        <v>28</v>
      </c>
      <c r="G5160" s="36">
        <v>9</v>
      </c>
      <c r="H5160" s="134">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09" t="str">
        <f>VLOOKUP(B5160,辅助信息!E:J,6,FALSE)</f>
        <v>控制炉批号！多了现场不收！,优先安排达钢,提前联系到场规格及数量</v>
      </c>
      <c r="O5160" s="62" t="str">
        <f ca="1" t="shared" si="244"/>
        <v/>
      </c>
      <c r="P5160" s="62"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5" t="s">
        <v>112</v>
      </c>
      <c r="C5161" s="70">
        <v>45962</v>
      </c>
      <c r="D5161" s="40" t="str">
        <f>VLOOKUP(B5161,辅助信息!E:K,7,FALSE)</f>
        <v>JWDDCD2025052800131</v>
      </c>
      <c r="E5161" s="40" t="str">
        <f>VLOOKUP(F5161,辅助信息!A:B,2,FALSE)</f>
        <v>螺纹钢</v>
      </c>
      <c r="F5161" s="40" t="s">
        <v>18</v>
      </c>
      <c r="G5161" s="36">
        <v>6</v>
      </c>
      <c r="H5161" s="134">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09" t="str">
        <f>VLOOKUP(B5161,辅助信息!E:J,6,FALSE)</f>
        <v>控制炉批号！多了现场不收！,优先安排达钢,提前联系到场规格及数量</v>
      </c>
      <c r="O5161" s="62" t="str">
        <f ca="1" t="shared" si="244"/>
        <v/>
      </c>
      <c r="P5161" s="62"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5" t="s">
        <v>232</v>
      </c>
      <c r="C5162" s="70">
        <v>45962</v>
      </c>
      <c r="D5162" s="40" t="str">
        <f>VLOOKUP(B5162,辅助信息!E:K,7,FALSE)</f>
        <v>JWDDCD2025052800131</v>
      </c>
      <c r="E5162" s="40" t="str">
        <f>VLOOKUP(F5162,辅助信息!A:B,2,FALSE)</f>
        <v>盘螺</v>
      </c>
      <c r="F5162" s="40" t="s">
        <v>40</v>
      </c>
      <c r="G5162" s="36">
        <v>20</v>
      </c>
      <c r="H5162" s="134">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09" t="str">
        <f>VLOOKUP(B5162,辅助信息!E:J,6,FALSE)</f>
        <v>控制炉批号！多了现场不收！,优先安排达钢,提前联系到场规格及数量</v>
      </c>
      <c r="O5162" s="62" t="str">
        <f ca="1" t="shared" si="244"/>
        <v/>
      </c>
      <c r="P5162" s="62"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5" t="s">
        <v>232</v>
      </c>
      <c r="C5163" s="70">
        <v>45962</v>
      </c>
      <c r="D5163" s="40" t="str">
        <f>VLOOKUP(B5163,辅助信息!E:K,7,FALSE)</f>
        <v>JWDDCD2025052800131</v>
      </c>
      <c r="E5163" s="40" t="str">
        <f>VLOOKUP(F5163,辅助信息!A:B,2,FALSE)</f>
        <v>盘螺</v>
      </c>
      <c r="F5163" s="40" t="s">
        <v>41</v>
      </c>
      <c r="G5163" s="36">
        <v>20</v>
      </c>
      <c r="H5163" s="134">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09" t="str">
        <f>VLOOKUP(B5163,辅助信息!E:J,6,FALSE)</f>
        <v>控制炉批号！多了现场不收！,优先安排达钢,提前联系到场规格及数量</v>
      </c>
      <c r="O5163" s="62" t="str">
        <f ca="1" t="shared" si="244"/>
        <v/>
      </c>
      <c r="P5163" s="62"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5" t="s">
        <v>232</v>
      </c>
      <c r="C5164" s="70">
        <v>45962</v>
      </c>
      <c r="D5164" s="40" t="str">
        <f>VLOOKUP(B5164,辅助信息!E:K,7,FALSE)</f>
        <v>JWDDCD2025052800131</v>
      </c>
      <c r="E5164" s="40" t="str">
        <f>VLOOKUP(F5164,辅助信息!A:B,2,FALSE)</f>
        <v>螺纹钢</v>
      </c>
      <c r="F5164" s="40" t="s">
        <v>19</v>
      </c>
      <c r="G5164" s="36">
        <v>50</v>
      </c>
      <c r="H5164" s="134">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09" t="str">
        <f>VLOOKUP(B5164,辅助信息!E:J,6,FALSE)</f>
        <v>控制炉批号！多了现场不收！,优先安排达钢,提前联系到场规格及数量</v>
      </c>
      <c r="O5164" s="62" t="str">
        <f ca="1" t="shared" si="244"/>
        <v/>
      </c>
      <c r="P5164" s="62"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5" t="s">
        <v>232</v>
      </c>
      <c r="C5165" s="70">
        <v>45962</v>
      </c>
      <c r="D5165" s="40" t="str">
        <f>VLOOKUP(B5165,辅助信息!E:K,7,FALSE)</f>
        <v>JWDDCD2025052800131</v>
      </c>
      <c r="E5165" s="40" t="str">
        <f>VLOOKUP(F5165,辅助信息!A:B,2,FALSE)</f>
        <v>螺纹钢</v>
      </c>
      <c r="F5165" s="40" t="s">
        <v>18</v>
      </c>
      <c r="G5165" s="36">
        <v>12</v>
      </c>
      <c r="H5165" s="134">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09" t="str">
        <f>VLOOKUP(B5165,辅助信息!E:J,6,FALSE)</f>
        <v>控制炉批号！多了现场不收！,优先安排达钢,提前联系到场规格及数量</v>
      </c>
      <c r="O5165" s="62" t="str">
        <f ca="1" t="shared" si="244"/>
        <v/>
      </c>
      <c r="P5165" s="62"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0" t="s">
        <v>31</v>
      </c>
      <c r="C5166" s="95">
        <v>45963</v>
      </c>
      <c r="D5166" s="150" t="str">
        <f>VLOOKUP(B5166,辅助信息!E:K,7,FALSE)</f>
        <v>JWDDCD2024121000136</v>
      </c>
      <c r="E5166" s="150" t="str">
        <f>VLOOKUP(F5166,辅助信息!A:B,2,FALSE)</f>
        <v>盘螺</v>
      </c>
      <c r="F5166" s="150" t="s">
        <v>49</v>
      </c>
      <c r="G5166" s="151">
        <v>24</v>
      </c>
      <c r="H5166" s="152">
        <f>IF(SUMIFS('[1]2025年已发货'!$E:$E,'[1]2025年已发货'!$F:$F,C5166,'[1]2025年已发货'!$C:$C,F5166,'[1]2025年已发货'!$G:$G,I5166,'[1]2025年已发货'!$H:$H,J5166)=0,"未发货",SUMIFS('[1]2025年已发货'!$E:$E,'[1]2025年已发货'!$F:$F,C5166,'[1]2025年已发货'!$C:$C,F5166,'[1]2025年已发货'!$G:$G,I5166,'[1]2025年已发货'!$H:$H,J5166))</f>
        <v>24</v>
      </c>
      <c r="I5166" s="145" t="str">
        <f>VLOOKUP(B5166,辅助信息!E:I,3,FALSE)</f>
        <v>（四川商建-射洪城乡一体化项目）遂宁市射洪市忠新幼儿园北侧约220米新溪小区</v>
      </c>
      <c r="J5166" s="150" t="str">
        <f>VLOOKUP(B5166,辅助信息!E:I,4,FALSE)</f>
        <v>柏子刚</v>
      </c>
      <c r="K5166" s="150">
        <f>VLOOKUP(J5166,辅助信息!H:I,2,FALSE)</f>
        <v>15692885305</v>
      </c>
      <c r="L5166" s="127" t="str">
        <f>VLOOKUP(B5166,辅助信息!E:J,6,FALSE)</f>
        <v>提前联系到场规格及数量</v>
      </c>
      <c r="M5166" s="91">
        <v>45959</v>
      </c>
      <c r="O5166" s="62">
        <f ca="1" t="shared" si="244"/>
        <v>0</v>
      </c>
      <c r="P5166" s="62">
        <f ca="1" t="shared" si="245"/>
        <v>5</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0" t="s">
        <v>31</v>
      </c>
      <c r="C5167" s="95">
        <v>45963</v>
      </c>
      <c r="D5167" s="150" t="str">
        <f>VLOOKUP(B5167,辅助信息!E:K,7,FALSE)</f>
        <v>JWDDCD2024121000136</v>
      </c>
      <c r="E5167" s="150" t="str">
        <f>VLOOKUP(F5167,辅助信息!A:B,2,FALSE)</f>
        <v>螺纹钢</v>
      </c>
      <c r="F5167" s="150" t="s">
        <v>19</v>
      </c>
      <c r="G5167" s="151">
        <v>11</v>
      </c>
      <c r="H5167" s="152">
        <f>IF(SUMIFS('[1]2025年已发货'!$E:$E,'[1]2025年已发货'!$F:$F,C5167,'[1]2025年已发货'!$C:$C,F5167,'[1]2025年已发货'!$G:$G,I5167,'[1]2025年已发货'!$H:$H,J5167)=0,"未发货",SUMIFS('[1]2025年已发货'!$E:$E,'[1]2025年已发货'!$F:$F,C5167,'[1]2025年已发货'!$C:$C,F5167,'[1]2025年已发货'!$G:$G,I5167,'[1]2025年已发货'!$H:$H,J5167))</f>
        <v>11</v>
      </c>
      <c r="I5167" s="145" t="str">
        <f>VLOOKUP(B5167,辅助信息!E:I,3,FALSE)</f>
        <v>（四川商建-射洪城乡一体化项目）遂宁市射洪市忠新幼儿园北侧约220米新溪小区</v>
      </c>
      <c r="J5167" s="150" t="str">
        <f>VLOOKUP(B5167,辅助信息!E:I,4,FALSE)</f>
        <v>柏子刚</v>
      </c>
      <c r="K5167" s="150">
        <f>VLOOKUP(J5167,辅助信息!H:I,2,FALSE)</f>
        <v>15692885305</v>
      </c>
      <c r="L5167" s="127" t="str">
        <f>VLOOKUP(B5167,辅助信息!E:J,6,FALSE)</f>
        <v>提前联系到场规格及数量</v>
      </c>
      <c r="M5167" s="91">
        <v>45959</v>
      </c>
      <c r="O5167" s="62">
        <f ca="1" t="shared" si="244"/>
        <v>0</v>
      </c>
      <c r="P5167" s="62">
        <f ca="1" t="shared" si="245"/>
        <v>5</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0" t="s">
        <v>31</v>
      </c>
      <c r="C5168" s="95">
        <v>45963</v>
      </c>
      <c r="D5168" s="150" t="str">
        <f>VLOOKUP(B5168,辅助信息!E:K,7,FALSE)</f>
        <v>JWDDCD2024121000136</v>
      </c>
      <c r="E5168" s="150" t="str">
        <f>VLOOKUP(F5168,辅助信息!A:B,2,FALSE)</f>
        <v>螺纹钢</v>
      </c>
      <c r="F5168" s="150" t="s">
        <v>22</v>
      </c>
      <c r="G5168" s="151">
        <v>35</v>
      </c>
      <c r="H5168" s="152">
        <f>IF(SUMIFS('[1]2025年已发货'!$E:$E,'[1]2025年已发货'!$F:$F,C5168,'[1]2025年已发货'!$C:$C,F5168,'[1]2025年已发货'!$G:$G,I5168,'[1]2025年已发货'!$H:$H,J5168)=0,"未发货",SUMIFS('[1]2025年已发货'!$E:$E,'[1]2025年已发货'!$F:$F,C5168,'[1]2025年已发货'!$C:$C,F5168,'[1]2025年已发货'!$G:$G,I5168,'[1]2025年已发货'!$H:$H,J5168))</f>
        <v>35</v>
      </c>
      <c r="I5168" s="145" t="str">
        <f>VLOOKUP(B5168,辅助信息!E:I,3,FALSE)</f>
        <v>（四川商建-射洪城乡一体化项目）遂宁市射洪市忠新幼儿园北侧约220米新溪小区</v>
      </c>
      <c r="J5168" s="150" t="str">
        <f>VLOOKUP(B5168,辅助信息!E:I,4,FALSE)</f>
        <v>柏子刚</v>
      </c>
      <c r="K5168" s="150">
        <f>VLOOKUP(J5168,辅助信息!H:I,2,FALSE)</f>
        <v>15692885305</v>
      </c>
      <c r="L5168" s="127" t="str">
        <f>VLOOKUP(B5168,辅助信息!E:J,6,FALSE)</f>
        <v>提前联系到场规格及数量</v>
      </c>
      <c r="M5168" s="91">
        <v>45959</v>
      </c>
      <c r="O5168" s="62">
        <f ca="1" t="shared" si="244"/>
        <v>0</v>
      </c>
      <c r="P5168" s="62">
        <f ca="1" t="shared" si="245"/>
        <v>5</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0" t="s">
        <v>187</v>
      </c>
      <c r="C5169" s="95">
        <v>45963</v>
      </c>
      <c r="D5169" s="150" t="str">
        <f>VLOOKUP(B5169,辅助信息!E:K,7,FALSE)</f>
        <v>JWDDCD2025072900121</v>
      </c>
      <c r="E5169" s="150" t="str">
        <f>VLOOKUP(F5169,辅助信息!A:B,2,FALSE)</f>
        <v>盘螺</v>
      </c>
      <c r="F5169" s="150" t="s">
        <v>40</v>
      </c>
      <c r="G5169" s="151">
        <v>10</v>
      </c>
      <c r="H5169" s="152">
        <f>IF(SUMIFS('[1]2025年已发货'!$E:$E,'[1]2025年已发货'!$F:$F,C5169,'[1]2025年已发货'!$C:$C,F5169,'[1]2025年已发货'!$G:$G,I5169,'[1]2025年已发货'!$H:$H,J5169)=0,"未发货",SUMIFS('[1]2025年已发货'!$E:$E,'[1]2025年已发货'!$F:$F,C5169,'[1]2025年已发货'!$C:$C,F5169,'[1]2025年已发货'!$G:$G,I5169,'[1]2025年已发货'!$H:$H,J5169))</f>
        <v>20</v>
      </c>
      <c r="I5169" s="145" t="str">
        <f>VLOOKUP(B5169,辅助信息!E:I,3,FALSE)</f>
        <v>(乐山市校地共建产教融合基地建设项目一标段)四川省乐山市市中区苏稽镇周山嘴</v>
      </c>
      <c r="J5169" s="150" t="str">
        <f>VLOOKUP(B5169,辅助信息!E:I,4,FALSE)</f>
        <v>范增云</v>
      </c>
      <c r="K5169" s="150">
        <f>VLOOKUP(J5169,辅助信息!H:I,2,FALSE)</f>
        <v>13668153241</v>
      </c>
      <c r="L5169" s="127" t="str">
        <f>VLOOKUP(B5169,辅助信息!E:J,6,FALSE)</f>
        <v>联系实际收货人（范增云13668153241）现场要求炉批号控制2个以下，超2个不给予签收。提前联系到场规格及数量</v>
      </c>
      <c r="O5169" s="62" t="str">
        <f ca="1" t="shared" si="244"/>
        <v/>
      </c>
      <c r="P5169" s="62"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0" t="s">
        <v>187</v>
      </c>
      <c r="C5170" s="95">
        <v>45963</v>
      </c>
      <c r="D5170" s="150" t="str">
        <f>VLOOKUP(B5170,辅助信息!E:K,7,FALSE)</f>
        <v>JWDDCD2025072900121</v>
      </c>
      <c r="E5170" s="150" t="str">
        <f>VLOOKUP(F5170,辅助信息!A:B,2,FALSE)</f>
        <v>盘螺</v>
      </c>
      <c r="F5170" s="150" t="s">
        <v>41</v>
      </c>
      <c r="G5170" s="151">
        <v>15</v>
      </c>
      <c r="H5170" s="152">
        <f>IF(SUMIFS('[1]2025年已发货'!$E:$E,'[1]2025年已发货'!$F:$F,C5170,'[1]2025年已发货'!$C:$C,F5170,'[1]2025年已发货'!$G:$G,I5170,'[1]2025年已发货'!$H:$H,J5170)=0,"未发货",SUMIFS('[1]2025年已发货'!$E:$E,'[1]2025年已发货'!$F:$F,C5170,'[1]2025年已发货'!$C:$C,F5170,'[1]2025年已发货'!$G:$G,I5170,'[1]2025年已发货'!$H:$H,J5170))</f>
        <v>25</v>
      </c>
      <c r="I5170" s="145" t="str">
        <f>VLOOKUP(B5170,辅助信息!E:I,3,FALSE)</f>
        <v>(乐山市校地共建产教融合基地建设项目一标段)四川省乐山市市中区苏稽镇周山嘴</v>
      </c>
      <c r="J5170" s="150" t="str">
        <f>VLOOKUP(B5170,辅助信息!E:I,4,FALSE)</f>
        <v>范增云</v>
      </c>
      <c r="K5170" s="150">
        <f>VLOOKUP(J5170,辅助信息!H:I,2,FALSE)</f>
        <v>13668153241</v>
      </c>
      <c r="L5170" s="127" t="str">
        <f>VLOOKUP(B5170,辅助信息!E:J,6,FALSE)</f>
        <v>联系实际收货人（范增云13668153241）现场要求炉批号控制2个以下，超2个不给予签收。提前联系到场规格及数量</v>
      </c>
      <c r="O5170" s="62" t="str">
        <f ca="1" t="shared" si="244"/>
        <v/>
      </c>
      <c r="P5170" s="62"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0" t="s">
        <v>187</v>
      </c>
      <c r="C5171" s="95">
        <v>45963</v>
      </c>
      <c r="D5171" s="150" t="str">
        <f>VLOOKUP(B5171,辅助信息!E:K,7,FALSE)</f>
        <v>JWDDCD2025072900121</v>
      </c>
      <c r="E5171" s="150" t="str">
        <f>VLOOKUP(F5171,辅助信息!A:B,2,FALSE)</f>
        <v>螺纹钢</v>
      </c>
      <c r="F5171" s="150" t="s">
        <v>82</v>
      </c>
      <c r="G5171" s="151">
        <v>5</v>
      </c>
      <c r="H5171" s="152">
        <f>IF(SUMIFS('[1]2025年已发货'!$E:$E,'[1]2025年已发货'!$F:$F,C5171,'[1]2025年已发货'!$C:$C,F5171,'[1]2025年已发货'!$G:$G,I5171,'[1]2025年已发货'!$H:$H,J5171)=0,"未发货",SUMIFS('[1]2025年已发货'!$E:$E,'[1]2025年已发货'!$F:$F,C5171,'[1]2025年已发货'!$C:$C,F5171,'[1]2025年已发货'!$G:$G,I5171,'[1]2025年已发货'!$H:$H,J5171))</f>
        <v>5</v>
      </c>
      <c r="I5171" s="145" t="str">
        <f>VLOOKUP(B5171,辅助信息!E:I,3,FALSE)</f>
        <v>(乐山市校地共建产教融合基地建设项目一标段)四川省乐山市市中区苏稽镇周山嘴</v>
      </c>
      <c r="J5171" s="150" t="str">
        <f>VLOOKUP(B5171,辅助信息!E:I,4,FALSE)</f>
        <v>范增云</v>
      </c>
      <c r="K5171" s="150">
        <f>VLOOKUP(J5171,辅助信息!H:I,2,FALSE)</f>
        <v>13668153241</v>
      </c>
      <c r="L5171" s="127" t="str">
        <f>VLOOKUP(B5171,辅助信息!E:J,6,FALSE)</f>
        <v>联系实际收货人（范增云13668153241）现场要求炉批号控制2个以下，超2个不给予签收。提前联系到场规格及数量</v>
      </c>
      <c r="O5171" s="62" t="str">
        <f ca="1" t="shared" si="244"/>
        <v/>
      </c>
      <c r="P5171" s="62"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0" t="s">
        <v>187</v>
      </c>
      <c r="C5172" s="95">
        <v>45963</v>
      </c>
      <c r="D5172" s="150" t="str">
        <f>VLOOKUP(B5172,辅助信息!E:K,7,FALSE)</f>
        <v>JWDDCD2025072900121</v>
      </c>
      <c r="E5172" s="150" t="str">
        <f>VLOOKUP(F5172,辅助信息!A:B,2,FALSE)</f>
        <v>螺纹钢</v>
      </c>
      <c r="F5172" s="150" t="s">
        <v>45</v>
      </c>
      <c r="G5172" s="151">
        <v>5</v>
      </c>
      <c r="H5172" s="152">
        <f>IF(SUMIFS('[1]2025年已发货'!$E:$E,'[1]2025年已发货'!$F:$F,C5172,'[1]2025年已发货'!$C:$C,F5172,'[1]2025年已发货'!$G:$G,I5172,'[1]2025年已发货'!$H:$H,J5172)=0,"未发货",SUMIFS('[1]2025年已发货'!$E:$E,'[1]2025年已发货'!$F:$F,C5172,'[1]2025年已发货'!$C:$C,F5172,'[1]2025年已发货'!$G:$G,I5172,'[1]2025年已发货'!$H:$H,J5172))</f>
        <v>5</v>
      </c>
      <c r="I5172" s="145" t="str">
        <f>VLOOKUP(B5172,辅助信息!E:I,3,FALSE)</f>
        <v>(乐山市校地共建产教融合基地建设项目一标段)四川省乐山市市中区苏稽镇周山嘴</v>
      </c>
      <c r="J5172" s="150" t="str">
        <f>VLOOKUP(B5172,辅助信息!E:I,4,FALSE)</f>
        <v>范增云</v>
      </c>
      <c r="K5172" s="150">
        <f>VLOOKUP(J5172,辅助信息!H:I,2,FALSE)</f>
        <v>13668153241</v>
      </c>
      <c r="L5172" s="127" t="str">
        <f>VLOOKUP(B5172,辅助信息!E:J,6,FALSE)</f>
        <v>联系实际收货人（范增云13668153241）现场要求炉批号控制2个以下，超2个不给予签收。提前联系到场规格及数量</v>
      </c>
      <c r="O5172" s="62" t="str">
        <f ca="1" t="shared" si="244"/>
        <v/>
      </c>
      <c r="P5172" s="62"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61" t="s">
        <v>228</v>
      </c>
      <c r="C5173" s="162">
        <v>45964</v>
      </c>
      <c r="D5173" s="163" t="str">
        <f>VLOOKUP(B5173,辅助信息!E:K,7,FALSE)</f>
        <v>JWDDCD2025092400190</v>
      </c>
      <c r="E5173" s="163" t="str">
        <f>VLOOKUP(F5173,辅助信息!A:B,2,FALSE)</f>
        <v>高线</v>
      </c>
      <c r="F5173" s="163" t="s">
        <v>53</v>
      </c>
      <c r="G5173" s="164">
        <v>2</v>
      </c>
      <c r="H5173" s="165" t="str">
        <f>IF(SUMIFS('[1]2025年已发货'!$E:$E,'[1]2025年已发货'!$F:$F,C5173,'[1]2025年已发货'!$C:$C,F5173,'[1]2025年已发货'!$G:$G,I5173,'[1]2025年已发货'!$H:$H,J5173)=0,"未发货",SUMIFS('[1]2025年已发货'!$E:$E,'[1]2025年已发货'!$F:$F,C5173,'[1]2025年已发货'!$C:$C,F5173,'[1]2025年已发货'!$G:$G,I5173,'[1]2025年已发货'!$H:$H,J5173))</f>
        <v>未发货</v>
      </c>
      <c r="I5173" s="166" t="str">
        <f>VLOOKUP(B5173,辅助信息!E:I,3,FALSE)</f>
        <v>(五冶钢构龙泉东洪片区70亩住宅、商业及配套工程项目二标段)成都市龙泉驿外东洪路地铁2号线惠王陵地铁C口</v>
      </c>
      <c r="J5173" s="163" t="str">
        <f>VLOOKUP(B5173,辅助信息!E:I,4,FALSE)</f>
        <v>蒋嗣伟</v>
      </c>
      <c r="K5173" s="163">
        <f>VLOOKUP(J5173,辅助信息!H:I,2,FALSE)</f>
        <v>15014331252</v>
      </c>
      <c r="L5173" s="167">
        <f>VLOOKUP(B5173,辅助信息!E:J,6,FALSE)</f>
        <v>0</v>
      </c>
      <c r="O5173" s="62" t="str">
        <f ca="1" t="shared" si="244"/>
        <v/>
      </c>
      <c r="P5173" s="62"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61" t="s">
        <v>228</v>
      </c>
      <c r="C5174" s="162">
        <v>45964</v>
      </c>
      <c r="D5174" s="163" t="str">
        <f>VLOOKUP(B5174,辅助信息!E:K,7,FALSE)</f>
        <v>JWDDCD2025092400190</v>
      </c>
      <c r="E5174" s="163" t="str">
        <f>VLOOKUP(F5174,辅助信息!A:B,2,FALSE)</f>
        <v>盘螺</v>
      </c>
      <c r="F5174" s="163" t="s">
        <v>41</v>
      </c>
      <c r="G5174" s="164">
        <v>16</v>
      </c>
      <c r="H5174" s="165" t="str">
        <f>IF(SUMIFS('[1]2025年已发货'!$E:$E,'[1]2025年已发货'!$F:$F,C5174,'[1]2025年已发货'!$C:$C,F5174,'[1]2025年已发货'!$G:$G,I5174,'[1]2025年已发货'!$H:$H,J5174)=0,"未发货",SUMIFS('[1]2025年已发货'!$E:$E,'[1]2025年已发货'!$F:$F,C5174,'[1]2025年已发货'!$C:$C,F5174,'[1]2025年已发货'!$G:$G,I5174,'[1]2025年已发货'!$H:$H,J5174))</f>
        <v>未发货</v>
      </c>
      <c r="I5174" s="166" t="str">
        <f>VLOOKUP(B5174,辅助信息!E:I,3,FALSE)</f>
        <v>(五冶钢构龙泉东洪片区70亩住宅、商业及配套工程项目二标段)成都市龙泉驿外东洪路地铁2号线惠王陵地铁C口</v>
      </c>
      <c r="J5174" s="163" t="str">
        <f>VLOOKUP(B5174,辅助信息!E:I,4,FALSE)</f>
        <v>蒋嗣伟</v>
      </c>
      <c r="K5174" s="163">
        <f>VLOOKUP(J5174,辅助信息!H:I,2,FALSE)</f>
        <v>15014331252</v>
      </c>
      <c r="L5174" s="167">
        <f>VLOOKUP(B5174,辅助信息!E:J,6,FALSE)</f>
        <v>0</v>
      </c>
      <c r="O5174" s="62" t="str">
        <f ca="1" t="shared" si="244"/>
        <v/>
      </c>
      <c r="P5174" s="62"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61" t="s">
        <v>224</v>
      </c>
      <c r="C5175" s="162">
        <v>45964</v>
      </c>
      <c r="D5175" s="163" t="str">
        <f>VLOOKUP(B5175,辅助信息!E:K,7,FALSE)</f>
        <v>JWDDCD2025092400188</v>
      </c>
      <c r="E5175" s="163" t="str">
        <f>VLOOKUP(F5175,辅助信息!A:B,2,FALSE)</f>
        <v>螺纹钢</v>
      </c>
      <c r="F5175" s="163" t="s">
        <v>66</v>
      </c>
      <c r="G5175" s="164">
        <v>5</v>
      </c>
      <c r="H5175" s="165" t="str">
        <f>IF(SUMIFS('[1]2025年已发货'!$E:$E,'[1]2025年已发货'!$F:$F,C5175,'[1]2025年已发货'!$C:$C,F5175,'[1]2025年已发货'!$G:$G,I5175,'[1]2025年已发货'!$H:$H,J5175)=0,"未发货",SUMIFS('[1]2025年已发货'!$E:$E,'[1]2025年已发货'!$F:$F,C5175,'[1]2025年已发货'!$C:$C,F5175,'[1]2025年已发货'!$G:$G,I5175,'[1]2025年已发货'!$H:$H,J5175))</f>
        <v>未发货</v>
      </c>
      <c r="I5175" s="166" t="str">
        <f>VLOOKUP(B5175,辅助信息!E:I,3,FALSE)</f>
        <v>(五冶钢构龙泉东洪片区70亩住宅、商业及配套工程项目一标段)成都市龙泉驿外东洪路地铁2号线惠王陵地铁C口</v>
      </c>
      <c r="J5175" s="163" t="str">
        <f>VLOOKUP(B5175,辅助信息!E:I,4,FALSE)</f>
        <v>邹爱国</v>
      </c>
      <c r="K5175" s="163">
        <f>VLOOKUP(J5175,辅助信息!H:I,2,FALSE)</f>
        <v>13540231225</v>
      </c>
      <c r="L5175" s="167">
        <f>VLOOKUP(B5175,辅助信息!E:J,6,FALSE)</f>
        <v>0</v>
      </c>
      <c r="O5175" s="62" t="str">
        <f ca="1" t="shared" si="244"/>
        <v/>
      </c>
      <c r="P5175" s="62"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61" t="s">
        <v>224</v>
      </c>
      <c r="C5176" s="162">
        <v>45964</v>
      </c>
      <c r="D5176" s="163" t="str">
        <f>VLOOKUP(B5176,辅助信息!E:K,7,FALSE)</f>
        <v>JWDDCD2025092400188</v>
      </c>
      <c r="E5176" s="163" t="str">
        <f>VLOOKUP(F5176,辅助信息!A:B,2,FALSE)</f>
        <v>螺纹钢</v>
      </c>
      <c r="F5176" s="163" t="s">
        <v>45</v>
      </c>
      <c r="G5176" s="164">
        <v>5</v>
      </c>
      <c r="H5176" s="165" t="str">
        <f>IF(SUMIFS('[1]2025年已发货'!$E:$E,'[1]2025年已发货'!$F:$F,C5176,'[1]2025年已发货'!$C:$C,F5176,'[1]2025年已发货'!$G:$G,I5176,'[1]2025年已发货'!$H:$H,J5176)=0,"未发货",SUMIFS('[1]2025年已发货'!$E:$E,'[1]2025年已发货'!$F:$F,C5176,'[1]2025年已发货'!$C:$C,F5176,'[1]2025年已发货'!$G:$G,I5176,'[1]2025年已发货'!$H:$H,J5176))</f>
        <v>未发货</v>
      </c>
      <c r="I5176" s="166" t="str">
        <f>VLOOKUP(B5176,辅助信息!E:I,3,FALSE)</f>
        <v>(五冶钢构龙泉东洪片区70亩住宅、商业及配套工程项目一标段)成都市龙泉驿外东洪路地铁2号线惠王陵地铁C口</v>
      </c>
      <c r="J5176" s="163" t="str">
        <f>VLOOKUP(B5176,辅助信息!E:I,4,FALSE)</f>
        <v>邹爱国</v>
      </c>
      <c r="K5176" s="163">
        <f>VLOOKUP(J5176,辅助信息!H:I,2,FALSE)</f>
        <v>13540231225</v>
      </c>
      <c r="L5176" s="167">
        <f>VLOOKUP(B5176,辅助信息!E:J,6,FALSE)</f>
        <v>0</v>
      </c>
      <c r="O5176" s="62" t="str">
        <f ca="1" t="shared" si="244"/>
        <v/>
      </c>
      <c r="P5176" s="62"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61" t="s">
        <v>224</v>
      </c>
      <c r="C5177" s="162">
        <v>45964</v>
      </c>
      <c r="D5177" s="163" t="str">
        <f>VLOOKUP(B5177,辅助信息!E:K,7,FALSE)</f>
        <v>JWDDCD2025092400188</v>
      </c>
      <c r="E5177" s="163" t="str">
        <f>VLOOKUP(F5177,辅助信息!A:B,2,FALSE)</f>
        <v>螺纹钢</v>
      </c>
      <c r="F5177" s="163" t="s">
        <v>21</v>
      </c>
      <c r="G5177" s="164">
        <v>10</v>
      </c>
      <c r="H5177" s="16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66" t="str">
        <f>VLOOKUP(B5177,辅助信息!E:I,3,FALSE)</f>
        <v>(五冶钢构龙泉东洪片区70亩住宅、商业及配套工程项目一标段)成都市龙泉驿外东洪路地铁2号线惠王陵地铁C口</v>
      </c>
      <c r="J5177" s="163" t="str">
        <f>VLOOKUP(B5177,辅助信息!E:I,4,FALSE)</f>
        <v>邹爱国</v>
      </c>
      <c r="K5177" s="163">
        <f>VLOOKUP(J5177,辅助信息!H:I,2,FALSE)</f>
        <v>13540231225</v>
      </c>
      <c r="L5177" s="167">
        <f>VLOOKUP(B5177,辅助信息!E:J,6,FALSE)</f>
        <v>0</v>
      </c>
      <c r="O5177" s="62" t="str">
        <f ca="1" t="shared" si="244"/>
        <v/>
      </c>
      <c r="P5177" s="62"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61" t="s">
        <v>224</v>
      </c>
      <c r="C5178" s="162">
        <v>45964</v>
      </c>
      <c r="D5178" s="163" t="str">
        <f>VLOOKUP(B5178,辅助信息!E:K,7,FALSE)</f>
        <v>JWDDCD2025092400188</v>
      </c>
      <c r="E5178" s="163" t="str">
        <f>VLOOKUP(F5178,辅助信息!A:B,2,FALSE)</f>
        <v>螺纹钢</v>
      </c>
      <c r="F5178" s="163" t="s">
        <v>46</v>
      </c>
      <c r="G5178" s="164">
        <v>15</v>
      </c>
      <c r="H5178" s="16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66" t="str">
        <f>VLOOKUP(B5178,辅助信息!E:I,3,FALSE)</f>
        <v>(五冶钢构龙泉东洪片区70亩住宅、商业及配套工程项目一标段)成都市龙泉驿外东洪路地铁2号线惠王陵地铁C口</v>
      </c>
      <c r="J5178" s="163" t="str">
        <f>VLOOKUP(B5178,辅助信息!E:I,4,FALSE)</f>
        <v>邹爱国</v>
      </c>
      <c r="K5178" s="163">
        <f>VLOOKUP(J5178,辅助信息!H:I,2,FALSE)</f>
        <v>13540231225</v>
      </c>
      <c r="L5178" s="167">
        <f>VLOOKUP(B5178,辅助信息!E:J,6,FALSE)</f>
        <v>0</v>
      </c>
      <c r="O5178" s="62" t="str">
        <f ca="1" t="shared" si="244"/>
        <v/>
      </c>
      <c r="P5178" s="62"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61" t="s">
        <v>229</v>
      </c>
      <c r="C5179" s="162">
        <v>45964</v>
      </c>
      <c r="D5179" s="163" t="str">
        <f>VLOOKUP(B5179,辅助信息!E:K,7,FALSE)</f>
        <v>JWDDCD2025092400212</v>
      </c>
      <c r="E5179" s="163" t="str">
        <f>VLOOKUP(F5179,辅助信息!A:B,2,FALSE)</f>
        <v>高线</v>
      </c>
      <c r="F5179" s="163" t="s">
        <v>57</v>
      </c>
      <c r="G5179" s="164">
        <v>2</v>
      </c>
      <c r="H5179" s="165" t="str">
        <f>IF(SUMIFS('[1]2025年已发货'!$E:$E,'[1]2025年已发货'!$F:$F,C5179,'[1]2025年已发货'!$C:$C,F5179,'[1]2025年已发货'!$G:$G,I5179,'[1]2025年已发货'!$H:$H,J5179)=0,"未发货",SUMIFS('[1]2025年已发货'!$E:$E,'[1]2025年已发货'!$F:$F,C5179,'[1]2025年已发货'!$C:$C,F5179,'[1]2025年已发货'!$G:$G,I5179,'[1]2025年已发货'!$H:$H,J5179))</f>
        <v>未发货</v>
      </c>
      <c r="I5179" s="166" t="str">
        <f>VLOOKUP(B5179,辅助信息!E:I,3,FALSE)</f>
        <v>(五冶钢构龙泉东洪片区85亩住宅、商业及配套工程项目三标段)成都市龙泉驿外东洪路地铁2号线惠王陵地铁C口</v>
      </c>
      <c r="J5179" s="163" t="str">
        <f>VLOOKUP(B5179,辅助信息!E:I,4,FALSE)</f>
        <v>王军宝</v>
      </c>
      <c r="K5179" s="163">
        <f>VLOOKUP(J5179,辅助信息!H:I,2,FALSE)</f>
        <v>13889142392</v>
      </c>
      <c r="L5179" s="167">
        <f>VLOOKUP(B5179,辅助信息!E:J,6,FALSE)</f>
        <v>0</v>
      </c>
      <c r="O5179" s="62" t="str">
        <f ca="1" t="shared" si="244"/>
        <v/>
      </c>
      <c r="P5179" s="62"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61" t="s">
        <v>229</v>
      </c>
      <c r="C5180" s="162">
        <v>45964</v>
      </c>
      <c r="D5180" s="163" t="str">
        <f>VLOOKUP(B5180,辅助信息!E:K,7,FALSE)</f>
        <v>JWDDCD2025092400212</v>
      </c>
      <c r="E5180" s="163" t="str">
        <f>VLOOKUP(F5180,辅助信息!A:B,2,FALSE)</f>
        <v>高线</v>
      </c>
      <c r="F5180" s="163" t="s">
        <v>53</v>
      </c>
      <c r="G5180" s="164">
        <v>2</v>
      </c>
      <c r="H5180" s="16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66" t="str">
        <f>VLOOKUP(B5180,辅助信息!E:I,3,FALSE)</f>
        <v>(五冶钢构龙泉东洪片区85亩住宅、商业及配套工程项目三标段)成都市龙泉驿外东洪路地铁2号线惠王陵地铁C口</v>
      </c>
      <c r="J5180" s="163" t="str">
        <f>VLOOKUP(B5180,辅助信息!E:I,4,FALSE)</f>
        <v>王军宝</v>
      </c>
      <c r="K5180" s="163">
        <f>VLOOKUP(J5180,辅助信息!H:I,2,FALSE)</f>
        <v>13889142392</v>
      </c>
      <c r="L5180" s="167">
        <f>VLOOKUP(B5180,辅助信息!E:J,6,FALSE)</f>
        <v>0</v>
      </c>
      <c r="O5180" s="62" t="str">
        <f ca="1" t="shared" si="244"/>
        <v/>
      </c>
      <c r="P5180" s="62"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61" t="s">
        <v>229</v>
      </c>
      <c r="C5181" s="162">
        <v>45964</v>
      </c>
      <c r="D5181" s="163" t="str">
        <f>VLOOKUP(B5181,辅助信息!E:K,7,FALSE)</f>
        <v>JWDDCD2025092400212</v>
      </c>
      <c r="E5181" s="163" t="str">
        <f>VLOOKUP(F5181,辅助信息!A:B,2,FALSE)</f>
        <v>螺纹钢</v>
      </c>
      <c r="F5181" s="163" t="s">
        <v>27</v>
      </c>
      <c r="G5181" s="164">
        <f>117-35</f>
        <v>82</v>
      </c>
      <c r="H5181" s="16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66" t="str">
        <f>VLOOKUP(B5181,辅助信息!E:I,3,FALSE)</f>
        <v>(五冶钢构龙泉东洪片区85亩住宅、商业及配套工程项目三标段)成都市龙泉驿外东洪路地铁2号线惠王陵地铁C口</v>
      </c>
      <c r="J5181" s="163" t="str">
        <f>VLOOKUP(B5181,辅助信息!E:I,4,FALSE)</f>
        <v>王军宝</v>
      </c>
      <c r="K5181" s="163">
        <f>VLOOKUP(J5181,辅助信息!H:I,2,FALSE)</f>
        <v>13889142392</v>
      </c>
      <c r="L5181" s="167">
        <f>VLOOKUP(B5181,辅助信息!E:J,6,FALSE)</f>
        <v>0</v>
      </c>
      <c r="O5181" s="62" t="str">
        <f ca="1" t="shared" si="244"/>
        <v/>
      </c>
      <c r="P5181" s="62"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61" t="s">
        <v>229</v>
      </c>
      <c r="C5182" s="162">
        <v>45964</v>
      </c>
      <c r="D5182" s="163" t="str">
        <f>VLOOKUP(B5182,辅助信息!E:K,7,FALSE)</f>
        <v>JWDDCD2025092400212</v>
      </c>
      <c r="E5182" s="163" t="str">
        <f>VLOOKUP(F5182,辅助信息!A:B,2,FALSE)</f>
        <v>螺纹钢</v>
      </c>
      <c r="F5182" s="163" t="s">
        <v>19</v>
      </c>
      <c r="G5182" s="164">
        <v>35</v>
      </c>
      <c r="H5182" s="165" t="str">
        <f>IF(SUMIFS('[1]2025年已发货'!$E:$E,'[1]2025年已发货'!$F:$F,C5182,'[1]2025年已发货'!$C:$C,F5182,'[1]2025年已发货'!$G:$G,I5182,'[1]2025年已发货'!$H:$H,J5182)=0,"未发货",SUMIFS('[1]2025年已发货'!$E:$E,'[1]2025年已发货'!$F:$F,C5182,'[1]2025年已发货'!$C:$C,F5182,'[1]2025年已发货'!$G:$G,I5182,'[1]2025年已发货'!$H:$H,J5182))</f>
        <v>未发货</v>
      </c>
      <c r="I5182" s="166" t="str">
        <f>VLOOKUP(B5182,辅助信息!E:I,3,FALSE)</f>
        <v>(五冶钢构龙泉东洪片区85亩住宅、商业及配套工程项目三标段)成都市龙泉驿外东洪路地铁2号线惠王陵地铁C口</v>
      </c>
      <c r="J5182" s="163" t="str">
        <f>VLOOKUP(B5182,辅助信息!E:I,4,FALSE)</f>
        <v>王军宝</v>
      </c>
      <c r="K5182" s="163">
        <f>VLOOKUP(J5182,辅助信息!H:I,2,FALSE)</f>
        <v>13889142392</v>
      </c>
      <c r="L5182" s="167">
        <f>VLOOKUP(B5182,辅助信息!E:J,6,FALSE)</f>
        <v>0</v>
      </c>
      <c r="O5182" s="62" t="str">
        <f ca="1" t="shared" si="244"/>
        <v/>
      </c>
      <c r="P5182" s="62"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61" t="s">
        <v>229</v>
      </c>
      <c r="C5183" s="162">
        <v>45964</v>
      </c>
      <c r="D5183" s="163" t="str">
        <f>VLOOKUP(B5183,辅助信息!E:K,7,FALSE)</f>
        <v>JWDDCD2025092400212</v>
      </c>
      <c r="E5183" s="163" t="str">
        <f>VLOOKUP(F5183,辅助信息!A:B,2,FALSE)</f>
        <v>螺纹钢</v>
      </c>
      <c r="F5183" s="163" t="s">
        <v>32</v>
      </c>
      <c r="G5183" s="164">
        <v>10</v>
      </c>
      <c r="H5183" s="16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66" t="str">
        <f>VLOOKUP(B5183,辅助信息!E:I,3,FALSE)</f>
        <v>(五冶钢构龙泉东洪片区85亩住宅、商业及配套工程项目三标段)成都市龙泉驿外东洪路地铁2号线惠王陵地铁C口</v>
      </c>
      <c r="J5183" s="163" t="str">
        <f>VLOOKUP(B5183,辅助信息!E:I,4,FALSE)</f>
        <v>王军宝</v>
      </c>
      <c r="K5183" s="163">
        <f>VLOOKUP(J5183,辅助信息!H:I,2,FALSE)</f>
        <v>13889142392</v>
      </c>
      <c r="L5183" s="167">
        <f>VLOOKUP(B5183,辅助信息!E:J,6,FALSE)</f>
        <v>0</v>
      </c>
      <c r="O5183" s="62" t="str">
        <f ca="1" t="shared" si="244"/>
        <v/>
      </c>
      <c r="P5183" s="62"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61" t="s">
        <v>229</v>
      </c>
      <c r="C5184" s="162">
        <v>45964</v>
      </c>
      <c r="D5184" s="163" t="str">
        <f>VLOOKUP(B5184,辅助信息!E:K,7,FALSE)</f>
        <v>JWDDCD2025092400212</v>
      </c>
      <c r="E5184" s="163" t="str">
        <f>VLOOKUP(F5184,辅助信息!A:B,2,FALSE)</f>
        <v>螺纹钢</v>
      </c>
      <c r="F5184" s="163" t="s">
        <v>30</v>
      </c>
      <c r="G5184" s="164">
        <f>21-5</f>
        <v>16</v>
      </c>
      <c r="H5184" s="16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66" t="str">
        <f>VLOOKUP(B5184,辅助信息!E:I,3,FALSE)</f>
        <v>(五冶钢构龙泉东洪片区85亩住宅、商业及配套工程项目三标段)成都市龙泉驿外东洪路地铁2号线惠王陵地铁C口</v>
      </c>
      <c r="J5184" s="163" t="str">
        <f>VLOOKUP(B5184,辅助信息!E:I,4,FALSE)</f>
        <v>王军宝</v>
      </c>
      <c r="K5184" s="163">
        <f>VLOOKUP(J5184,辅助信息!H:I,2,FALSE)</f>
        <v>13889142392</v>
      </c>
      <c r="L5184" s="167">
        <f>VLOOKUP(B5184,辅助信息!E:J,6,FALSE)</f>
        <v>0</v>
      </c>
      <c r="O5184" s="62" t="str">
        <f ca="1" t="shared" si="244"/>
        <v/>
      </c>
      <c r="P5184" s="62"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61" t="s">
        <v>229</v>
      </c>
      <c r="C5185" s="162">
        <v>45964</v>
      </c>
      <c r="D5185" s="163" t="str">
        <f>VLOOKUP(B5185,辅助信息!E:K,7,FALSE)</f>
        <v>JWDDCD2025092400212</v>
      </c>
      <c r="E5185" s="163" t="str">
        <f>VLOOKUP(F5185,辅助信息!A:B,2,FALSE)</f>
        <v>螺纹钢</v>
      </c>
      <c r="F5185" s="163" t="s">
        <v>33</v>
      </c>
      <c r="G5185" s="164">
        <v>8</v>
      </c>
      <c r="H5185" s="16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66" t="str">
        <f>VLOOKUP(B5185,辅助信息!E:I,3,FALSE)</f>
        <v>(五冶钢构龙泉东洪片区85亩住宅、商业及配套工程项目三标段)成都市龙泉驿外东洪路地铁2号线惠王陵地铁C口</v>
      </c>
      <c r="J5185" s="163" t="str">
        <f>VLOOKUP(B5185,辅助信息!E:I,4,FALSE)</f>
        <v>王军宝</v>
      </c>
      <c r="K5185" s="163">
        <f>VLOOKUP(J5185,辅助信息!H:I,2,FALSE)</f>
        <v>13889142392</v>
      </c>
      <c r="L5185" s="167">
        <f>VLOOKUP(B5185,辅助信息!E:J,6,FALSE)</f>
        <v>0</v>
      </c>
      <c r="O5185" s="62" t="str">
        <f ca="1" t="shared" si="244"/>
        <v/>
      </c>
      <c r="P5185" s="62"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61" t="s">
        <v>229</v>
      </c>
      <c r="C5186" s="162">
        <v>45964</v>
      </c>
      <c r="D5186" s="163" t="str">
        <f>VLOOKUP(B5186,辅助信息!E:K,7,FALSE)</f>
        <v>JWDDCD2025092400212</v>
      </c>
      <c r="E5186" s="163" t="str">
        <f>VLOOKUP(F5186,辅助信息!A:B,2,FALSE)</f>
        <v>螺纹钢</v>
      </c>
      <c r="F5186" s="163" t="s">
        <v>28</v>
      </c>
      <c r="G5186" s="164">
        <v>16</v>
      </c>
      <c r="H5186" s="16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66" t="str">
        <f>VLOOKUP(B5186,辅助信息!E:I,3,FALSE)</f>
        <v>(五冶钢构龙泉东洪片区85亩住宅、商业及配套工程项目三标段)成都市龙泉驿外东洪路地铁2号线惠王陵地铁C口</v>
      </c>
      <c r="J5186" s="163" t="str">
        <f>VLOOKUP(B5186,辅助信息!E:I,4,FALSE)</f>
        <v>王军宝</v>
      </c>
      <c r="K5186" s="163">
        <f>VLOOKUP(J5186,辅助信息!H:I,2,FALSE)</f>
        <v>13889142392</v>
      </c>
      <c r="L5186" s="167">
        <f>VLOOKUP(B5186,辅助信息!E:J,6,FALSE)</f>
        <v>0</v>
      </c>
      <c r="O5186" s="62" t="str">
        <f ca="1" t="shared" si="244"/>
        <v/>
      </c>
      <c r="P5186" s="62"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61" t="s">
        <v>229</v>
      </c>
      <c r="C5187" s="162">
        <v>45964</v>
      </c>
      <c r="D5187" s="163" t="str">
        <f>VLOOKUP(B5187,辅助信息!E:K,7,FALSE)</f>
        <v>JWDDCD2025092400212</v>
      </c>
      <c r="E5187" s="163" t="str">
        <f>VLOOKUP(F5187,辅助信息!A:B,2,FALSE)</f>
        <v>螺纹钢</v>
      </c>
      <c r="F5187" s="163" t="s">
        <v>18</v>
      </c>
      <c r="G5187" s="164">
        <v>10</v>
      </c>
      <c r="H5187" s="16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66" t="str">
        <f>VLOOKUP(B5187,辅助信息!E:I,3,FALSE)</f>
        <v>(五冶钢构龙泉东洪片区85亩住宅、商业及配套工程项目三标段)成都市龙泉驿外东洪路地铁2号线惠王陵地铁C口</v>
      </c>
      <c r="J5187" s="163" t="str">
        <f>VLOOKUP(B5187,辅助信息!E:I,4,FALSE)</f>
        <v>王军宝</v>
      </c>
      <c r="K5187" s="163">
        <f>VLOOKUP(J5187,辅助信息!H:I,2,FALSE)</f>
        <v>13889142392</v>
      </c>
      <c r="L5187" s="167">
        <f>VLOOKUP(B5187,辅助信息!E:J,6,FALSE)</f>
        <v>0</v>
      </c>
      <c r="O5187" s="62" t="str">
        <f ca="1" t="shared" si="244"/>
        <v/>
      </c>
      <c r="P5187" s="62"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61" t="s">
        <v>229</v>
      </c>
      <c r="C5188" s="162">
        <v>45964</v>
      </c>
      <c r="D5188" s="163" t="str">
        <f>VLOOKUP(B5188,辅助信息!E:K,7,FALSE)</f>
        <v>JWDDCD2025092400212</v>
      </c>
      <c r="E5188" s="163" t="str">
        <f>VLOOKUP(F5188,辅助信息!A:B,2,FALSE)</f>
        <v>螺纹钢</v>
      </c>
      <c r="F5188" s="163" t="s">
        <v>46</v>
      </c>
      <c r="G5188" s="164">
        <v>9</v>
      </c>
      <c r="H5188" s="16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66" t="str">
        <f>VLOOKUP(B5188,辅助信息!E:I,3,FALSE)</f>
        <v>(五冶钢构龙泉东洪片区85亩住宅、商业及配套工程项目三标段)成都市龙泉驿外东洪路地铁2号线惠王陵地铁C口</v>
      </c>
      <c r="J5188" s="163" t="str">
        <f>VLOOKUP(B5188,辅助信息!E:I,4,FALSE)</f>
        <v>王军宝</v>
      </c>
      <c r="K5188" s="163">
        <f>VLOOKUP(J5188,辅助信息!H:I,2,FALSE)</f>
        <v>13889142392</v>
      </c>
      <c r="L5188" s="167">
        <f>VLOOKUP(B5188,辅助信息!E:J,6,FALSE)</f>
        <v>0</v>
      </c>
      <c r="O5188" s="62" t="str">
        <f ca="1" t="shared" si="244"/>
        <v/>
      </c>
      <c r="P5188" s="62"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61" t="s">
        <v>229</v>
      </c>
      <c r="C5189" s="162">
        <v>45964</v>
      </c>
      <c r="D5189" s="163" t="str">
        <f>VLOOKUP(B5189,辅助信息!E:K,7,FALSE)</f>
        <v>JWDDCD2025092400212</v>
      </c>
      <c r="E5189" s="163" t="str">
        <f>VLOOKUP(F5189,辅助信息!A:B,2,FALSE)</f>
        <v>盘螺</v>
      </c>
      <c r="F5189" s="163" t="s">
        <v>41</v>
      </c>
      <c r="G5189" s="164">
        <v>35</v>
      </c>
      <c r="H5189" s="165" t="str">
        <f>IF(SUMIFS('[1]2025年已发货'!$E:$E,'[1]2025年已发货'!$F:$F,C5189,'[1]2025年已发货'!$C:$C,F5189,'[1]2025年已发货'!$G:$G,I5189,'[1]2025年已发货'!$H:$H,J5189)=0,"未发货",SUMIFS('[1]2025年已发货'!$E:$E,'[1]2025年已发货'!$F:$F,C5189,'[1]2025年已发货'!$C:$C,F5189,'[1]2025年已发货'!$G:$G,I5189,'[1]2025年已发货'!$H:$H,J5189))</f>
        <v>未发货</v>
      </c>
      <c r="I5189" s="166" t="str">
        <f>VLOOKUP(B5189,辅助信息!E:I,3,FALSE)</f>
        <v>(五冶钢构龙泉东洪片区85亩住宅、商业及配套工程项目三标段)成都市龙泉驿外东洪路地铁2号线惠王陵地铁C口</v>
      </c>
      <c r="J5189" s="163" t="str">
        <f>VLOOKUP(B5189,辅助信息!E:I,4,FALSE)</f>
        <v>王军宝</v>
      </c>
      <c r="K5189" s="163">
        <f>VLOOKUP(J5189,辅助信息!H:I,2,FALSE)</f>
        <v>13889142392</v>
      </c>
      <c r="L5189" s="167">
        <f>VLOOKUP(B5189,辅助信息!E:J,6,FALSE)</f>
        <v>0</v>
      </c>
      <c r="O5189" s="62" t="str">
        <f ca="1" t="shared" si="244"/>
        <v/>
      </c>
      <c r="P5189" s="62"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spans="2:18">
      <c r="B5190" s="161" t="s">
        <v>229</v>
      </c>
      <c r="C5190" s="162">
        <v>45964</v>
      </c>
      <c r="D5190" s="163" t="str">
        <f>VLOOKUP(B5190,辅助信息!E:K,7,FALSE)</f>
        <v>JWDDCD2025092400212</v>
      </c>
      <c r="E5190" s="163" t="str">
        <f>VLOOKUP(F5190,辅助信息!A:B,2,FALSE)</f>
        <v>盘螺</v>
      </c>
      <c r="F5190" s="163" t="s">
        <v>49</v>
      </c>
      <c r="G5190" s="164">
        <v>8</v>
      </c>
      <c r="H5190" s="165" t="str">
        <f>IF(SUMIFS('[1]2025年已发货'!$E:$E,'[1]2025年已发货'!$F:$F,C5190,'[1]2025年已发货'!$C:$C,F5190,'[1]2025年已发货'!$G:$G,I5190,'[1]2025年已发货'!$H:$H,J5190)=0,"未发货",SUMIFS('[1]2025年已发货'!$E:$E,'[1]2025年已发货'!$F:$F,C5190,'[1]2025年已发货'!$C:$C,F5190,'[1]2025年已发货'!$G:$G,I5190,'[1]2025年已发货'!$H:$H,J5190))</f>
        <v>未发货</v>
      </c>
      <c r="I5190" s="166" t="str">
        <f>VLOOKUP(B5190,辅助信息!E:I,3,FALSE)</f>
        <v>(五冶钢构龙泉东洪片区85亩住宅、商业及配套工程项目三标段)成都市龙泉驿外东洪路地铁2号线惠王陵地铁C口</v>
      </c>
      <c r="J5190" s="163" t="str">
        <f>VLOOKUP(B5190,辅助信息!E:I,4,FALSE)</f>
        <v>王军宝</v>
      </c>
      <c r="K5190" s="163">
        <f>VLOOKUP(J5190,辅助信息!H:I,2,FALSE)</f>
        <v>13889142392</v>
      </c>
      <c r="L5190" s="167">
        <f>VLOOKUP(B5190,辅助信息!E:J,6,FALSE)</f>
        <v>0</v>
      </c>
      <c r="O5190" s="62" t="str">
        <f ca="1" t="shared" si="244"/>
        <v/>
      </c>
      <c r="P5190" s="62" t="str">
        <f ca="1" t="shared" si="245"/>
        <v/>
      </c>
      <c r="Q5190" s="29" t="str">
        <f>VLOOKUP(B5190,辅助信息!E:M,9,FALSE)</f>
        <v>ZTWM-CDGS-XS-2025-0156-五冶钢构-2025年九月第一批次钢筋采购合同(三圣乡项目)-中铁物贸成都公司</v>
      </c>
      <c r="R5190" s="29" t="str">
        <f>_xlfn._xlws.FILTER(辅助信息!D:D,辅助信息!E:E=B5190)</f>
        <v>五冶钢构龙泉东洪片区(70亩、85亩)住宅、商业及配套工程项目</v>
      </c>
    </row>
    <row r="5191" spans="2:18">
      <c r="B5191" s="161" t="s">
        <v>229</v>
      </c>
      <c r="C5191" s="162">
        <v>45964</v>
      </c>
      <c r="D5191" s="163" t="str">
        <f>VLOOKUP(B5191,辅助信息!E:K,7,FALSE)</f>
        <v>JWDDCD2025092400212</v>
      </c>
      <c r="E5191" s="163" t="str">
        <f>VLOOKUP(F5191,辅助信息!A:B,2,FALSE)</f>
        <v>盘螺</v>
      </c>
      <c r="F5191" s="163" t="s">
        <v>40</v>
      </c>
      <c r="G5191" s="164">
        <f>84-35</f>
        <v>49</v>
      </c>
      <c r="H5191" s="165" t="str">
        <f>IF(SUMIFS('[1]2025年已发货'!$E:$E,'[1]2025年已发货'!$F:$F,C5191,'[1]2025年已发货'!$C:$C,F5191,'[1]2025年已发货'!$G:$G,I5191,'[1]2025年已发货'!$H:$H,J5191)=0,"未发货",SUMIFS('[1]2025年已发货'!$E:$E,'[1]2025年已发货'!$F:$F,C5191,'[1]2025年已发货'!$C:$C,F5191,'[1]2025年已发货'!$G:$G,I5191,'[1]2025年已发货'!$H:$H,J5191))</f>
        <v>未发货</v>
      </c>
      <c r="I5191" s="166" t="str">
        <f>VLOOKUP(B5191,辅助信息!E:I,3,FALSE)</f>
        <v>(五冶钢构龙泉东洪片区85亩住宅、商业及配套工程项目三标段)成都市龙泉驿外东洪路地铁2号线惠王陵地铁C口</v>
      </c>
      <c r="J5191" s="163" t="str">
        <f>VLOOKUP(B5191,辅助信息!E:I,4,FALSE)</f>
        <v>王军宝</v>
      </c>
      <c r="K5191" s="163">
        <f>VLOOKUP(J5191,辅助信息!H:I,2,FALSE)</f>
        <v>13889142392</v>
      </c>
      <c r="L5191" s="167">
        <f>VLOOKUP(B5191,辅助信息!E:J,6,FALSE)</f>
        <v>0</v>
      </c>
      <c r="O5191" s="62" t="str">
        <f ca="1" t="shared" si="244"/>
        <v/>
      </c>
      <c r="P5191" s="62" t="str">
        <f ca="1" t="shared" si="245"/>
        <v/>
      </c>
      <c r="Q5191" s="29" t="str">
        <f>VLOOKUP(B5191,辅助信息!E:M,9,FALSE)</f>
        <v>ZTWM-CDGS-XS-2025-0156-五冶钢构-2025年九月第一批次钢筋采购合同(三圣乡项目)-中铁物贸成都公司</v>
      </c>
      <c r="R5191" s="29" t="str">
        <f>_xlfn._xlws.FILTER(辅助信息!D:D,辅助信息!E:E=B5191)</f>
        <v>五冶钢构龙泉东洪片区(70亩、85亩)住宅、商业及配套工程项目</v>
      </c>
    </row>
    <row r="5192" spans="2:18">
      <c r="B5192" s="161" t="s">
        <v>163</v>
      </c>
      <c r="C5192" s="162">
        <v>45964</v>
      </c>
      <c r="D5192" s="163" t="str">
        <f>VLOOKUP(B5192,辅助信息!E:K,7,FALSE)</f>
        <v>JWDDCD2025052800131</v>
      </c>
      <c r="E5192" s="163" t="str">
        <f>VLOOKUP(F5192,辅助信息!A:B,2,FALSE)</f>
        <v>盘螺</v>
      </c>
      <c r="F5192" s="163" t="s">
        <v>40</v>
      </c>
      <c r="G5192" s="164">
        <v>22</v>
      </c>
      <c r="H5192" s="165" t="str">
        <f>IF(SUMIFS('[1]2025年已发货'!$E:$E,'[1]2025年已发货'!$F:$F,C5192,'[1]2025年已发货'!$C:$C,F5192,'[1]2025年已发货'!$G:$G,I5192,'[1]2025年已发货'!$H:$H,J5192)=0,"未发货",SUMIFS('[1]2025年已发货'!$E:$E,'[1]2025年已发货'!$F:$F,C5192,'[1]2025年已发货'!$C:$C,F5192,'[1]2025年已发货'!$G:$G,I5192,'[1]2025年已发货'!$H:$H,J5192))</f>
        <v>未发货</v>
      </c>
      <c r="I5192" s="166" t="str">
        <f>VLOOKUP(B5192,辅助信息!E:I,3,FALSE)</f>
        <v>（商投建工达州中医药科技园-4工区-9号楼）达州市通川区达州中医药职业学院犀牛大道北段</v>
      </c>
      <c r="J5192" s="163" t="str">
        <f>VLOOKUP(B5192,辅助信息!E:I,4,FALSE)</f>
        <v>张扬</v>
      </c>
      <c r="K5192" s="163">
        <f>VLOOKUP(J5192,辅助信息!H:I,2,FALSE)</f>
        <v>18381904567</v>
      </c>
      <c r="L5192" s="167" t="str">
        <f>VLOOKUP(B5192,辅助信息!E:J,6,FALSE)</f>
        <v>控制炉批号！多了现场不收！,优先安排达钢,提前联系到场规格及数量</v>
      </c>
      <c r="O5192" s="62" t="str">
        <f ca="1" t="shared" si="244"/>
        <v/>
      </c>
      <c r="P5192" s="62" t="str">
        <f ca="1" t="shared" si="245"/>
        <v/>
      </c>
      <c r="Q5192" s="29" t="str">
        <f>VLOOKUP(B5192,辅助信息!E:M,9,FALSE)</f>
        <v>ZTWM-CDGS-XS-2024-0134-商投建工达州中医药科技成果示范园项目</v>
      </c>
      <c r="R5192" s="29" t="str">
        <f>_xlfn._xlws.FILTER(辅助信息!D:D,辅助信息!E:E=B5192)</f>
        <v>商投建工达州中医药科技园</v>
      </c>
    </row>
    <row r="5193" spans="2:18">
      <c r="B5193" s="161" t="s">
        <v>163</v>
      </c>
      <c r="C5193" s="162">
        <v>45964</v>
      </c>
      <c r="D5193" s="163" t="str">
        <f>VLOOKUP(B5193,辅助信息!E:K,7,FALSE)</f>
        <v>JWDDCD2025052800131</v>
      </c>
      <c r="E5193" s="163" t="str">
        <f>VLOOKUP(F5193,辅助信息!A:B,2,FALSE)</f>
        <v>螺纹钢</v>
      </c>
      <c r="F5193" s="163" t="s">
        <v>82</v>
      </c>
      <c r="G5193" s="164">
        <v>3</v>
      </c>
      <c r="H5193" s="165" t="str">
        <f>IF(SUMIFS('[1]2025年已发货'!$E:$E,'[1]2025年已发货'!$F:$F,C5193,'[1]2025年已发货'!$C:$C,F5193,'[1]2025年已发货'!$G:$G,I5193,'[1]2025年已发货'!$H:$H,J5193)=0,"未发货",SUMIFS('[1]2025年已发货'!$E:$E,'[1]2025年已发货'!$F:$F,C5193,'[1]2025年已发货'!$C:$C,F5193,'[1]2025年已发货'!$G:$G,I5193,'[1]2025年已发货'!$H:$H,J5193))</f>
        <v>未发货</v>
      </c>
      <c r="I5193" s="166" t="str">
        <f>VLOOKUP(B5193,辅助信息!E:I,3,FALSE)</f>
        <v>（商投建工达州中医药科技园-4工区-9号楼）达州市通川区达州中医药职业学院犀牛大道北段</v>
      </c>
      <c r="J5193" s="163" t="str">
        <f>VLOOKUP(B5193,辅助信息!E:I,4,FALSE)</f>
        <v>张扬</v>
      </c>
      <c r="K5193" s="163">
        <f>VLOOKUP(J5193,辅助信息!H:I,2,FALSE)</f>
        <v>18381904567</v>
      </c>
      <c r="L5193" s="167" t="str">
        <f>VLOOKUP(B5193,辅助信息!E:J,6,FALSE)</f>
        <v>控制炉批号！多了现场不收！,优先安排达钢,提前联系到场规格及数量</v>
      </c>
      <c r="O5193" s="62" t="str">
        <f ca="1" t="shared" si="244"/>
        <v/>
      </c>
      <c r="P5193" s="62" t="str">
        <f ca="1" t="shared" si="245"/>
        <v/>
      </c>
      <c r="Q5193" s="29" t="str">
        <f>VLOOKUP(B5193,辅助信息!E:M,9,FALSE)</f>
        <v>ZTWM-CDGS-XS-2024-0134-商投建工达州中医药科技成果示范园项目</v>
      </c>
      <c r="R5193" s="29" t="str">
        <f>_xlfn._xlws.FILTER(辅助信息!D:D,辅助信息!E:E=B5193)</f>
        <v>商投建工达州中医药科技园</v>
      </c>
    </row>
    <row r="5194" spans="2:18">
      <c r="B5194" s="161" t="s">
        <v>163</v>
      </c>
      <c r="C5194" s="162">
        <v>45964</v>
      </c>
      <c r="D5194" s="163" t="str">
        <f>VLOOKUP(B5194,辅助信息!E:K,7,FALSE)</f>
        <v>JWDDCD2025052800131</v>
      </c>
      <c r="E5194" s="163" t="str">
        <f>VLOOKUP(F5194,辅助信息!A:B,2,FALSE)</f>
        <v>螺纹钢</v>
      </c>
      <c r="F5194" s="163" t="s">
        <v>21</v>
      </c>
      <c r="G5194" s="164">
        <v>8</v>
      </c>
      <c r="H5194" s="165" t="str">
        <f>IF(SUMIFS('[1]2025年已发货'!$E:$E,'[1]2025年已发货'!$F:$F,C5194,'[1]2025年已发货'!$C:$C,F5194,'[1]2025年已发货'!$G:$G,I5194,'[1]2025年已发货'!$H:$H,J5194)=0,"未发货",SUMIFS('[1]2025年已发货'!$E:$E,'[1]2025年已发货'!$F:$F,C5194,'[1]2025年已发货'!$C:$C,F5194,'[1]2025年已发货'!$G:$G,I5194,'[1]2025年已发货'!$H:$H,J5194))</f>
        <v>未发货</v>
      </c>
      <c r="I5194" s="166" t="str">
        <f>VLOOKUP(B5194,辅助信息!E:I,3,FALSE)</f>
        <v>（商投建工达州中医药科技园-4工区-9号楼）达州市通川区达州中医药职业学院犀牛大道北段</v>
      </c>
      <c r="J5194" s="163" t="str">
        <f>VLOOKUP(B5194,辅助信息!E:I,4,FALSE)</f>
        <v>张扬</v>
      </c>
      <c r="K5194" s="163">
        <f>VLOOKUP(J5194,辅助信息!H:I,2,FALSE)</f>
        <v>18381904567</v>
      </c>
      <c r="L5194" s="167" t="str">
        <f>VLOOKUP(B5194,辅助信息!E:J,6,FALSE)</f>
        <v>控制炉批号！多了现场不收！,优先安排达钢,提前联系到场规格及数量</v>
      </c>
      <c r="O5194" s="62" t="str">
        <f ca="1" t="shared" si="244"/>
        <v/>
      </c>
      <c r="P5194" s="62" t="str">
        <f ca="1" t="shared" si="245"/>
        <v/>
      </c>
      <c r="Q5194" s="29" t="str">
        <f>VLOOKUP(B5194,辅助信息!E:M,9,FALSE)</f>
        <v>ZTWM-CDGS-XS-2024-0134-商投建工达州中医药科技成果示范园项目</v>
      </c>
      <c r="R5194" s="29" t="str">
        <f>_xlfn._xlws.FILTER(辅助信息!D:D,辅助信息!E:E=B5194)</f>
        <v>商投建工达州中医药科技园</v>
      </c>
    </row>
    <row r="5195" spans="2:18">
      <c r="B5195" s="161" t="s">
        <v>163</v>
      </c>
      <c r="C5195" s="162">
        <v>45964</v>
      </c>
      <c r="D5195" s="163" t="str">
        <f>VLOOKUP(B5195,辅助信息!E:K,7,FALSE)</f>
        <v>JWDDCD2025052800131</v>
      </c>
      <c r="E5195" s="163" t="str">
        <f>VLOOKUP(F5195,辅助信息!A:B,2,FALSE)</f>
        <v>螺纹钢</v>
      </c>
      <c r="F5195" s="163" t="s">
        <v>22</v>
      </c>
      <c r="G5195" s="164">
        <v>2</v>
      </c>
      <c r="H5195" s="165" t="str">
        <f>IF(SUMIFS('[1]2025年已发货'!$E:$E,'[1]2025年已发货'!$F:$F,C5195,'[1]2025年已发货'!$C:$C,F5195,'[1]2025年已发货'!$G:$G,I5195,'[1]2025年已发货'!$H:$H,J5195)=0,"未发货",SUMIFS('[1]2025年已发货'!$E:$E,'[1]2025年已发货'!$F:$F,C5195,'[1]2025年已发货'!$C:$C,F5195,'[1]2025年已发货'!$G:$G,I5195,'[1]2025年已发货'!$H:$H,J5195))</f>
        <v>未发货</v>
      </c>
      <c r="I5195" s="166" t="str">
        <f>VLOOKUP(B5195,辅助信息!E:I,3,FALSE)</f>
        <v>（商投建工达州中医药科技园-4工区-9号楼）达州市通川区达州中医药职业学院犀牛大道北段</v>
      </c>
      <c r="J5195" s="163" t="str">
        <f>VLOOKUP(B5195,辅助信息!E:I,4,FALSE)</f>
        <v>张扬</v>
      </c>
      <c r="K5195" s="163">
        <f>VLOOKUP(J5195,辅助信息!H:I,2,FALSE)</f>
        <v>18381904567</v>
      </c>
      <c r="L5195" s="167" t="str">
        <f>VLOOKUP(B5195,辅助信息!E:J,6,FALSE)</f>
        <v>控制炉批号！多了现场不收！,优先安排达钢,提前联系到场规格及数量</v>
      </c>
      <c r="O5195" s="62" t="str">
        <f ca="1" t="shared" si="244"/>
        <v/>
      </c>
      <c r="P5195" s="62" t="str">
        <f ca="1" t="shared" si="245"/>
        <v/>
      </c>
      <c r="Q5195" s="29" t="str">
        <f>VLOOKUP(B5195,辅助信息!E:M,9,FALSE)</f>
        <v>ZTWM-CDGS-XS-2024-0134-商投建工达州中医药科技成果示范园项目</v>
      </c>
      <c r="R5195" s="29" t="str">
        <f>_xlfn._xlws.FILTER(辅助信息!D:D,辅助信息!E:E=B5195)</f>
        <v>商投建工达州中医药科技园</v>
      </c>
    </row>
    <row r="5196" spans="2:18">
      <c r="B5196" s="161" t="s">
        <v>112</v>
      </c>
      <c r="C5196" s="162">
        <v>45964</v>
      </c>
      <c r="D5196" s="163" t="str">
        <f>VLOOKUP(B5196,辅助信息!E:K,7,FALSE)</f>
        <v>JWDDCD2025052800131</v>
      </c>
      <c r="E5196" s="163" t="str">
        <f>VLOOKUP(F5196,辅助信息!A:B,2,FALSE)</f>
        <v>盘螺</v>
      </c>
      <c r="F5196" s="163" t="s">
        <v>40</v>
      </c>
      <c r="G5196" s="164">
        <v>14</v>
      </c>
      <c r="H5196" s="165" t="str">
        <f>IF(SUMIFS('[1]2025年已发货'!$E:$E,'[1]2025年已发货'!$F:$F,C5196,'[1]2025年已发货'!$C:$C,F5196,'[1]2025年已发货'!$G:$G,I5196,'[1]2025年已发货'!$H:$H,J5196)=0,"未发货",SUMIFS('[1]2025年已发货'!$E:$E,'[1]2025年已发货'!$F:$F,C5196,'[1]2025年已发货'!$C:$C,F5196,'[1]2025年已发货'!$G:$G,I5196,'[1]2025年已发货'!$H:$H,J5196))</f>
        <v>未发货</v>
      </c>
      <c r="I5196" s="166" t="str">
        <f>VLOOKUP(B5196,辅助信息!E:I,3,FALSE)</f>
        <v>（商投建工达州中医药科技园-4工区-10号楼）达州市通川区达州中医药职业学院犀牛大道北段</v>
      </c>
      <c r="J5196" s="163" t="str">
        <f>VLOOKUP(B5196,辅助信息!E:I,4,FALSE)</f>
        <v>张扬</v>
      </c>
      <c r="K5196" s="163">
        <f>VLOOKUP(J5196,辅助信息!H:I,2,FALSE)</f>
        <v>18381904567</v>
      </c>
      <c r="L5196" s="167" t="str">
        <f>VLOOKUP(B5196,辅助信息!E:J,6,FALSE)</f>
        <v>控制炉批号！多了现场不收！,优先安排达钢,提前联系到场规格及数量</v>
      </c>
      <c r="O5196" s="62" t="str">
        <f ca="1" t="shared" si="244"/>
        <v/>
      </c>
      <c r="P5196" s="62" t="str">
        <f ca="1" t="shared" si="245"/>
        <v/>
      </c>
      <c r="Q5196" s="29" t="str">
        <f>VLOOKUP(B5196,辅助信息!E:M,9,FALSE)</f>
        <v>ZTWM-CDGS-XS-2024-0134-商投建工达州中医药科技成果示范园项目</v>
      </c>
      <c r="R5196" s="29" t="str">
        <f>_xlfn._xlws.FILTER(辅助信息!D:D,辅助信息!E:E=B5196)</f>
        <v>商投建工达州中医药科技园</v>
      </c>
    </row>
    <row r="5197" spans="2:18">
      <c r="B5197" s="161" t="s">
        <v>112</v>
      </c>
      <c r="C5197" s="162">
        <v>45964</v>
      </c>
      <c r="D5197" s="163" t="str">
        <f>VLOOKUP(B5197,辅助信息!E:K,7,FALSE)</f>
        <v>JWDDCD2025052800131</v>
      </c>
      <c r="E5197" s="163" t="str">
        <f>VLOOKUP(F5197,辅助信息!A:B,2,FALSE)</f>
        <v>螺纹钢</v>
      </c>
      <c r="F5197" s="163" t="s">
        <v>27</v>
      </c>
      <c r="G5197" s="164">
        <v>21</v>
      </c>
      <c r="H5197" s="165" t="str">
        <f>IF(SUMIFS('[1]2025年已发货'!$E:$E,'[1]2025年已发货'!$F:$F,C5197,'[1]2025年已发货'!$C:$C,F5197,'[1]2025年已发货'!$G:$G,I5197,'[1]2025年已发货'!$H:$H,J5197)=0,"未发货",SUMIFS('[1]2025年已发货'!$E:$E,'[1]2025年已发货'!$F:$F,C5197,'[1]2025年已发货'!$C:$C,F5197,'[1]2025年已发货'!$G:$G,I5197,'[1]2025年已发货'!$H:$H,J5197))</f>
        <v>未发货</v>
      </c>
      <c r="I5197" s="166" t="str">
        <f>VLOOKUP(B5197,辅助信息!E:I,3,FALSE)</f>
        <v>（商投建工达州中医药科技园-4工区-10号楼）达州市通川区达州中医药职业学院犀牛大道北段</v>
      </c>
      <c r="J5197" s="163" t="str">
        <f>VLOOKUP(B5197,辅助信息!E:I,4,FALSE)</f>
        <v>张扬</v>
      </c>
      <c r="K5197" s="163">
        <f>VLOOKUP(J5197,辅助信息!H:I,2,FALSE)</f>
        <v>18381904567</v>
      </c>
      <c r="L5197" s="167" t="str">
        <f>VLOOKUP(B5197,辅助信息!E:J,6,FALSE)</f>
        <v>控制炉批号！多了现场不收！,优先安排达钢,提前联系到场规格及数量</v>
      </c>
      <c r="O5197" s="62" t="str">
        <f ca="1" t="shared" si="244"/>
        <v/>
      </c>
      <c r="P5197" s="62" t="str">
        <f ca="1" t="shared" si="245"/>
        <v/>
      </c>
      <c r="Q5197" s="29" t="str">
        <f>VLOOKUP(B5197,辅助信息!E:M,9,FALSE)</f>
        <v>ZTWM-CDGS-XS-2024-0134-商投建工达州中医药科技成果示范园项目</v>
      </c>
      <c r="R5197" s="29" t="str">
        <f>_xlfn._xlws.FILTER(辅助信息!D:D,辅助信息!E:E=B5197)</f>
        <v>商投建工达州中医药科技园</v>
      </c>
    </row>
    <row r="5198" spans="2:18">
      <c r="B5198" s="168" t="s">
        <v>47</v>
      </c>
      <c r="C5198" s="162">
        <v>45964</v>
      </c>
      <c r="D5198" s="169" t="str">
        <f>VLOOKUP(B5198,辅助信息!E:K,7,FALSE)</f>
        <v>JWDDCD2025052800131</v>
      </c>
      <c r="E5198" s="169" t="str">
        <f>VLOOKUP(F5198,辅助信息!A:B,2,FALSE)</f>
        <v>盘螺</v>
      </c>
      <c r="F5198" s="169" t="s">
        <v>49</v>
      </c>
      <c r="G5198" s="170">
        <v>6</v>
      </c>
      <c r="H5198" s="165" t="str">
        <f>IF(SUMIFS('[1]2025年已发货'!$E:$E,'[1]2025年已发货'!$F:$F,C5198,'[1]2025年已发货'!$C:$C,F5198,'[1]2025年已发货'!$G:$G,I5198,'[1]2025年已发货'!$H:$H,J5198)=0,"未发货",SUMIFS('[1]2025年已发货'!$E:$E,'[1]2025年已发货'!$F:$F,C5198,'[1]2025年已发货'!$C:$C,F5198,'[1]2025年已发货'!$G:$G,I5198,'[1]2025年已发货'!$H:$H,J5198))</f>
        <v>未发货</v>
      </c>
      <c r="I5198" s="172" t="str">
        <f>VLOOKUP(B5198,辅助信息!E:I,3,FALSE)</f>
        <v>（商投建工达州中医药科技园-1工区）达州市通川区达州中医药职业学院犀牛大道北段</v>
      </c>
      <c r="J5198" s="169" t="str">
        <f>VLOOKUP(B5198,辅助信息!E:I,4,FALSE)</f>
        <v>程黄刚</v>
      </c>
      <c r="K5198" s="169">
        <f>VLOOKUP(J5198,辅助信息!H:I,2,FALSE)</f>
        <v>15108211617</v>
      </c>
      <c r="L5198" s="173" t="str">
        <f>VLOOKUP(B5198,辅助信息!E:J,6,FALSE)</f>
        <v>控制炉批号！多了现场不收！,优先安排达钢,提前联系到场规格及数量</v>
      </c>
      <c r="O5198" s="62" t="str">
        <f ca="1" t="shared" si="244"/>
        <v/>
      </c>
      <c r="P5198" s="62" t="str">
        <f ca="1" t="shared" si="245"/>
        <v/>
      </c>
      <c r="Q5198" s="29" t="str">
        <f>VLOOKUP(B5198,辅助信息!E:M,9,FALSE)</f>
        <v>ZTWM-CDGS-XS-2024-0134-商投建工达州中医药科技成果示范园项目</v>
      </c>
      <c r="R5198" s="29" t="str">
        <f>_xlfn._xlws.FILTER(辅助信息!D:D,辅助信息!E:E=B5198)</f>
        <v>商投建工达州中医药科技园</v>
      </c>
    </row>
    <row r="5199" spans="2:18">
      <c r="B5199" s="168" t="s">
        <v>47</v>
      </c>
      <c r="C5199" s="162">
        <v>45964</v>
      </c>
      <c r="D5199" s="169" t="str">
        <f>VLOOKUP(B5199,辅助信息!E:K,7,FALSE)</f>
        <v>JWDDCD2025052800131</v>
      </c>
      <c r="E5199" s="169" t="str">
        <f>VLOOKUP(F5199,辅助信息!A:B,2,FALSE)</f>
        <v>盘螺</v>
      </c>
      <c r="F5199" s="169" t="s">
        <v>40</v>
      </c>
      <c r="G5199" s="170">
        <v>21</v>
      </c>
      <c r="H5199" s="165" t="str">
        <f>IF(SUMIFS('[1]2025年已发货'!$E:$E,'[1]2025年已发货'!$F:$F,C5199,'[1]2025年已发货'!$C:$C,F5199,'[1]2025年已发货'!$G:$G,I5199,'[1]2025年已发货'!$H:$H,J5199)=0,"未发货",SUMIFS('[1]2025年已发货'!$E:$E,'[1]2025年已发货'!$F:$F,C5199,'[1]2025年已发货'!$C:$C,F5199,'[1]2025年已发货'!$G:$G,I5199,'[1]2025年已发货'!$H:$H,J5199))</f>
        <v>未发货</v>
      </c>
      <c r="I5199" s="172" t="str">
        <f>VLOOKUP(B5199,辅助信息!E:I,3,FALSE)</f>
        <v>（商投建工达州中医药科技园-1工区）达州市通川区达州中医药职业学院犀牛大道北段</v>
      </c>
      <c r="J5199" s="169" t="str">
        <f>VLOOKUP(B5199,辅助信息!E:I,4,FALSE)</f>
        <v>程黄刚</v>
      </c>
      <c r="K5199" s="169">
        <f>VLOOKUP(J5199,辅助信息!H:I,2,FALSE)</f>
        <v>15108211617</v>
      </c>
      <c r="L5199" s="173" t="str">
        <f>VLOOKUP(B5199,辅助信息!E:J,6,FALSE)</f>
        <v>控制炉批号！多了现场不收！,优先安排达钢,提前联系到场规格及数量</v>
      </c>
      <c r="O5199" s="62" t="str">
        <f ca="1" t="shared" si="244"/>
        <v/>
      </c>
      <c r="P5199" s="62" t="str">
        <f ca="1" t="shared" si="245"/>
        <v/>
      </c>
      <c r="Q5199" s="29" t="str">
        <f>VLOOKUP(B5199,辅助信息!E:M,9,FALSE)</f>
        <v>ZTWM-CDGS-XS-2024-0134-商投建工达州中医药科技成果示范园项目</v>
      </c>
      <c r="R5199" s="29" t="str">
        <f>_xlfn._xlws.FILTER(辅助信息!D:D,辅助信息!E:E=B5199)</f>
        <v>商投建工达州中医药科技园</v>
      </c>
    </row>
    <row r="5200" spans="2:18">
      <c r="B5200" s="168" t="s">
        <v>47</v>
      </c>
      <c r="C5200" s="162">
        <v>45964</v>
      </c>
      <c r="D5200" s="169" t="str">
        <f>VLOOKUP(B5200,辅助信息!E:K,7,FALSE)</f>
        <v>JWDDCD2025052800131</v>
      </c>
      <c r="E5200" s="169" t="str">
        <f>VLOOKUP(F5200,辅助信息!A:B,2,FALSE)</f>
        <v>盘螺</v>
      </c>
      <c r="F5200" s="169" t="s">
        <v>41</v>
      </c>
      <c r="G5200" s="170">
        <v>9</v>
      </c>
      <c r="H5200" s="165" t="str">
        <f>IF(SUMIFS('[1]2025年已发货'!$E:$E,'[1]2025年已发货'!$F:$F,C5200,'[1]2025年已发货'!$C:$C,F5200,'[1]2025年已发货'!$G:$G,I5200,'[1]2025年已发货'!$H:$H,J5200)=0,"未发货",SUMIFS('[1]2025年已发货'!$E:$E,'[1]2025年已发货'!$F:$F,C5200,'[1]2025年已发货'!$C:$C,F5200,'[1]2025年已发货'!$G:$G,I5200,'[1]2025年已发货'!$H:$H,J5200))</f>
        <v>未发货</v>
      </c>
      <c r="I5200" s="172" t="str">
        <f>VLOOKUP(B5200,辅助信息!E:I,3,FALSE)</f>
        <v>（商投建工达州中医药科技园-1工区）达州市通川区达州中医药职业学院犀牛大道北段</v>
      </c>
      <c r="J5200" s="169" t="str">
        <f>VLOOKUP(B5200,辅助信息!E:I,4,FALSE)</f>
        <v>程黄刚</v>
      </c>
      <c r="K5200" s="169">
        <f>VLOOKUP(J5200,辅助信息!H:I,2,FALSE)</f>
        <v>15108211617</v>
      </c>
      <c r="L5200" s="173" t="str">
        <f>VLOOKUP(B5200,辅助信息!E:J,6,FALSE)</f>
        <v>控制炉批号！多了现场不收！,优先安排达钢,提前联系到场规格及数量</v>
      </c>
      <c r="O5200" s="62" t="str">
        <f ca="1" t="shared" si="244"/>
        <v/>
      </c>
      <c r="P5200" s="62" t="str">
        <f ca="1" t="shared" si="245"/>
        <v/>
      </c>
      <c r="Q5200" s="29" t="str">
        <f>VLOOKUP(B5200,辅助信息!E:M,9,FALSE)</f>
        <v>ZTWM-CDGS-XS-2024-0134-商投建工达州中医药科技成果示范园项目</v>
      </c>
      <c r="R5200" s="29" t="str">
        <f>_xlfn._xlws.FILTER(辅助信息!D:D,辅助信息!E:E=B5200)</f>
        <v>商投建工达州中医药科技园</v>
      </c>
    </row>
    <row r="5201" spans="2:18">
      <c r="B5201" s="168" t="s">
        <v>47</v>
      </c>
      <c r="C5201" s="162">
        <v>45964</v>
      </c>
      <c r="D5201" s="169" t="str">
        <f>VLOOKUP(B5201,辅助信息!E:K,7,FALSE)</f>
        <v>JWDDCD2025052800131</v>
      </c>
      <c r="E5201" s="169" t="str">
        <f>VLOOKUP(F5201,辅助信息!A:B,2,FALSE)</f>
        <v>螺纹钢</v>
      </c>
      <c r="F5201" s="169" t="s">
        <v>32</v>
      </c>
      <c r="G5201" s="170">
        <v>6</v>
      </c>
      <c r="H5201" s="165" t="str">
        <f>IF(SUMIFS('[1]2025年已发货'!$E:$E,'[1]2025年已发货'!$F:$F,C5201,'[1]2025年已发货'!$C:$C,F5201,'[1]2025年已发货'!$G:$G,I5201,'[1]2025年已发货'!$H:$H,J5201)=0,"未发货",SUMIFS('[1]2025年已发货'!$E:$E,'[1]2025年已发货'!$F:$F,C5201,'[1]2025年已发货'!$C:$C,F5201,'[1]2025年已发货'!$G:$G,I5201,'[1]2025年已发货'!$H:$H,J5201))</f>
        <v>未发货</v>
      </c>
      <c r="I5201" s="172" t="str">
        <f>VLOOKUP(B5201,辅助信息!E:I,3,FALSE)</f>
        <v>（商投建工达州中医药科技园-1工区）达州市通川区达州中医药职业学院犀牛大道北段</v>
      </c>
      <c r="J5201" s="169" t="str">
        <f>VLOOKUP(B5201,辅助信息!E:I,4,FALSE)</f>
        <v>程黄刚</v>
      </c>
      <c r="K5201" s="169">
        <f>VLOOKUP(J5201,辅助信息!H:I,2,FALSE)</f>
        <v>15108211617</v>
      </c>
      <c r="L5201" s="173" t="str">
        <f>VLOOKUP(B5201,辅助信息!E:J,6,FALSE)</f>
        <v>控制炉批号！多了现场不收！,优先安排达钢,提前联系到场规格及数量</v>
      </c>
      <c r="O5201" s="62" t="str">
        <f ca="1" t="shared" si="244"/>
        <v/>
      </c>
      <c r="P5201" s="62" t="str">
        <f ca="1" t="shared" si="245"/>
        <v/>
      </c>
      <c r="Q5201" s="29" t="str">
        <f>VLOOKUP(B5201,辅助信息!E:M,9,FALSE)</f>
        <v>ZTWM-CDGS-XS-2024-0134-商投建工达州中医药科技成果示范园项目</v>
      </c>
      <c r="R5201" s="29" t="str">
        <f>_xlfn._xlws.FILTER(辅助信息!D:D,辅助信息!E:E=B5201)</f>
        <v>商投建工达州中医药科技园</v>
      </c>
    </row>
    <row r="5202" spans="2:18">
      <c r="B5202" s="168" t="s">
        <v>47</v>
      </c>
      <c r="C5202" s="162">
        <v>45964</v>
      </c>
      <c r="D5202" s="169" t="str">
        <f>VLOOKUP(B5202,辅助信息!E:K,7,FALSE)</f>
        <v>JWDDCD2025052800131</v>
      </c>
      <c r="E5202" s="169" t="str">
        <f>VLOOKUP(F5202,辅助信息!A:B,2,FALSE)</f>
        <v>螺纹钢</v>
      </c>
      <c r="F5202" s="169" t="s">
        <v>45</v>
      </c>
      <c r="G5202" s="170">
        <v>6</v>
      </c>
      <c r="H5202" s="165" t="str">
        <f>IF(SUMIFS('[1]2025年已发货'!$E:$E,'[1]2025年已发货'!$F:$F,C5202,'[1]2025年已发货'!$C:$C,F5202,'[1]2025年已发货'!$G:$G,I5202,'[1]2025年已发货'!$H:$H,J5202)=0,"未发货",SUMIFS('[1]2025年已发货'!$E:$E,'[1]2025年已发货'!$F:$F,C5202,'[1]2025年已发货'!$C:$C,F5202,'[1]2025年已发货'!$G:$G,I5202,'[1]2025年已发货'!$H:$H,J5202))</f>
        <v>未发货</v>
      </c>
      <c r="I5202" s="172" t="str">
        <f>VLOOKUP(B5202,辅助信息!E:I,3,FALSE)</f>
        <v>（商投建工达州中医药科技园-1工区）达州市通川区达州中医药职业学院犀牛大道北段</v>
      </c>
      <c r="J5202" s="169" t="str">
        <f>VLOOKUP(B5202,辅助信息!E:I,4,FALSE)</f>
        <v>程黄刚</v>
      </c>
      <c r="K5202" s="169">
        <f>VLOOKUP(J5202,辅助信息!H:I,2,FALSE)</f>
        <v>15108211617</v>
      </c>
      <c r="L5202" s="173" t="str">
        <f>VLOOKUP(B5202,辅助信息!E:J,6,FALSE)</f>
        <v>控制炉批号！多了现场不收！,优先安排达钢,提前联系到场规格及数量</v>
      </c>
      <c r="O5202" s="62" t="str">
        <f ca="1" t="shared" si="244"/>
        <v/>
      </c>
      <c r="P5202" s="62" t="str">
        <f ca="1" t="shared" si="245"/>
        <v/>
      </c>
      <c r="Q5202" s="29" t="str">
        <f>VLOOKUP(B5202,辅助信息!E:M,9,FALSE)</f>
        <v>ZTWM-CDGS-XS-2024-0134-商投建工达州中医药科技成果示范园项目</v>
      </c>
      <c r="R5202" s="29" t="str">
        <f>_xlfn._xlws.FILTER(辅助信息!D:D,辅助信息!E:E=B5202)</f>
        <v>商投建工达州中医药科技园</v>
      </c>
    </row>
    <row r="5203" spans="2:18">
      <c r="B5203" s="168" t="s">
        <v>47</v>
      </c>
      <c r="C5203" s="162">
        <v>45964</v>
      </c>
      <c r="D5203" s="169" t="str">
        <f>VLOOKUP(B5203,辅助信息!E:K,7,FALSE)</f>
        <v>JWDDCD2025052800131</v>
      </c>
      <c r="E5203" s="169" t="str">
        <f>VLOOKUP(F5203,辅助信息!A:B,2,FALSE)</f>
        <v>螺纹钢</v>
      </c>
      <c r="F5203" s="169" t="s">
        <v>21</v>
      </c>
      <c r="G5203" s="170">
        <v>12</v>
      </c>
      <c r="H5203" s="165" t="str">
        <f>IF(SUMIFS('[1]2025年已发货'!$E:$E,'[1]2025年已发货'!$F:$F,C5203,'[1]2025年已发货'!$C:$C,F5203,'[1]2025年已发货'!$G:$G,I5203,'[1]2025年已发货'!$H:$H,J5203)=0,"未发货",SUMIFS('[1]2025年已发货'!$E:$E,'[1]2025年已发货'!$F:$F,C5203,'[1]2025年已发货'!$C:$C,F5203,'[1]2025年已发货'!$G:$G,I5203,'[1]2025年已发货'!$H:$H,J5203))</f>
        <v>未发货</v>
      </c>
      <c r="I5203" s="172" t="str">
        <f>VLOOKUP(B5203,辅助信息!E:I,3,FALSE)</f>
        <v>（商投建工达州中医药科技园-1工区）达州市通川区达州中医药职业学院犀牛大道北段</v>
      </c>
      <c r="J5203" s="169" t="str">
        <f>VLOOKUP(B5203,辅助信息!E:I,4,FALSE)</f>
        <v>程黄刚</v>
      </c>
      <c r="K5203" s="169">
        <f>VLOOKUP(J5203,辅助信息!H:I,2,FALSE)</f>
        <v>15108211617</v>
      </c>
      <c r="L5203" s="173" t="str">
        <f>VLOOKUP(B5203,辅助信息!E:J,6,FALSE)</f>
        <v>控制炉批号！多了现场不收！,优先安排达钢,提前联系到场规格及数量</v>
      </c>
      <c r="O5203" s="62" t="str">
        <f ca="1" t="shared" si="244"/>
        <v/>
      </c>
      <c r="P5203" s="62" t="str">
        <f ca="1" t="shared" si="245"/>
        <v/>
      </c>
      <c r="Q5203" s="29" t="str">
        <f>VLOOKUP(B5203,辅助信息!E:M,9,FALSE)</f>
        <v>ZTWM-CDGS-XS-2024-0134-商投建工达州中医药科技成果示范园项目</v>
      </c>
      <c r="R5203" s="29" t="str">
        <f>_xlfn._xlws.FILTER(辅助信息!D:D,辅助信息!E:E=B5203)</f>
        <v>商投建工达州中医药科技园</v>
      </c>
    </row>
    <row r="5204" spans="2:18">
      <c r="B5204" s="168" t="s">
        <v>47</v>
      </c>
      <c r="C5204" s="162">
        <v>45964</v>
      </c>
      <c r="D5204" s="169" t="str">
        <f>VLOOKUP(B5204,辅助信息!E:K,7,FALSE)</f>
        <v>JWDDCD2025052800131</v>
      </c>
      <c r="E5204" s="169" t="str">
        <f>VLOOKUP(F5204,辅助信息!A:B,2,FALSE)</f>
        <v>螺纹钢</v>
      </c>
      <c r="F5204" s="169" t="s">
        <v>58</v>
      </c>
      <c r="G5204" s="170">
        <v>12</v>
      </c>
      <c r="H5204" s="165" t="str">
        <f>IF(SUMIFS('[1]2025年已发货'!$E:$E,'[1]2025年已发货'!$F:$F,C5204,'[1]2025年已发货'!$C:$C,F5204,'[1]2025年已发货'!$G:$G,I5204,'[1]2025年已发货'!$H:$H,J5204)=0,"未发货",SUMIFS('[1]2025年已发货'!$E:$E,'[1]2025年已发货'!$F:$F,C5204,'[1]2025年已发货'!$C:$C,F5204,'[1]2025年已发货'!$G:$G,I5204,'[1]2025年已发货'!$H:$H,J5204))</f>
        <v>未发货</v>
      </c>
      <c r="I5204" s="172" t="str">
        <f>VLOOKUP(B5204,辅助信息!E:I,3,FALSE)</f>
        <v>（商投建工达州中医药科技园-1工区）达州市通川区达州中医药职业学院犀牛大道北段</v>
      </c>
      <c r="J5204" s="169" t="str">
        <f>VLOOKUP(B5204,辅助信息!E:I,4,FALSE)</f>
        <v>程黄刚</v>
      </c>
      <c r="K5204" s="169">
        <f>VLOOKUP(J5204,辅助信息!H:I,2,FALSE)</f>
        <v>15108211617</v>
      </c>
      <c r="L5204" s="173" t="str">
        <f>VLOOKUP(B5204,辅助信息!E:J,6,FALSE)</f>
        <v>控制炉批号！多了现场不收！,优先安排达钢,提前联系到场规格及数量</v>
      </c>
      <c r="O5204" s="62" t="str">
        <f ca="1" t="shared" si="244"/>
        <v/>
      </c>
      <c r="P5204" s="62" t="str">
        <f ca="1" t="shared" si="245"/>
        <v/>
      </c>
      <c r="Q5204" s="29" t="str">
        <f>VLOOKUP(B5204,辅助信息!E:M,9,FALSE)</f>
        <v>ZTWM-CDGS-XS-2024-0134-商投建工达州中医药科技成果示范园项目</v>
      </c>
      <c r="R5204" s="29" t="str">
        <f>_xlfn._xlws.FILTER(辅助信息!D:D,辅助信息!E:E=B5204)</f>
        <v>商投建工达州中医药科技园</v>
      </c>
    </row>
    <row r="5205" spans="2:18">
      <c r="B5205" s="168" t="s">
        <v>47</v>
      </c>
      <c r="C5205" s="162">
        <v>45964</v>
      </c>
      <c r="D5205" s="169" t="str">
        <f>VLOOKUP(B5205,辅助信息!E:K,7,FALSE)</f>
        <v>JWDDCD2025052800131</v>
      </c>
      <c r="E5205" s="169" t="str">
        <f>VLOOKUP(F5205,辅助信息!A:B,2,FALSE)</f>
        <v>螺纹钢</v>
      </c>
      <c r="F5205" s="169" t="s">
        <v>46</v>
      </c>
      <c r="G5205" s="170">
        <v>18</v>
      </c>
      <c r="H5205" s="165" t="str">
        <f>IF(SUMIFS('[1]2025年已发货'!$E:$E,'[1]2025年已发货'!$F:$F,C5205,'[1]2025年已发货'!$C:$C,F5205,'[1]2025年已发货'!$G:$G,I5205,'[1]2025年已发货'!$H:$H,J5205)=0,"未发货",SUMIFS('[1]2025年已发货'!$E:$E,'[1]2025年已发货'!$F:$F,C5205,'[1]2025年已发货'!$C:$C,F5205,'[1]2025年已发货'!$G:$G,I5205,'[1]2025年已发货'!$H:$H,J5205))</f>
        <v>未发货</v>
      </c>
      <c r="I5205" s="172" t="str">
        <f>VLOOKUP(B5205,辅助信息!E:I,3,FALSE)</f>
        <v>（商投建工达州中医药科技园-1工区）达州市通川区达州中医药职业学院犀牛大道北段</v>
      </c>
      <c r="J5205" s="169" t="str">
        <f>VLOOKUP(B5205,辅助信息!E:I,4,FALSE)</f>
        <v>程黄刚</v>
      </c>
      <c r="K5205" s="169">
        <f>VLOOKUP(J5205,辅助信息!H:I,2,FALSE)</f>
        <v>15108211617</v>
      </c>
      <c r="L5205" s="173" t="str">
        <f>VLOOKUP(B5205,辅助信息!E:J,6,FALSE)</f>
        <v>控制炉批号！多了现场不收！,优先安排达钢,提前联系到场规格及数量</v>
      </c>
      <c r="O5205" s="62" t="str">
        <f ca="1" t="shared" si="244"/>
        <v/>
      </c>
      <c r="P5205" s="62" t="str">
        <f ca="1" t="shared" si="245"/>
        <v/>
      </c>
      <c r="Q5205" s="29" t="str">
        <f>VLOOKUP(B5205,辅助信息!E:M,9,FALSE)</f>
        <v>ZTWM-CDGS-XS-2024-0134-商投建工达州中医药科技成果示范园项目</v>
      </c>
      <c r="R5205" s="29" t="str">
        <f>_xlfn._xlws.FILTER(辅助信息!D:D,辅助信息!E:E=B5205)</f>
        <v>商投建工达州中医药科技园</v>
      </c>
    </row>
    <row r="5206" spans="2:18">
      <c r="B5206" s="168" t="s">
        <v>47</v>
      </c>
      <c r="C5206" s="162">
        <v>45964</v>
      </c>
      <c r="D5206" s="169" t="str">
        <f>VLOOKUP(B5206,辅助信息!E:K,7,FALSE)</f>
        <v>JWDDCD2025052800131</v>
      </c>
      <c r="E5206" s="169" t="str">
        <f>VLOOKUP(F5206,辅助信息!A:B,2,FALSE)</f>
        <v>螺纹钢</v>
      </c>
      <c r="F5206" s="169" t="s">
        <v>22</v>
      </c>
      <c r="G5206" s="170">
        <v>15</v>
      </c>
      <c r="H5206" s="165" t="str">
        <f>IF(SUMIFS('[1]2025年已发货'!$E:$E,'[1]2025年已发货'!$F:$F,C5206,'[1]2025年已发货'!$C:$C,F5206,'[1]2025年已发货'!$G:$G,I5206,'[1]2025年已发货'!$H:$H,J5206)=0,"未发货",SUMIFS('[1]2025年已发货'!$E:$E,'[1]2025年已发货'!$F:$F,C5206,'[1]2025年已发货'!$C:$C,F5206,'[1]2025年已发货'!$G:$G,I5206,'[1]2025年已发货'!$H:$H,J5206))</f>
        <v>未发货</v>
      </c>
      <c r="I5206" s="172" t="str">
        <f>VLOOKUP(B5206,辅助信息!E:I,3,FALSE)</f>
        <v>（商投建工达州中医药科技园-1工区）达州市通川区达州中医药职业学院犀牛大道北段</v>
      </c>
      <c r="J5206" s="169" t="str">
        <f>VLOOKUP(B5206,辅助信息!E:I,4,FALSE)</f>
        <v>程黄刚</v>
      </c>
      <c r="K5206" s="169">
        <f>VLOOKUP(J5206,辅助信息!H:I,2,FALSE)</f>
        <v>15108211617</v>
      </c>
      <c r="L5206" s="173" t="str">
        <f>VLOOKUP(B5206,辅助信息!E:J,6,FALSE)</f>
        <v>控制炉批号！多了现场不收！,优先安排达钢,提前联系到场规格及数量</v>
      </c>
      <c r="O5206" s="62" t="str">
        <f ca="1" t="shared" si="244"/>
        <v/>
      </c>
      <c r="P5206" s="62" t="str">
        <f ca="1" t="shared" si="245"/>
        <v/>
      </c>
      <c r="Q5206" s="29" t="str">
        <f>VLOOKUP(B5206,辅助信息!E:M,9,FALSE)</f>
        <v>ZTWM-CDGS-XS-2024-0134-商投建工达州中医药科技成果示范园项目</v>
      </c>
      <c r="R5206" s="29" t="str">
        <f>_xlfn._xlws.FILTER(辅助信息!D:D,辅助信息!E:E=B5206)</f>
        <v>商投建工达州中医药科技园</v>
      </c>
    </row>
    <row r="5207" spans="2:18">
      <c r="B5207" s="168" t="s">
        <v>194</v>
      </c>
      <c r="C5207" s="162">
        <v>45964</v>
      </c>
      <c r="D5207" s="169" t="str">
        <f>VLOOKUP(B5207,辅助信息!E:K,7,FALSE)</f>
        <v>JWDD2025071500089</v>
      </c>
      <c r="E5207" s="169" t="str">
        <f>VLOOKUP(F5207,辅助信息!A:B,2,FALSE)</f>
        <v>盘螺</v>
      </c>
      <c r="F5207" s="169" t="s">
        <v>49</v>
      </c>
      <c r="G5207" s="170">
        <v>6</v>
      </c>
      <c r="H5207" s="165" t="str">
        <f>IF(SUMIFS('[1]2025年已发货'!$E:$E,'[1]2025年已发货'!$F:$F,C5207,'[1]2025年已发货'!$C:$C,F5207,'[1]2025年已发货'!$G:$G,I5207,'[1]2025年已发货'!$H:$H,J5207)=0,"未发货",SUMIFS('[1]2025年已发货'!$E:$E,'[1]2025年已发货'!$F:$F,C5207,'[1]2025年已发货'!$C:$C,F5207,'[1]2025年已发货'!$G:$G,I5207,'[1]2025年已发货'!$H:$H,J5207))</f>
        <v>未发货</v>
      </c>
      <c r="I5207" s="172" t="str">
        <f>VLOOKUP(B5207,辅助信息!E:I,3,FALSE)</f>
        <v>(宜宾兴港三江新区长江工业园保障性租赁住房建设项目-土建)四川省宜宾市翠屏区永善路南段宜宾市三江新区长江工业园区</v>
      </c>
      <c r="J5207" s="169" t="str">
        <f>VLOOKUP(B5207,辅助信息!E:I,4,FALSE)</f>
        <v>赵元虎</v>
      </c>
      <c r="K5207" s="169">
        <f>VLOOKUP(J5207,辅助信息!H:I,2,FALSE)</f>
        <v>13684167136</v>
      </c>
      <c r="L5207" s="173" t="str">
        <f>VLOOKUP(B5207,辅助信息!E:J,6,FALSE)</f>
        <v>现场要求调度统一联系指定收货人，不单独发司机位置。锈货不收，装货前联系收货人核实到场规格,没提前告知进场规格现场不给予接收</v>
      </c>
      <c r="O5207" s="62" t="str">
        <f ca="1" t="shared" si="244"/>
        <v/>
      </c>
      <c r="P5207" s="62" t="str">
        <f ca="1" t="shared" si="245"/>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spans="2:18">
      <c r="B5208" s="168" t="s">
        <v>194</v>
      </c>
      <c r="C5208" s="162">
        <v>45964</v>
      </c>
      <c r="D5208" s="169" t="str">
        <f>VLOOKUP(B5208,辅助信息!E:K,7,FALSE)</f>
        <v>JWDD2025071500089</v>
      </c>
      <c r="E5208" s="169" t="str">
        <f>VLOOKUP(F5208,辅助信息!A:B,2,FALSE)</f>
        <v>盘螺</v>
      </c>
      <c r="F5208" s="169" t="s">
        <v>41</v>
      </c>
      <c r="G5208" s="170">
        <v>29</v>
      </c>
      <c r="H5208" s="165" t="str">
        <f>IF(SUMIFS('[1]2025年已发货'!$E:$E,'[1]2025年已发货'!$F:$F,C5208,'[1]2025年已发货'!$C:$C,F5208,'[1]2025年已发货'!$G:$G,I5208,'[1]2025年已发货'!$H:$H,J5208)=0,"未发货",SUMIFS('[1]2025年已发货'!$E:$E,'[1]2025年已发货'!$F:$F,C5208,'[1]2025年已发货'!$C:$C,F5208,'[1]2025年已发货'!$G:$G,I5208,'[1]2025年已发货'!$H:$H,J5208))</f>
        <v>未发货</v>
      </c>
      <c r="I5208" s="172" t="str">
        <f>VLOOKUP(B5208,辅助信息!E:I,3,FALSE)</f>
        <v>(宜宾兴港三江新区长江工业园保障性租赁住房建设项目-土建)四川省宜宾市翠屏区永善路南段宜宾市三江新区长江工业园区</v>
      </c>
      <c r="J5208" s="169" t="str">
        <f>VLOOKUP(B5208,辅助信息!E:I,4,FALSE)</f>
        <v>赵元虎</v>
      </c>
      <c r="K5208" s="169">
        <f>VLOOKUP(J5208,辅助信息!H:I,2,FALSE)</f>
        <v>13684167136</v>
      </c>
      <c r="L5208" s="173" t="str">
        <f>VLOOKUP(B5208,辅助信息!E:J,6,FALSE)</f>
        <v>现场要求调度统一联系指定收货人，不单独发司机位置。锈货不收，装货前联系收货人核实到场规格,没提前告知进场规格现场不给予接收</v>
      </c>
      <c r="O5208" s="62" t="str">
        <f ca="1" t="shared" si="244"/>
        <v/>
      </c>
      <c r="P5208" s="62" t="str">
        <f ca="1" t="shared" si="245"/>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spans="2:18">
      <c r="B5209" s="168" t="s">
        <v>194</v>
      </c>
      <c r="C5209" s="162">
        <v>45964</v>
      </c>
      <c r="D5209" s="169" t="str">
        <f>VLOOKUP(B5209,辅助信息!E:K,7,FALSE)</f>
        <v>JWDD2025071500089</v>
      </c>
      <c r="E5209" s="169" t="str">
        <f>VLOOKUP(F5209,辅助信息!A:B,2,FALSE)</f>
        <v>螺纹钢</v>
      </c>
      <c r="F5209" s="169" t="s">
        <v>27</v>
      </c>
      <c r="G5209" s="170">
        <v>10</v>
      </c>
      <c r="H5209" s="165" t="str">
        <f>IF(SUMIFS('[1]2025年已发货'!$E:$E,'[1]2025年已发货'!$F:$F,C5209,'[1]2025年已发货'!$C:$C,F5209,'[1]2025年已发货'!$G:$G,I5209,'[1]2025年已发货'!$H:$H,J5209)=0,"未发货",SUMIFS('[1]2025年已发货'!$E:$E,'[1]2025年已发货'!$F:$F,C5209,'[1]2025年已发货'!$C:$C,F5209,'[1]2025年已发货'!$G:$G,I5209,'[1]2025年已发货'!$H:$H,J5209))</f>
        <v>未发货</v>
      </c>
      <c r="I5209" s="172" t="str">
        <f>VLOOKUP(B5209,辅助信息!E:I,3,FALSE)</f>
        <v>(宜宾兴港三江新区长江工业园保障性租赁住房建设项目-土建)四川省宜宾市翠屏区永善路南段宜宾市三江新区长江工业园区</v>
      </c>
      <c r="J5209" s="169" t="str">
        <f>VLOOKUP(B5209,辅助信息!E:I,4,FALSE)</f>
        <v>赵元虎</v>
      </c>
      <c r="K5209" s="169">
        <f>VLOOKUP(J5209,辅助信息!H:I,2,FALSE)</f>
        <v>13684167136</v>
      </c>
      <c r="L5209" s="173" t="str">
        <f>VLOOKUP(B5209,辅助信息!E:J,6,FALSE)</f>
        <v>现场要求调度统一联系指定收货人，不单独发司机位置。锈货不收，装货前联系收货人核实到场规格,没提前告知进场规格现场不给予接收</v>
      </c>
      <c r="O5209" s="62" t="str">
        <f ca="1" t="shared" si="244"/>
        <v/>
      </c>
      <c r="P5209" s="62" t="str">
        <f ca="1" t="shared" si="245"/>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spans="2:18">
      <c r="B5210" s="168" t="s">
        <v>194</v>
      </c>
      <c r="C5210" s="162">
        <v>45964</v>
      </c>
      <c r="D5210" s="169" t="str">
        <f>VLOOKUP(B5210,辅助信息!E:K,7,FALSE)</f>
        <v>JWDD2025071500089</v>
      </c>
      <c r="E5210" s="169" t="str">
        <f>VLOOKUP(F5210,辅助信息!A:B,2,FALSE)</f>
        <v>螺纹钢</v>
      </c>
      <c r="F5210" s="169" t="s">
        <v>19</v>
      </c>
      <c r="G5210" s="170">
        <v>60</v>
      </c>
      <c r="H5210" s="165" t="str">
        <f>IF(SUMIFS('[1]2025年已发货'!$E:$E,'[1]2025年已发货'!$F:$F,C5210,'[1]2025年已发货'!$C:$C,F5210,'[1]2025年已发货'!$G:$G,I5210,'[1]2025年已发货'!$H:$H,J5210)=0,"未发货",SUMIFS('[1]2025年已发货'!$E:$E,'[1]2025年已发货'!$F:$F,C5210,'[1]2025年已发货'!$C:$C,F5210,'[1]2025年已发货'!$G:$G,I5210,'[1]2025年已发货'!$H:$H,J5210))</f>
        <v>未发货</v>
      </c>
      <c r="I5210" s="172" t="str">
        <f>VLOOKUP(B5210,辅助信息!E:I,3,FALSE)</f>
        <v>(宜宾兴港三江新区长江工业园保障性租赁住房建设项目-土建)四川省宜宾市翠屏区永善路南段宜宾市三江新区长江工业园区</v>
      </c>
      <c r="J5210" s="169" t="str">
        <f>VLOOKUP(B5210,辅助信息!E:I,4,FALSE)</f>
        <v>赵元虎</v>
      </c>
      <c r="K5210" s="169">
        <f>VLOOKUP(J5210,辅助信息!H:I,2,FALSE)</f>
        <v>13684167136</v>
      </c>
      <c r="L5210" s="173" t="str">
        <f>VLOOKUP(B5210,辅助信息!E:J,6,FALSE)</f>
        <v>现场要求调度统一联系指定收货人，不单独发司机位置。锈货不收，装货前联系收货人核实到场规格,没提前告知进场规格现场不给予接收</v>
      </c>
      <c r="O5210" s="62" t="str">
        <f ca="1" t="shared" si="244"/>
        <v/>
      </c>
      <c r="P5210" s="62" t="str">
        <f ca="1" t="shared" si="245"/>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spans="2:18">
      <c r="B5211" s="168" t="s">
        <v>194</v>
      </c>
      <c r="C5211" s="162">
        <v>45964</v>
      </c>
      <c r="D5211" s="169" t="str">
        <f>VLOOKUP(B5211,辅助信息!E:K,7,FALSE)</f>
        <v>JWDD2025071500089</v>
      </c>
      <c r="E5211" s="169" t="str">
        <f>VLOOKUP(F5211,辅助信息!A:B,2,FALSE)</f>
        <v>螺纹钢</v>
      </c>
      <c r="F5211" s="169" t="s">
        <v>33</v>
      </c>
      <c r="G5211" s="170">
        <v>10</v>
      </c>
      <c r="H5211" s="165" t="str">
        <f>IF(SUMIFS('[1]2025年已发货'!$E:$E,'[1]2025年已发货'!$F:$F,C5211,'[1]2025年已发货'!$C:$C,F5211,'[1]2025年已发货'!$G:$G,I5211,'[1]2025年已发货'!$H:$H,J5211)=0,"未发货",SUMIFS('[1]2025年已发货'!$E:$E,'[1]2025年已发货'!$F:$F,C5211,'[1]2025年已发货'!$C:$C,F5211,'[1]2025年已发货'!$G:$G,I5211,'[1]2025年已发货'!$H:$H,J5211))</f>
        <v>未发货</v>
      </c>
      <c r="I5211" s="172" t="str">
        <f>VLOOKUP(B5211,辅助信息!E:I,3,FALSE)</f>
        <v>(宜宾兴港三江新区长江工业园保障性租赁住房建设项目-土建)四川省宜宾市翠屏区永善路南段宜宾市三江新区长江工业园区</v>
      </c>
      <c r="J5211" s="169" t="str">
        <f>VLOOKUP(B5211,辅助信息!E:I,4,FALSE)</f>
        <v>赵元虎</v>
      </c>
      <c r="K5211" s="169">
        <f>VLOOKUP(J5211,辅助信息!H:I,2,FALSE)</f>
        <v>13684167136</v>
      </c>
      <c r="L5211" s="173" t="str">
        <f>VLOOKUP(B5211,辅助信息!E:J,6,FALSE)</f>
        <v>现场要求调度统一联系指定收货人，不单独发司机位置。锈货不收，装货前联系收货人核实到场规格,没提前告知进场规格现场不给予接收</v>
      </c>
      <c r="O5211" s="62" t="str">
        <f ca="1" t="shared" si="244"/>
        <v/>
      </c>
      <c r="P5211" s="62" t="str">
        <f ca="1" t="shared" si="245"/>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spans="2:18">
      <c r="B5212" s="168" t="s">
        <v>194</v>
      </c>
      <c r="C5212" s="162">
        <v>45964</v>
      </c>
      <c r="D5212" s="169" t="str">
        <f>VLOOKUP(B5212,辅助信息!E:K,7,FALSE)</f>
        <v>JWDD2025071500089</v>
      </c>
      <c r="E5212" s="169" t="str">
        <f>VLOOKUP(F5212,辅助信息!A:B,2,FALSE)</f>
        <v>螺纹钢</v>
      </c>
      <c r="F5212" s="169" t="s">
        <v>28</v>
      </c>
      <c r="G5212" s="170">
        <v>15</v>
      </c>
      <c r="H5212" s="165" t="str">
        <f>IF(SUMIFS('[1]2025年已发货'!$E:$E,'[1]2025年已发货'!$F:$F,C5212,'[1]2025年已发货'!$C:$C,F5212,'[1]2025年已发货'!$G:$G,I5212,'[1]2025年已发货'!$H:$H,J5212)=0,"未发货",SUMIFS('[1]2025年已发货'!$E:$E,'[1]2025年已发货'!$F:$F,C5212,'[1]2025年已发货'!$C:$C,F5212,'[1]2025年已发货'!$G:$G,I5212,'[1]2025年已发货'!$H:$H,J5212))</f>
        <v>未发货</v>
      </c>
      <c r="I5212" s="172" t="str">
        <f>VLOOKUP(B5212,辅助信息!E:I,3,FALSE)</f>
        <v>(宜宾兴港三江新区长江工业园保障性租赁住房建设项目-土建)四川省宜宾市翠屏区永善路南段宜宾市三江新区长江工业园区</v>
      </c>
      <c r="J5212" s="169" t="str">
        <f>VLOOKUP(B5212,辅助信息!E:I,4,FALSE)</f>
        <v>赵元虎</v>
      </c>
      <c r="K5212" s="169">
        <f>VLOOKUP(J5212,辅助信息!H:I,2,FALSE)</f>
        <v>13684167136</v>
      </c>
      <c r="L5212" s="173" t="str">
        <f>VLOOKUP(B5212,辅助信息!E:J,6,FALSE)</f>
        <v>现场要求调度统一联系指定收货人，不单独发司机位置。锈货不收，装货前联系收货人核实到场规格,没提前告知进场规格现场不给予接收</v>
      </c>
      <c r="O5212" s="62" t="str">
        <f ca="1" t="shared" si="244"/>
        <v/>
      </c>
      <c r="P5212" s="62" t="str">
        <f ca="1" t="shared" si="245"/>
        <v/>
      </c>
      <c r="Q5212" s="29" t="str">
        <f>VLOOKUP(B5212,辅助信息!E:M,9,FALSE)</f>
        <v>ZTWM-CDYXGS-XS-2025-0014-宜宾兴港建材-三江新区长江工业园片区保障性租赁住房建设项目</v>
      </c>
      <c r="R5212" s="29" t="str">
        <f>_xlfn._xlws.FILTER(辅助信息!D:D,辅助信息!E:E=B5212)</f>
        <v>宜宾兴港三江新区长江工业园建设项目</v>
      </c>
    </row>
    <row r="5213" spans="2:18">
      <c r="B5213" s="168" t="s">
        <v>194</v>
      </c>
      <c r="C5213" s="162">
        <v>45964</v>
      </c>
      <c r="D5213" s="169" t="str">
        <f>VLOOKUP(B5213,辅助信息!E:K,7,FALSE)</f>
        <v>JWDD2025071500089</v>
      </c>
      <c r="E5213" s="169" t="str">
        <f>VLOOKUP(F5213,辅助信息!A:B,2,FALSE)</f>
        <v>螺纹钢</v>
      </c>
      <c r="F5213" s="169" t="s">
        <v>18</v>
      </c>
      <c r="G5213" s="170">
        <v>10</v>
      </c>
      <c r="H5213" s="165" t="str">
        <f>IF(SUMIFS('[1]2025年已发货'!$E:$E,'[1]2025年已发货'!$F:$F,C5213,'[1]2025年已发货'!$C:$C,F5213,'[1]2025年已发货'!$G:$G,I5213,'[1]2025年已发货'!$H:$H,J5213)=0,"未发货",SUMIFS('[1]2025年已发货'!$E:$E,'[1]2025年已发货'!$F:$F,C5213,'[1]2025年已发货'!$C:$C,F5213,'[1]2025年已发货'!$G:$G,I5213,'[1]2025年已发货'!$H:$H,J5213))</f>
        <v>未发货</v>
      </c>
      <c r="I5213" s="172" t="str">
        <f>VLOOKUP(B5213,辅助信息!E:I,3,FALSE)</f>
        <v>(宜宾兴港三江新区长江工业园保障性租赁住房建设项目-土建)四川省宜宾市翠屏区永善路南段宜宾市三江新区长江工业园区</v>
      </c>
      <c r="J5213" s="169" t="str">
        <f>VLOOKUP(B5213,辅助信息!E:I,4,FALSE)</f>
        <v>赵元虎</v>
      </c>
      <c r="K5213" s="169">
        <f>VLOOKUP(J5213,辅助信息!H:I,2,FALSE)</f>
        <v>13684167136</v>
      </c>
      <c r="L5213" s="173" t="str">
        <f>VLOOKUP(B5213,辅助信息!E:J,6,FALSE)</f>
        <v>现场要求调度统一联系指定收货人，不单独发司机位置。锈货不收，装货前联系收货人核实到场规格,没提前告知进场规格现场不给予接收</v>
      </c>
      <c r="O5213" s="62" t="str">
        <f ca="1" t="shared" si="244"/>
        <v/>
      </c>
      <c r="P5213" s="62" t="str">
        <f ca="1" t="shared" si="245"/>
        <v/>
      </c>
      <c r="Q5213" s="29" t="str">
        <f>VLOOKUP(B5213,辅助信息!E:M,9,FALSE)</f>
        <v>ZTWM-CDYXGS-XS-2025-0014-宜宾兴港建材-三江新区长江工业园片区保障性租赁住房建设项目</v>
      </c>
      <c r="R5213" s="29" t="str">
        <f>_xlfn._xlws.FILTER(辅助信息!D:D,辅助信息!E:E=B5213)</f>
        <v>宜宾兴港三江新区长江工业园建设项目</v>
      </c>
    </row>
    <row r="5214" spans="2:18">
      <c r="B5214" s="168" t="s">
        <v>81</v>
      </c>
      <c r="C5214" s="162">
        <v>45964</v>
      </c>
      <c r="D5214" s="169" t="str">
        <f>VLOOKUP(B5214,辅助信息!E:K,7,FALSE)</f>
        <v>JWDDCD2025060900080</v>
      </c>
      <c r="E5214" s="169" t="str">
        <f>VLOOKUP(F5214,辅助信息!A:B,2,FALSE)</f>
        <v>盘螺</v>
      </c>
      <c r="F5214" s="169" t="s">
        <v>40</v>
      </c>
      <c r="G5214" s="170">
        <v>35</v>
      </c>
      <c r="H5214" s="165" t="str">
        <f>IF(SUMIFS('[1]2025年已发货'!$E:$E,'[1]2025年已发货'!$F:$F,C5214,'[1]2025年已发货'!$C:$C,F5214,'[1]2025年已发货'!$G:$G,I5214,'[1]2025年已发货'!$H:$H,J5214)=0,"未发货",SUMIFS('[1]2025年已发货'!$E:$E,'[1]2025年已发货'!$F:$F,C5214,'[1]2025年已发货'!$C:$C,F5214,'[1]2025年已发货'!$G:$G,I5214,'[1]2025年已发货'!$H:$H,J5214))</f>
        <v>未发货</v>
      </c>
      <c r="I5214" s="172" t="str">
        <f>VLOOKUP(B5214,辅助信息!E:I,3,FALSE)</f>
        <v>（华西简阳西城嘉苑）四川省成都市简阳市简城街道高屋村</v>
      </c>
      <c r="J5214" s="169" t="str">
        <f>VLOOKUP(B5214,辅助信息!E:I,4,FALSE)</f>
        <v>张瀚镭</v>
      </c>
      <c r="K5214" s="169">
        <f>VLOOKUP(J5214,辅助信息!H:I,2,FALSE)</f>
        <v>15884666220</v>
      </c>
      <c r="L5214" s="173" t="str">
        <f>VLOOKUP(B5214,辅助信息!E:J,6,FALSE)</f>
        <v>现场禁止使用氢能源挂车！优先威钢发货,我方卸车,新老国标钢厂不加价可直发，因陕钢多次出现磅差，项目拒绝使用</v>
      </c>
      <c r="O5214" s="62" t="str">
        <f ca="1" t="shared" si="244"/>
        <v/>
      </c>
      <c r="P5214" s="62" t="str">
        <f ca="1" t="shared" si="245"/>
        <v/>
      </c>
      <c r="Q5214" s="29" t="str">
        <f>VLOOKUP(B5214,辅助信息!E:M,9,FALSE)</f>
        <v>ZTWM-CDGS-XS-2024-0030-华西集采-简州大道</v>
      </c>
      <c r="R5214" s="29" t="str">
        <f>_xlfn._xlws.FILTER(辅助信息!D:D,辅助信息!E:E=B5214)</f>
        <v>华西简阳西城嘉苑</v>
      </c>
    </row>
    <row r="5215" spans="2:18">
      <c r="B5215" s="168" t="s">
        <v>203</v>
      </c>
      <c r="C5215" s="162">
        <v>45964</v>
      </c>
      <c r="D5215" s="169" t="str">
        <f>VLOOKUP(B5215,辅助信息!E:K,7,FALSE)</f>
        <v>JWDDCD2025102100479</v>
      </c>
      <c r="E5215" s="169" t="str">
        <f>VLOOKUP(F5215,辅助信息!A:B,2,FALSE)</f>
        <v>螺纹钢</v>
      </c>
      <c r="F5215" s="169" t="s">
        <v>82</v>
      </c>
      <c r="G5215" s="170">
        <v>5</v>
      </c>
      <c r="H5215" s="165" t="str">
        <f>IF(SUMIFS('[1]2025年已发货'!$E:$E,'[1]2025年已发货'!$F:$F,C5215,'[1]2025年已发货'!$C:$C,F5215,'[1]2025年已发货'!$G:$G,I5215,'[1]2025年已发货'!$H:$H,J5215)=0,"未发货",SUMIFS('[1]2025年已发货'!$E:$E,'[1]2025年已发货'!$F:$F,C5215,'[1]2025年已发货'!$C:$C,F5215,'[1]2025年已发货'!$G:$G,I5215,'[1]2025年已发货'!$H:$H,J5215))</f>
        <v>未发货</v>
      </c>
      <c r="I5215" s="172" t="str">
        <f>VLOOKUP(B5215,辅助信息!E:I,3,FALSE)</f>
        <v>(五冶建设空港兴城怡心街道83亩项目)成都市双流区怡心街道高峰社区一组剑和路一段空港兴城怡心街道83亩项目中国五冶项目部</v>
      </c>
      <c r="J5215" s="169" t="str">
        <f>VLOOKUP(B5215,辅助信息!E:I,4,FALSE)</f>
        <v>王刚</v>
      </c>
      <c r="K5215" s="169">
        <f>VLOOKUP(J5215,辅助信息!H:I,2,FALSE)</f>
        <v>15881190525</v>
      </c>
      <c r="L5215" s="173"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2" t="str">
        <f ca="1" t="shared" si="244"/>
        <v/>
      </c>
      <c r="P5215" s="62" t="str">
        <f ca="1" t="shared" si="245"/>
        <v/>
      </c>
      <c r="Q5215" s="29" t="str">
        <f>VLOOKUP(B5215,辅助信息!E:M,9,FALSE)</f>
        <v>ZTWM-CDGS-XS-2025-0073-五冶天府-成都怡心湖片区及龙泉驿医院等项目</v>
      </c>
      <c r="R5215" s="29" t="str">
        <f>_xlfn._xlws.FILTER(辅助信息!D:D,辅助信息!E:E=B5215)</f>
        <v>五冶建设空港兴城怡心街道83亩项目</v>
      </c>
    </row>
    <row r="5216" spans="2:18">
      <c r="B5216" s="168" t="s">
        <v>203</v>
      </c>
      <c r="C5216" s="162">
        <v>45964</v>
      </c>
      <c r="D5216" s="169" t="str">
        <f>VLOOKUP(B5216,辅助信息!E:K,7,FALSE)</f>
        <v>JWDDCD2025102100479</v>
      </c>
      <c r="E5216" s="169" t="str">
        <f>VLOOKUP(F5216,辅助信息!A:B,2,FALSE)</f>
        <v>螺纹钢</v>
      </c>
      <c r="F5216" s="169" t="s">
        <v>45</v>
      </c>
      <c r="G5216" s="170">
        <v>5</v>
      </c>
      <c r="H5216" s="165" t="str">
        <f>IF(SUMIFS('[1]2025年已发货'!$E:$E,'[1]2025年已发货'!$F:$F,C5216,'[1]2025年已发货'!$C:$C,F5216,'[1]2025年已发货'!$G:$G,I5216,'[1]2025年已发货'!$H:$H,J5216)=0,"未发货",SUMIFS('[1]2025年已发货'!$E:$E,'[1]2025年已发货'!$F:$F,C5216,'[1]2025年已发货'!$C:$C,F5216,'[1]2025年已发货'!$G:$G,I5216,'[1]2025年已发货'!$H:$H,J5216))</f>
        <v>未发货</v>
      </c>
      <c r="I5216" s="172" t="str">
        <f>VLOOKUP(B5216,辅助信息!E:I,3,FALSE)</f>
        <v>(五冶建设空港兴城怡心街道83亩项目)成都市双流区怡心街道高峰社区一组剑和路一段空港兴城怡心街道83亩项目中国五冶项目部</v>
      </c>
      <c r="J5216" s="169" t="str">
        <f>VLOOKUP(B5216,辅助信息!E:I,4,FALSE)</f>
        <v>王刚</v>
      </c>
      <c r="K5216" s="169">
        <f>VLOOKUP(J5216,辅助信息!H:I,2,FALSE)</f>
        <v>15881190525</v>
      </c>
      <c r="L5216" s="173"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2" t="str">
        <f ca="1" t="shared" si="244"/>
        <v/>
      </c>
      <c r="P5216" s="62" t="str">
        <f ca="1" t="shared" si="245"/>
        <v/>
      </c>
      <c r="Q5216" s="29" t="str">
        <f>VLOOKUP(B5216,辅助信息!E:M,9,FALSE)</f>
        <v>ZTWM-CDGS-XS-2025-0073-五冶天府-成都怡心湖片区及龙泉驿医院等项目</v>
      </c>
      <c r="R5216" s="29" t="str">
        <f>_xlfn._xlws.FILTER(辅助信息!D:D,辅助信息!E:E=B5216)</f>
        <v>五冶建设空港兴城怡心街道83亩项目</v>
      </c>
    </row>
    <row r="5217" spans="2:18">
      <c r="B5217" s="168" t="s">
        <v>203</v>
      </c>
      <c r="C5217" s="162">
        <v>45964</v>
      </c>
      <c r="D5217" s="169" t="str">
        <f>VLOOKUP(B5217,辅助信息!E:K,7,FALSE)</f>
        <v>JWDDCD2025102100479</v>
      </c>
      <c r="E5217" s="169" t="str">
        <f>VLOOKUP(F5217,辅助信息!A:B,2,FALSE)</f>
        <v>螺纹钢</v>
      </c>
      <c r="F5217" s="169" t="s">
        <v>21</v>
      </c>
      <c r="G5217" s="170">
        <v>5</v>
      </c>
      <c r="H5217" s="165" t="str">
        <f>IF(SUMIFS('[1]2025年已发货'!$E:$E,'[1]2025年已发货'!$F:$F,C5217,'[1]2025年已发货'!$C:$C,F5217,'[1]2025年已发货'!$G:$G,I5217,'[1]2025年已发货'!$H:$H,J5217)=0,"未发货",SUMIFS('[1]2025年已发货'!$E:$E,'[1]2025年已发货'!$F:$F,C5217,'[1]2025年已发货'!$C:$C,F5217,'[1]2025年已发货'!$G:$G,I5217,'[1]2025年已发货'!$H:$H,J5217))</f>
        <v>未发货</v>
      </c>
      <c r="I5217" s="172" t="str">
        <f>VLOOKUP(B5217,辅助信息!E:I,3,FALSE)</f>
        <v>(五冶建设空港兴城怡心街道83亩项目)成都市双流区怡心街道高峰社区一组剑和路一段空港兴城怡心街道83亩项目中国五冶项目部</v>
      </c>
      <c r="J5217" s="169" t="str">
        <f>VLOOKUP(B5217,辅助信息!E:I,4,FALSE)</f>
        <v>王刚</v>
      </c>
      <c r="K5217" s="169">
        <f>VLOOKUP(J5217,辅助信息!H:I,2,FALSE)</f>
        <v>15881190525</v>
      </c>
      <c r="L5217" s="173"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2" t="str">
        <f ca="1" t="shared" si="244"/>
        <v/>
      </c>
      <c r="P5217" s="62" t="str">
        <f ca="1" t="shared" si="245"/>
        <v/>
      </c>
      <c r="Q5217" s="29" t="str">
        <f>VLOOKUP(B5217,辅助信息!E:M,9,FALSE)</f>
        <v>ZTWM-CDGS-XS-2025-0073-五冶天府-成都怡心湖片区及龙泉驿医院等项目</v>
      </c>
      <c r="R5217" s="29" t="str">
        <f>_xlfn._xlws.FILTER(辅助信息!D:D,辅助信息!E:E=B5217)</f>
        <v>五冶建设空港兴城怡心街道83亩项目</v>
      </c>
    </row>
    <row r="5218" spans="2:18">
      <c r="B5218" s="168" t="s">
        <v>203</v>
      </c>
      <c r="C5218" s="162">
        <v>45964</v>
      </c>
      <c r="D5218" s="169" t="str">
        <f>VLOOKUP(B5218,辅助信息!E:K,7,FALSE)</f>
        <v>JWDDCD2025102100479</v>
      </c>
      <c r="E5218" s="169" t="str">
        <f>VLOOKUP(F5218,辅助信息!A:B,2,FALSE)</f>
        <v>螺纹钢</v>
      </c>
      <c r="F5218" s="169" t="s">
        <v>58</v>
      </c>
      <c r="G5218" s="170">
        <v>10</v>
      </c>
      <c r="H5218" s="165" t="str">
        <f>IF(SUMIFS('[1]2025年已发货'!$E:$E,'[1]2025年已发货'!$F:$F,C5218,'[1]2025年已发货'!$C:$C,F5218,'[1]2025年已发货'!$G:$G,I5218,'[1]2025年已发货'!$H:$H,J5218)=0,"未发货",SUMIFS('[1]2025年已发货'!$E:$E,'[1]2025年已发货'!$F:$F,C5218,'[1]2025年已发货'!$C:$C,F5218,'[1]2025年已发货'!$G:$G,I5218,'[1]2025年已发货'!$H:$H,J5218))</f>
        <v>未发货</v>
      </c>
      <c r="I5218" s="172" t="str">
        <f>VLOOKUP(B5218,辅助信息!E:I,3,FALSE)</f>
        <v>(五冶建设空港兴城怡心街道83亩项目)成都市双流区怡心街道高峰社区一组剑和路一段空港兴城怡心街道83亩项目中国五冶项目部</v>
      </c>
      <c r="J5218" s="169" t="str">
        <f>VLOOKUP(B5218,辅助信息!E:I,4,FALSE)</f>
        <v>王刚</v>
      </c>
      <c r="K5218" s="169">
        <f>VLOOKUP(J5218,辅助信息!H:I,2,FALSE)</f>
        <v>15881190525</v>
      </c>
      <c r="L5218" s="173"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2" t="str">
        <f ca="1" t="shared" si="244"/>
        <v/>
      </c>
      <c r="P5218" s="62" t="str">
        <f ca="1" t="shared" si="245"/>
        <v/>
      </c>
      <c r="Q5218" s="29" t="str">
        <f>VLOOKUP(B5218,辅助信息!E:M,9,FALSE)</f>
        <v>ZTWM-CDGS-XS-2025-0073-五冶天府-成都怡心湖片区及龙泉驿医院等项目</v>
      </c>
      <c r="R5218" s="29" t="str">
        <f>_xlfn._xlws.FILTER(辅助信息!D:D,辅助信息!E:E=B5218)</f>
        <v>五冶建设空港兴城怡心街道83亩项目</v>
      </c>
    </row>
    <row r="5219" spans="2:18">
      <c r="B5219" s="168" t="s">
        <v>203</v>
      </c>
      <c r="C5219" s="162">
        <v>45964</v>
      </c>
      <c r="D5219" s="169" t="str">
        <f>VLOOKUP(B5219,辅助信息!E:K,7,FALSE)</f>
        <v>JWDDCD2025102100479</v>
      </c>
      <c r="E5219" s="169" t="str">
        <f>VLOOKUP(F5219,辅助信息!A:B,2,FALSE)</f>
        <v>螺纹钢</v>
      </c>
      <c r="F5219" s="169" t="s">
        <v>46</v>
      </c>
      <c r="G5219" s="170">
        <v>10</v>
      </c>
      <c r="H5219" s="165" t="str">
        <f>IF(SUMIFS('[1]2025年已发货'!$E:$E,'[1]2025年已发货'!$F:$F,C5219,'[1]2025年已发货'!$C:$C,F5219,'[1]2025年已发货'!$G:$G,I5219,'[1]2025年已发货'!$H:$H,J5219)=0,"未发货",SUMIFS('[1]2025年已发货'!$E:$E,'[1]2025年已发货'!$F:$F,C5219,'[1]2025年已发货'!$C:$C,F5219,'[1]2025年已发货'!$G:$G,I5219,'[1]2025年已发货'!$H:$H,J5219))</f>
        <v>未发货</v>
      </c>
      <c r="I5219" s="172" t="str">
        <f>VLOOKUP(B5219,辅助信息!E:I,3,FALSE)</f>
        <v>(五冶建设空港兴城怡心街道83亩项目)成都市双流区怡心街道高峰社区一组剑和路一段空港兴城怡心街道83亩项目中国五冶项目部</v>
      </c>
      <c r="J5219" s="169" t="str">
        <f>VLOOKUP(B5219,辅助信息!E:I,4,FALSE)</f>
        <v>王刚</v>
      </c>
      <c r="K5219" s="169">
        <f>VLOOKUP(J5219,辅助信息!H:I,2,FALSE)</f>
        <v>15881190525</v>
      </c>
      <c r="L5219" s="173" t="str">
        <f>VLOOKUP(B5219,辅助信息!E:J,6,FALSE)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9" s="62" t="str">
        <f ca="1" t="shared" si="244"/>
        <v/>
      </c>
      <c r="P5219" s="62" t="str">
        <f ca="1" t="shared" si="245"/>
        <v/>
      </c>
      <c r="Q5219" s="29" t="str">
        <f>VLOOKUP(B5219,辅助信息!E:M,9,FALSE)</f>
        <v>ZTWM-CDGS-XS-2025-0073-五冶天府-成都怡心湖片区及龙泉驿医院等项目</v>
      </c>
      <c r="R5219" s="29" t="str">
        <f>_xlfn._xlws.FILTER(辅助信息!D:D,辅助信息!E:E=B5219)</f>
        <v>五冶建设空港兴城怡心街道83亩项目</v>
      </c>
    </row>
    <row r="5220" spans="2:18">
      <c r="B5220" s="168" t="s">
        <v>203</v>
      </c>
      <c r="C5220" s="162">
        <v>45964</v>
      </c>
      <c r="D5220" s="169" t="str">
        <f>VLOOKUP(B5220,辅助信息!E:K,7,FALSE)</f>
        <v>JWDDCD2025102100479</v>
      </c>
      <c r="E5220" s="169" t="str">
        <f>VLOOKUP(F5220,辅助信息!A:B,2,FALSE)</f>
        <v>螺纹钢</v>
      </c>
      <c r="F5220" s="169" t="s">
        <v>22</v>
      </c>
      <c r="G5220" s="170">
        <v>35</v>
      </c>
      <c r="H5220" s="165" t="str">
        <f>IF(SUMIFS('[1]2025年已发货'!$E:$E,'[1]2025年已发货'!$F:$F,C5220,'[1]2025年已发货'!$C:$C,F5220,'[1]2025年已发货'!$G:$G,I5220,'[1]2025年已发货'!$H:$H,J5220)=0,"未发货",SUMIFS('[1]2025年已发货'!$E:$E,'[1]2025年已发货'!$F:$F,C5220,'[1]2025年已发货'!$C:$C,F5220,'[1]2025年已发货'!$G:$G,I5220,'[1]2025年已发货'!$H:$H,J5220))</f>
        <v>未发货</v>
      </c>
      <c r="I5220" s="172" t="str">
        <f>VLOOKUP(B5220,辅助信息!E:I,3,FALSE)</f>
        <v>(五冶建设空港兴城怡心街道83亩项目)成都市双流区怡心街道高峰社区一组剑和路一段空港兴城怡心街道83亩项目中国五冶项目部</v>
      </c>
      <c r="J5220" s="169" t="str">
        <f>VLOOKUP(B5220,辅助信息!E:I,4,FALSE)</f>
        <v>王刚</v>
      </c>
      <c r="K5220" s="169">
        <f>VLOOKUP(J5220,辅助信息!H:I,2,FALSE)</f>
        <v>15881190525</v>
      </c>
      <c r="L5220" s="173" t="str">
        <f>VLOOKUP(B5220,辅助信息!E:J,6,FALSE)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20" s="62" t="str">
        <f ca="1" t="shared" ref="O5220:O5229" si="246">IF(OR(M5220="",N5220&lt;&gt;""),"",MAX(M5220-TODAY(),0))</f>
        <v/>
      </c>
      <c r="P5220" s="62" t="str">
        <f ca="1" t="shared" ref="P5220:P5229" si="247">IF(M5220="","",IF(N5220&lt;&gt;"",MAX(N5220-M5220,0),IF(TODAY()&gt;M5220,TODAY()-M5220,0)))</f>
        <v/>
      </c>
      <c r="Q5220" s="29" t="str">
        <f>VLOOKUP(B5220,辅助信息!E:M,9,FALSE)</f>
        <v>ZTWM-CDGS-XS-2025-0073-五冶天府-成都怡心湖片区及龙泉驿医院等项目</v>
      </c>
      <c r="R5220" s="29" t="str">
        <f>_xlfn._xlws.FILTER(辅助信息!D:D,辅助信息!E:E=B5220)</f>
        <v>五冶建设空港兴城怡心街道83亩项目</v>
      </c>
    </row>
    <row r="5221" spans="2:18">
      <c r="B5221" s="168" t="s">
        <v>176</v>
      </c>
      <c r="C5221" s="162">
        <v>45964</v>
      </c>
      <c r="D5221" s="169" t="str">
        <f>VLOOKUP(B5221,辅助信息!E:K,7,FALSE)</f>
        <v>JWDDCD2025062200016</v>
      </c>
      <c r="E5221" s="169" t="str">
        <f>VLOOKUP(F5221,辅助信息!A:B,2,FALSE)</f>
        <v>盘螺</v>
      </c>
      <c r="F5221" s="169" t="s">
        <v>41</v>
      </c>
      <c r="G5221" s="170">
        <v>35</v>
      </c>
      <c r="H5221" s="165" t="str">
        <f>IF(SUMIFS('[1]2025年已发货'!$E:$E,'[1]2025年已发货'!$F:$F,C5221,'[1]2025年已发货'!$C:$C,F5221,'[1]2025年已发货'!$G:$G,I5221,'[1]2025年已发货'!$H:$H,J5221)=0,"未发货",SUMIFS('[1]2025年已发货'!$E:$E,'[1]2025年已发货'!$F:$F,C5221,'[1]2025年已发货'!$C:$C,F5221,'[1]2025年已发货'!$G:$G,I5221,'[1]2025年已发货'!$H:$H,J5221))</f>
        <v>未发货</v>
      </c>
      <c r="I5221" s="172" t="str">
        <f>VLOOKUP(B5221,辅助信息!E:I,3,FALSE)</f>
        <v>(武汉电气化局成达万高铁强电项目-渠县)四川省达州市渠县渠北镇雷家湾渠县北站旁</v>
      </c>
      <c r="J5221" s="169" t="str">
        <f>VLOOKUP(B5221,辅助信息!E:I,4,FALSE)</f>
        <v>刘频</v>
      </c>
      <c r="K5221" s="169">
        <f>VLOOKUP(J5221,辅助信息!H:I,2,FALSE)</f>
        <v>18779627939</v>
      </c>
      <c r="L5221" s="173" t="str">
        <f>VLOOKUP(B5221,辅助信息!E:J,6,FALSE)</f>
        <v>锈货不收！！下雨天钢筋没盖篷布不收！！，装货前联系收货人核实到场规格,没提前告知进场规格现场不给予接收</v>
      </c>
      <c r="O5221" s="62" t="str">
        <f ca="1" t="shared" si="246"/>
        <v/>
      </c>
      <c r="P5221" s="62" t="str">
        <f ca="1" t="shared" si="247"/>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spans="2:18">
      <c r="B5222" s="168" t="s">
        <v>176</v>
      </c>
      <c r="C5222" s="162">
        <v>45964</v>
      </c>
      <c r="D5222" s="169" t="str">
        <f>VLOOKUP(B5222,辅助信息!E:K,7,FALSE)</f>
        <v>JWDDCD2025062200016</v>
      </c>
      <c r="E5222" s="169" t="str">
        <f>VLOOKUP(F5222,辅助信息!A:B,2,FALSE)</f>
        <v>螺纹钢</v>
      </c>
      <c r="F5222" s="169" t="s">
        <v>130</v>
      </c>
      <c r="G5222" s="170">
        <v>6</v>
      </c>
      <c r="H5222" s="165" t="str">
        <f>IF(SUMIFS('[1]2025年已发货'!$E:$E,'[1]2025年已发货'!$F:$F,C5222,'[1]2025年已发货'!$C:$C,F5222,'[1]2025年已发货'!$G:$G,I5222,'[1]2025年已发货'!$H:$H,J5222)=0,"未发货",SUMIFS('[1]2025年已发货'!$E:$E,'[1]2025年已发货'!$F:$F,C5222,'[1]2025年已发货'!$C:$C,F5222,'[1]2025年已发货'!$G:$G,I5222,'[1]2025年已发货'!$H:$H,J5222))</f>
        <v>未发货</v>
      </c>
      <c r="I5222" s="172" t="str">
        <f>VLOOKUP(B5222,辅助信息!E:I,3,FALSE)</f>
        <v>(武汉电气化局成达万高铁强电项目-渠县)四川省达州市渠县渠北镇雷家湾渠县北站旁</v>
      </c>
      <c r="J5222" s="169" t="str">
        <f>VLOOKUP(B5222,辅助信息!E:I,4,FALSE)</f>
        <v>刘频</v>
      </c>
      <c r="K5222" s="169">
        <f>VLOOKUP(J5222,辅助信息!H:I,2,FALSE)</f>
        <v>18779627939</v>
      </c>
      <c r="L5222" s="173" t="str">
        <f>VLOOKUP(B5222,辅助信息!E:J,6,FALSE)</f>
        <v>锈货不收！！下雨天钢筋没盖篷布不收！！，装货前联系收货人核实到场规格,没提前告知进场规格现场不给予接收</v>
      </c>
      <c r="O5222" s="62" t="str">
        <f ca="1" t="shared" si="246"/>
        <v/>
      </c>
      <c r="P5222" s="62" t="str">
        <f ca="1" t="shared" si="247"/>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spans="2:18">
      <c r="B5223" s="168" t="s">
        <v>176</v>
      </c>
      <c r="C5223" s="162">
        <v>45964</v>
      </c>
      <c r="D5223" s="169" t="str">
        <f>VLOOKUP(B5223,辅助信息!E:K,7,FALSE)</f>
        <v>JWDDCD2025062200016</v>
      </c>
      <c r="E5223" s="169" t="str">
        <f>VLOOKUP(F5223,辅助信息!A:B,2,FALSE)</f>
        <v>螺纹钢</v>
      </c>
      <c r="F5223" s="169" t="s">
        <v>138</v>
      </c>
      <c r="G5223" s="170">
        <v>15</v>
      </c>
      <c r="H5223" s="165" t="str">
        <f>IF(SUMIFS('[1]2025年已发货'!$E:$E,'[1]2025年已发货'!$F:$F,C5223,'[1]2025年已发货'!$C:$C,F5223,'[1]2025年已发货'!$G:$G,I5223,'[1]2025年已发货'!$H:$H,J5223)=0,"未发货",SUMIFS('[1]2025年已发货'!$E:$E,'[1]2025年已发货'!$F:$F,C5223,'[1]2025年已发货'!$C:$C,F5223,'[1]2025年已发货'!$G:$G,I5223,'[1]2025年已发货'!$H:$H,J5223))</f>
        <v>未发货</v>
      </c>
      <c r="I5223" s="172" t="str">
        <f>VLOOKUP(B5223,辅助信息!E:I,3,FALSE)</f>
        <v>(武汉电气化局成达万高铁强电项目-渠县)四川省达州市渠县渠北镇雷家湾渠县北站旁</v>
      </c>
      <c r="J5223" s="169" t="str">
        <f>VLOOKUP(B5223,辅助信息!E:I,4,FALSE)</f>
        <v>刘频</v>
      </c>
      <c r="K5223" s="169">
        <f>VLOOKUP(J5223,辅助信息!H:I,2,FALSE)</f>
        <v>18779627939</v>
      </c>
      <c r="L5223" s="173" t="str">
        <f>VLOOKUP(B5223,辅助信息!E:J,6,FALSE)</f>
        <v>锈货不收！！下雨天钢筋没盖篷布不收！！，装货前联系收货人核实到场规格,没提前告知进场规格现场不给予接收</v>
      </c>
      <c r="O5223" s="62" t="str">
        <f ca="1" t="shared" si="246"/>
        <v/>
      </c>
      <c r="P5223" s="62" t="str">
        <f ca="1" t="shared" si="247"/>
        <v/>
      </c>
      <c r="Q5223" s="29" t="str">
        <f>VLOOKUP(B5223,辅助信息!E:M,9,FALSE)</f>
        <v>ZTWM-CDGS-XS-2025-0033-中铁武汉电气化局集团有限公司成达万高速铁路强电工程项目</v>
      </c>
      <c r="R5223" s="29" t="str">
        <f>_xlfn._xlws.FILTER(辅助信息!D:D,辅助信息!E:E=B5223)</f>
        <v>武汉电气化局成达万高铁强电项目</v>
      </c>
    </row>
    <row r="5224" spans="2:18">
      <c r="B5224" s="168" t="s">
        <v>176</v>
      </c>
      <c r="C5224" s="162">
        <v>45964</v>
      </c>
      <c r="D5224" s="169" t="str">
        <f>VLOOKUP(B5224,辅助信息!E:K,7,FALSE)</f>
        <v>JWDDCD2025062200016</v>
      </c>
      <c r="E5224" s="169" t="str">
        <f>VLOOKUP(F5224,辅助信息!A:B,2,FALSE)</f>
        <v>螺纹钢</v>
      </c>
      <c r="F5224" s="169" t="s">
        <v>91</v>
      </c>
      <c r="G5224" s="170">
        <v>15</v>
      </c>
      <c r="H5224" s="165" t="str">
        <f>IF(SUMIFS('[1]2025年已发货'!$E:$E,'[1]2025年已发货'!$F:$F,C5224,'[1]2025年已发货'!$C:$C,F5224,'[1]2025年已发货'!$G:$G,I5224,'[1]2025年已发货'!$H:$H,J5224)=0,"未发货",SUMIFS('[1]2025年已发货'!$E:$E,'[1]2025年已发货'!$F:$F,C5224,'[1]2025年已发货'!$C:$C,F5224,'[1]2025年已发货'!$G:$G,I5224,'[1]2025年已发货'!$H:$H,J5224))</f>
        <v>未发货</v>
      </c>
      <c r="I5224" s="172" t="str">
        <f>VLOOKUP(B5224,辅助信息!E:I,3,FALSE)</f>
        <v>(武汉电气化局成达万高铁强电项目-渠县)四川省达州市渠县渠北镇雷家湾渠县北站旁</v>
      </c>
      <c r="J5224" s="169" t="str">
        <f>VLOOKUP(B5224,辅助信息!E:I,4,FALSE)</f>
        <v>刘频</v>
      </c>
      <c r="K5224" s="169">
        <f>VLOOKUP(J5224,辅助信息!H:I,2,FALSE)</f>
        <v>18779627939</v>
      </c>
      <c r="L5224" s="173" t="str">
        <f>VLOOKUP(B5224,辅助信息!E:J,6,FALSE)</f>
        <v>锈货不收！！下雨天钢筋没盖篷布不收！！，装货前联系收货人核实到场规格,没提前告知进场规格现场不给予接收</v>
      </c>
      <c r="O5224" s="62" t="str">
        <f ca="1" t="shared" si="246"/>
        <v/>
      </c>
      <c r="P5224" s="62" t="str">
        <f ca="1" t="shared" si="247"/>
        <v/>
      </c>
      <c r="Q5224" s="29" t="str">
        <f>VLOOKUP(B5224,辅助信息!E:M,9,FALSE)</f>
        <v>ZTWM-CDGS-XS-2025-0033-中铁武汉电气化局集团有限公司成达万高速铁路强电工程项目</v>
      </c>
      <c r="R5224" s="29" t="str">
        <f>_xlfn._xlws.FILTER(辅助信息!D:D,辅助信息!E:E=B5224)</f>
        <v>武汉电气化局成达万高铁强电项目</v>
      </c>
    </row>
    <row r="5225" spans="2:18">
      <c r="B5225" s="168" t="s">
        <v>224</v>
      </c>
      <c r="C5225" s="162">
        <v>45964</v>
      </c>
      <c r="D5225" s="169" t="str">
        <f>VLOOKUP(B5225,辅助信息!E:K,7,FALSE)</f>
        <v>JWDDCD2025092400188</v>
      </c>
      <c r="E5225" s="169" t="str">
        <f>VLOOKUP(F5225,辅助信息!A:B,2,FALSE)</f>
        <v>螺纹钢</v>
      </c>
      <c r="F5225" s="169" t="s">
        <v>27</v>
      </c>
      <c r="G5225" s="170">
        <v>35</v>
      </c>
      <c r="H5225" s="171"/>
      <c r="I5225" s="172" t="str">
        <f>VLOOKUP(B5225,辅助信息!E:I,3,FALSE)</f>
        <v>(五冶钢构龙泉东洪片区70亩住宅、商业及配套工程项目一标段)成都市龙泉驿外东洪路地铁2号线惠王陵地铁C口</v>
      </c>
      <c r="J5225" s="169" t="str">
        <f>VLOOKUP(B5225,辅助信息!E:I,4,FALSE)</f>
        <v>邹爱国</v>
      </c>
      <c r="K5225" s="169">
        <f>VLOOKUP(J5225,辅助信息!H:I,2,FALSE)</f>
        <v>13540231225</v>
      </c>
      <c r="L5225" s="173">
        <f>VLOOKUP(B5225,辅助信息!E:J,6,FALSE)</f>
        <v>0</v>
      </c>
      <c r="O5225" s="62" t="str">
        <f ca="1" t="shared" si="246"/>
        <v/>
      </c>
      <c r="P5225" s="62" t="str">
        <f ca="1" t="shared" si="247"/>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spans="2:18">
      <c r="B5226" s="168" t="s">
        <v>224</v>
      </c>
      <c r="C5226" s="162">
        <v>45964</v>
      </c>
      <c r="D5226" s="169" t="str">
        <f>VLOOKUP(B5226,辅助信息!E:K,7,FALSE)</f>
        <v>JWDDCD2025092400188</v>
      </c>
      <c r="E5226" s="169" t="str">
        <f>VLOOKUP(F5226,辅助信息!A:B,2,FALSE)</f>
        <v>螺纹钢</v>
      </c>
      <c r="F5226" s="169" t="s">
        <v>32</v>
      </c>
      <c r="G5226" s="170">
        <v>10</v>
      </c>
      <c r="H5226" s="171"/>
      <c r="I5226" s="172" t="str">
        <f>VLOOKUP(B5226,辅助信息!E:I,3,FALSE)</f>
        <v>(五冶钢构龙泉东洪片区70亩住宅、商业及配套工程项目一标段)成都市龙泉驿外东洪路地铁2号线惠王陵地铁C口</v>
      </c>
      <c r="J5226" s="169" t="str">
        <f>VLOOKUP(B5226,辅助信息!E:I,4,FALSE)</f>
        <v>邹爱国</v>
      </c>
      <c r="K5226" s="169">
        <f>VLOOKUP(J5226,辅助信息!H:I,2,FALSE)</f>
        <v>13540231225</v>
      </c>
      <c r="L5226" s="173">
        <f>VLOOKUP(B5226,辅助信息!E:J,6,FALSE)</f>
        <v>0</v>
      </c>
      <c r="O5226" s="62" t="str">
        <f ca="1" t="shared" si="246"/>
        <v/>
      </c>
      <c r="P5226" s="62" t="str">
        <f ca="1" t="shared" si="247"/>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spans="2:18">
      <c r="B5227" s="168" t="s">
        <v>224</v>
      </c>
      <c r="C5227" s="162">
        <v>45964</v>
      </c>
      <c r="D5227" s="169" t="str">
        <f>VLOOKUP(B5227,辅助信息!E:K,7,FALSE)</f>
        <v>JWDDCD2025092400188</v>
      </c>
      <c r="E5227" s="169" t="str">
        <f>VLOOKUP(F5227,辅助信息!A:B,2,FALSE)</f>
        <v>螺纹钢</v>
      </c>
      <c r="F5227" s="169" t="s">
        <v>30</v>
      </c>
      <c r="G5227" s="170">
        <v>2.5</v>
      </c>
      <c r="H5227" s="171"/>
      <c r="I5227" s="172" t="str">
        <f>VLOOKUP(B5227,辅助信息!E:I,3,FALSE)</f>
        <v>(五冶钢构龙泉东洪片区70亩住宅、商业及配套工程项目一标段)成都市龙泉驿外东洪路地铁2号线惠王陵地铁C口</v>
      </c>
      <c r="J5227" s="169" t="str">
        <f>VLOOKUP(B5227,辅助信息!E:I,4,FALSE)</f>
        <v>邹爱国</v>
      </c>
      <c r="K5227" s="169">
        <f>VLOOKUP(J5227,辅助信息!H:I,2,FALSE)</f>
        <v>13540231225</v>
      </c>
      <c r="L5227" s="173">
        <f>VLOOKUP(B5227,辅助信息!E:J,6,FALSE)</f>
        <v>0</v>
      </c>
      <c r="O5227" s="62" t="str">
        <f ca="1" t="shared" si="246"/>
        <v/>
      </c>
      <c r="P5227" s="62" t="str">
        <f ca="1" t="shared" si="247"/>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spans="2:18">
      <c r="B5228" s="168" t="s">
        <v>224</v>
      </c>
      <c r="C5228" s="162">
        <v>45964</v>
      </c>
      <c r="D5228" s="169" t="str">
        <f>VLOOKUP(B5228,辅助信息!E:K,7,FALSE)</f>
        <v>JWDDCD2025092400188</v>
      </c>
      <c r="E5228" s="169" t="str">
        <f>VLOOKUP(F5228,辅助信息!A:B,2,FALSE)</f>
        <v>螺纹钢</v>
      </c>
      <c r="F5228" s="169" t="s">
        <v>33</v>
      </c>
      <c r="G5228" s="170">
        <v>20</v>
      </c>
      <c r="H5228" s="171"/>
      <c r="I5228" s="172" t="str">
        <f>VLOOKUP(B5228,辅助信息!E:I,3,FALSE)</f>
        <v>(五冶钢构龙泉东洪片区70亩住宅、商业及配套工程项目一标段)成都市龙泉驿外东洪路地铁2号线惠王陵地铁C口</v>
      </c>
      <c r="J5228" s="169" t="str">
        <f>VLOOKUP(B5228,辅助信息!E:I,4,FALSE)</f>
        <v>邹爱国</v>
      </c>
      <c r="K5228" s="169">
        <f>VLOOKUP(J5228,辅助信息!H:I,2,FALSE)</f>
        <v>13540231225</v>
      </c>
      <c r="L5228" s="173">
        <f>VLOOKUP(B5228,辅助信息!E:J,6,FALSE)</f>
        <v>0</v>
      </c>
      <c r="O5228" s="62" t="str">
        <f ca="1" t="shared" si="246"/>
        <v/>
      </c>
      <c r="P5228" s="62" t="str">
        <f ca="1" t="shared" si="247"/>
        <v/>
      </c>
      <c r="Q5228" s="29" t="str">
        <f>VLOOKUP(B5228,辅助信息!E:M,9,FALSE)</f>
        <v>ZTWM-CDGS-XS-2025-0156-五冶钢构-2025年九月第一批次钢筋采购合同(三圣乡项目)-中铁物贸成都公司</v>
      </c>
      <c r="R5228" s="29" t="str">
        <f>_xlfn._xlws.FILTER(辅助信息!D:D,辅助信息!E:E=B5228)</f>
        <v>五冶钢构龙泉东洪片区(70亩、85亩)住宅、商业及配套工程项目</v>
      </c>
    </row>
    <row r="5229" spans="2:18">
      <c r="B5229" s="168" t="s">
        <v>224</v>
      </c>
      <c r="C5229" s="162">
        <v>45964</v>
      </c>
      <c r="D5229" s="169" t="str">
        <f>VLOOKUP(B5229,辅助信息!E:K,7,FALSE)</f>
        <v>JWDDCD2025092400188</v>
      </c>
      <c r="E5229" s="169" t="str">
        <f>VLOOKUP(F5229,辅助信息!A:B,2,FALSE)</f>
        <v>螺纹钢</v>
      </c>
      <c r="F5229" s="169" t="s">
        <v>28</v>
      </c>
      <c r="G5229" s="170">
        <v>35</v>
      </c>
      <c r="H5229" s="171"/>
      <c r="I5229" s="172" t="str">
        <f>VLOOKUP(B5229,辅助信息!E:I,3,FALSE)</f>
        <v>(五冶钢构龙泉东洪片区70亩住宅、商业及配套工程项目一标段)成都市龙泉驿外东洪路地铁2号线惠王陵地铁C口</v>
      </c>
      <c r="J5229" s="169" t="str">
        <f>VLOOKUP(B5229,辅助信息!E:I,4,FALSE)</f>
        <v>邹爱国</v>
      </c>
      <c r="K5229" s="169">
        <f>VLOOKUP(J5229,辅助信息!H:I,2,FALSE)</f>
        <v>13540231225</v>
      </c>
      <c r="L5229" s="173">
        <f>VLOOKUP(B5229,辅助信息!E:J,6,FALSE)</f>
        <v>0</v>
      </c>
      <c r="O5229" s="62" t="str">
        <f ca="1" t="shared" si="246"/>
        <v/>
      </c>
      <c r="P5229" s="62" t="str">
        <f ca="1" t="shared" si="247"/>
        <v/>
      </c>
      <c r="Q5229" s="29" t="str">
        <f>VLOOKUP(B5229,辅助信息!E:M,9,FALSE)</f>
        <v>ZTWM-CDGS-XS-2025-0156-五冶钢构-2025年九月第一批次钢筋采购合同(三圣乡项目)-中铁物贸成都公司</v>
      </c>
      <c r="R5229" s="29" t="str">
        <f>_xlfn._xlws.FILTER(辅助信息!D:D,辅助信息!E:E=B5229)</f>
        <v>五冶钢构龙泉东洪片区(70亩、85亩)住宅、商业及配套工程项目</v>
      </c>
    </row>
  </sheetData>
  <protectedRanges>
    <protectedRange sqref="M3348:M3353" name="区域1"/>
  </protectedRanges>
  <autoFilter ref="A1:Q5229">
    <filterColumn colId="2">
      <filters>
        <dateGroupItem year="2025" month="11" day="3"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5:D5196">
    <cfRule type="expression" dxfId="4" priority="9256">
      <formula>AND(NOT(HasFormula(XFD5197)),XFD5197&lt;&gt;"")</formula>
    </cfRule>
  </conditionalFormatting>
  <conditionalFormatting sqref="D5216:D5217">
    <cfRule type="expression" dxfId="4" priority="9262">
      <formula>AND(NOT(HasFormula(XFD5218)),XFD5218&lt;&gt;"")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5:E5196">
    <cfRule type="expression" dxfId="4" priority="9257">
      <formula>AND(NOT(HasFormula(A5197)),A5197&lt;&gt;"")</formula>
    </cfRule>
  </conditionalFormatting>
  <conditionalFormatting sqref="E5216:E5217">
    <cfRule type="expression" dxfId="4" priority="9263">
      <formula>AND(NOT(HasFormula(A5218)),A5218&lt;&gt;"")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5:H5196">
    <cfRule type="expression" dxfId="4" priority="9254">
      <formula>AND(NOT(HasFormula(D5197)),D5197&lt;&gt;"")</formula>
    </cfRule>
    <cfRule type="expression" dxfId="3" priority="9255">
      <formula>AND(NOT(HasFormula(XFD5195)),XFD5195&lt;&gt;"")</formula>
    </cfRule>
  </conditionalFormatting>
  <conditionalFormatting sqref="H5206:H5224">
    <cfRule type="expression" dxfId="3" priority="2">
      <formula>AND(NOT(HasFormula(XFD5206)),XFD5206&lt;&gt;"")</formula>
    </cfRule>
    <cfRule type="expression" dxfId="4" priority="1">
      <formula>AND(NOT(HasFormula(D5207)),D5207&lt;&gt;"")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94 H5197:H5205 H5225: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94 D5082:D5098 D5197:D5215 D5218: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48:O5066 L5067:L5070 L5014:L5047 N5014:O5047 N5067:O5070">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94 E5082:E5098 E5197:E5215 E5218: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94 I5082:L5098 I5197:L5215 I5218: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5:L5196">
    <cfRule type="expression" dxfId="4" priority="9258">
      <formula>AND(NOT(HasFormula(E5197)),E5197&lt;&gt;"")</formula>
    </cfRule>
    <cfRule type="expression" dxfId="3" priority="9259">
      <formula>AND(NOT(HasFormula(A5195)),A5195&lt;&gt;"")</formula>
    </cfRule>
  </conditionalFormatting>
  <conditionalFormatting sqref="I5216:L5217">
    <cfRule type="expression" dxfId="4" priority="9264">
      <formula>AND(NOT(HasFormula(E5218)),E5218&lt;&gt;"")</formula>
    </cfRule>
    <cfRule type="expression" dxfId="3" priority="9265">
      <formula>AND(NOT(HasFormula(A5216)),A5216&lt;&gt;"")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6 J5217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95 J5197:J5216 J521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6 F5217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95 F5197:F5216 F521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62" sqref="E62"/>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M51" sqref="M5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45964</v>
      </c>
      <c r="B2" s="9" t="s">
        <v>574</v>
      </c>
      <c r="C2" s="9" t="str">
        <f>VLOOKUP(D2,辅助信息!A:B,2,FALSE)</f>
        <v>盘螺</v>
      </c>
      <c r="D2" s="9" t="s">
        <v>41</v>
      </c>
    </row>
    <row r="3" spans="1:4">
      <c r="A3" s="12">
        <f ca="1" t="shared" si="0"/>
        <v>45964</v>
      </c>
      <c r="B3" s="9" t="s">
        <v>574</v>
      </c>
      <c r="C3" s="9" t="str">
        <f>VLOOKUP(D3,辅助信息!A:B,2,FALSE)</f>
        <v>螺纹钢</v>
      </c>
      <c r="D3" s="9" t="s">
        <v>27</v>
      </c>
    </row>
    <row r="4" spans="1:4">
      <c r="A4" s="12">
        <f ca="1" t="shared" si="0"/>
        <v>45964</v>
      </c>
      <c r="B4" s="9" t="s">
        <v>574</v>
      </c>
      <c r="C4" s="9" t="str">
        <f>VLOOKUP(D4,辅助信息!A:B,2,FALSE)</f>
        <v>螺纹钢</v>
      </c>
      <c r="D4" s="9" t="s">
        <v>19</v>
      </c>
    </row>
    <row r="5" spans="1:4">
      <c r="A5" s="12">
        <f ca="1" t="shared" si="0"/>
        <v>45964</v>
      </c>
      <c r="B5" s="9" t="s">
        <v>574</v>
      </c>
      <c r="C5" s="9" t="str">
        <f>VLOOKUP(D5,辅助信息!A:B,2,FALSE)</f>
        <v>螺纹钢</v>
      </c>
      <c r="D5" s="9" t="s">
        <v>28</v>
      </c>
    </row>
    <row r="6" spans="1:4">
      <c r="A6" s="12">
        <f ca="1" t="shared" si="0"/>
        <v>45964</v>
      </c>
      <c r="B6" s="9" t="s">
        <v>574</v>
      </c>
      <c r="C6" s="9" t="str">
        <f>VLOOKUP(D6,辅助信息!A:B,2,FALSE)</f>
        <v>螺纹钢</v>
      </c>
      <c r="D6" s="9" t="s">
        <v>52</v>
      </c>
    </row>
    <row r="7" spans="1:4">
      <c r="A7" s="12">
        <f ca="1" t="shared" si="0"/>
        <v>45964</v>
      </c>
      <c r="B7" s="9" t="s">
        <v>574</v>
      </c>
      <c r="C7" s="9" t="str">
        <f>VLOOKUP(D7,辅助信息!A:B,2,FALSE)</f>
        <v>螺纹钢</v>
      </c>
      <c r="D7" s="9" t="s">
        <v>76</v>
      </c>
    </row>
    <row r="8" spans="1:4">
      <c r="A8" s="12">
        <f ca="1" t="shared" si="0"/>
        <v>45964</v>
      </c>
      <c r="B8" s="9" t="s">
        <v>574</v>
      </c>
      <c r="C8" s="9" t="str">
        <f>VLOOKUP(D8,辅助信息!A:B,2,FALSE)</f>
        <v>螺纹钢</v>
      </c>
      <c r="D8" s="9" t="s">
        <v>86</v>
      </c>
    </row>
    <row r="9" spans="1:4">
      <c r="A9" s="12">
        <f ca="1" t="shared" si="0"/>
        <v>45964</v>
      </c>
      <c r="B9" s="9" t="s">
        <v>574</v>
      </c>
      <c r="C9" s="9" t="str">
        <f>VLOOKUP(D9,辅助信息!A:B,2,FALSE)</f>
        <v>螺纹钢</v>
      </c>
      <c r="D9" s="9" t="s">
        <v>82</v>
      </c>
    </row>
    <row r="10" spans="1:4">
      <c r="A10" s="12">
        <f ca="1" t="shared" si="0"/>
        <v>45964</v>
      </c>
      <c r="B10" s="9" t="s">
        <v>574</v>
      </c>
      <c r="C10" s="9" t="str">
        <f>VLOOKUP(D10,辅助信息!A:B,2,FALSE)</f>
        <v>螺纹钢</v>
      </c>
      <c r="D10" s="9" t="s">
        <v>45</v>
      </c>
    </row>
    <row r="11" spans="1:4">
      <c r="A11" s="12">
        <f ca="1" t="shared" si="0"/>
        <v>45964</v>
      </c>
      <c r="B11" s="9" t="s">
        <v>574</v>
      </c>
      <c r="C11" s="9" t="str">
        <f>VLOOKUP(D11,辅助信息!A:B,2,FALSE)</f>
        <v>螺纹钢</v>
      </c>
      <c r="D11" s="9" t="s">
        <v>21</v>
      </c>
    </row>
    <row r="12" ht="18.95" customHeight="1" spans="1:1">
      <c r="A12" s="12">
        <f ca="1" t="shared" si="0"/>
        <v>45964</v>
      </c>
    </row>
    <row r="13" spans="1:4">
      <c r="A13" s="12">
        <f ca="1" t="shared" ref="A13:A26" si="1">TODAY()</f>
        <v>45964</v>
      </c>
      <c r="B13" s="13" t="s">
        <v>575</v>
      </c>
      <c r="C13" s="9" t="str">
        <f>VLOOKUP(D13,辅助信息!A:B,2,FALSE)</f>
        <v>螺纹钢</v>
      </c>
      <c r="D13" s="9" t="s">
        <v>133</v>
      </c>
    </row>
    <row r="14" spans="1:4">
      <c r="A14" s="12">
        <f ca="1" t="shared" si="1"/>
        <v>45964</v>
      </c>
      <c r="B14" s="13" t="s">
        <v>575</v>
      </c>
      <c r="C14" s="9" t="str">
        <f>VLOOKUP(D14,辅助信息!A:B,2,FALSE)</f>
        <v>螺纹钢</v>
      </c>
      <c r="D14" s="9" t="s">
        <v>91</v>
      </c>
    </row>
    <row r="15" spans="1:4">
      <c r="A15" s="12">
        <f ca="1" t="shared" si="1"/>
        <v>45964</v>
      </c>
      <c r="B15" s="13" t="s">
        <v>575</v>
      </c>
      <c r="C15" s="9" t="str">
        <f>VLOOKUP(D15,辅助信息!A:B,2,FALSE)</f>
        <v>螺纹钢</v>
      </c>
      <c r="D15" s="9" t="s">
        <v>77</v>
      </c>
    </row>
    <row r="16" spans="1:4">
      <c r="A16" s="12">
        <f ca="1" t="shared" si="1"/>
        <v>45964</v>
      </c>
      <c r="B16" s="13" t="s">
        <v>575</v>
      </c>
      <c r="C16" s="9" t="str">
        <f>VLOOKUP(D16,辅助信息!A:B,2,FALSE)</f>
        <v>螺纹钢</v>
      </c>
      <c r="D16" s="9" t="s">
        <v>86</v>
      </c>
    </row>
    <row r="17" spans="1:4">
      <c r="A17" s="12">
        <f ca="1" t="shared" si="1"/>
        <v>45964</v>
      </c>
      <c r="B17" s="13" t="s">
        <v>575</v>
      </c>
      <c r="C17" s="9" t="str">
        <f>VLOOKUP(D17,辅助信息!A:B,2,FALSE)</f>
        <v>螺纹钢</v>
      </c>
      <c r="D17" s="9" t="s">
        <v>66</v>
      </c>
    </row>
    <row r="18" spans="1:4">
      <c r="A18" s="12">
        <f ca="1" t="shared" si="1"/>
        <v>45964</v>
      </c>
      <c r="B18" s="13" t="s">
        <v>575</v>
      </c>
      <c r="C18" s="9" t="str">
        <f>VLOOKUP(D18,辅助信息!A:B,2,FALSE)</f>
        <v>螺纹钢</v>
      </c>
      <c r="D18" s="9" t="s">
        <v>82</v>
      </c>
    </row>
    <row r="19" spans="1:4">
      <c r="A19" s="12">
        <f ca="1" t="shared" si="1"/>
        <v>45964</v>
      </c>
      <c r="B19" s="13" t="s">
        <v>575</v>
      </c>
      <c r="C19" s="9" t="str">
        <f>VLOOKUP(D19,辅助信息!A:B,2,FALSE)</f>
        <v>螺纹钢</v>
      </c>
      <c r="D19" s="9" t="s">
        <v>45</v>
      </c>
    </row>
    <row r="20" spans="1:4">
      <c r="A20" s="12">
        <f ca="1" t="shared" si="1"/>
        <v>45964</v>
      </c>
      <c r="B20" s="13" t="s">
        <v>575</v>
      </c>
      <c r="C20" s="9" t="str">
        <f>VLOOKUP(D20,辅助信息!A:B,2,FALSE)</f>
        <v>螺纹钢</v>
      </c>
      <c r="D20" s="9" t="s">
        <v>21</v>
      </c>
    </row>
    <row r="21" spans="1:4">
      <c r="A21" s="12">
        <f ca="1" t="shared" si="1"/>
        <v>45964</v>
      </c>
      <c r="B21" s="13" t="s">
        <v>575</v>
      </c>
      <c r="C21" s="9" t="str">
        <f>VLOOKUP(D21,辅助信息!A:B,2,FALSE)</f>
        <v>螺纹钢</v>
      </c>
      <c r="D21" s="9" t="s">
        <v>58</v>
      </c>
    </row>
    <row r="22" spans="1:4">
      <c r="A22" s="12">
        <f ca="1" t="shared" si="1"/>
        <v>45964</v>
      </c>
      <c r="B22" s="13" t="s">
        <v>575</v>
      </c>
      <c r="C22" s="9" t="str">
        <f>VLOOKUP(D22,辅助信息!A:B,2,FALSE)</f>
        <v>螺纹钢</v>
      </c>
      <c r="D22" s="9" t="s">
        <v>46</v>
      </c>
    </row>
    <row r="23" spans="1:4">
      <c r="A23" s="12">
        <f ca="1" t="shared" si="1"/>
        <v>45964</v>
      </c>
      <c r="B23" s="13" t="s">
        <v>575</v>
      </c>
      <c r="C23" s="9" t="str">
        <f>VLOOKUP(D23,辅助信息!A:B,2,FALSE)</f>
        <v>螺纹钢</v>
      </c>
      <c r="D23" s="9" t="s">
        <v>22</v>
      </c>
    </row>
    <row r="24" spans="1:4">
      <c r="A24" s="12">
        <f ca="1" t="shared" si="1"/>
        <v>45964</v>
      </c>
      <c r="B24" s="13" t="s">
        <v>575</v>
      </c>
      <c r="C24" s="9" t="str">
        <f>VLOOKUP(D24,辅助信息!A:B,2,FALSE)</f>
        <v>螺纹钢</v>
      </c>
      <c r="D24" s="9" t="s">
        <v>181</v>
      </c>
    </row>
    <row r="25" spans="1:4">
      <c r="A25" s="12">
        <f ca="1" t="shared" si="1"/>
        <v>45964</v>
      </c>
      <c r="B25" s="13" t="s">
        <v>575</v>
      </c>
      <c r="C25" s="9" t="str">
        <f>VLOOKUP(D25,辅助信息!A:B,2,FALSE)</f>
        <v>螺纹钢</v>
      </c>
      <c r="D25" s="9" t="s">
        <v>182</v>
      </c>
    </row>
    <row r="26" spans="1:4">
      <c r="A26" s="12">
        <f ca="1" t="shared" si="1"/>
        <v>45964</v>
      </c>
      <c r="B26" s="9" t="s">
        <v>576</v>
      </c>
      <c r="C26" s="9" t="str">
        <f>VLOOKUP(D26,辅助信息!A:B,2,FALSE)</f>
        <v>盘螺</v>
      </c>
      <c r="D26" s="9" t="s">
        <v>49</v>
      </c>
    </row>
    <row r="27" spans="1:4">
      <c r="A27" s="12">
        <f ca="1" t="shared" ref="A27:A36" si="2">TODAY()</f>
        <v>45964</v>
      </c>
      <c r="B27" s="9" t="s">
        <v>576</v>
      </c>
      <c r="C27" s="9" t="str">
        <f>VLOOKUP(D27,辅助信息!A:B,2,FALSE)</f>
        <v>盘螺</v>
      </c>
      <c r="D27" s="9" t="s">
        <v>40</v>
      </c>
    </row>
    <row r="28" spans="1:4">
      <c r="A28" s="12">
        <f ca="1" t="shared" si="2"/>
        <v>45964</v>
      </c>
      <c r="B28" s="9" t="s">
        <v>576</v>
      </c>
      <c r="C28" s="9" t="str">
        <f>VLOOKUP(D28,辅助信息!A:B,2,FALSE)</f>
        <v>盘螺</v>
      </c>
      <c r="D28" s="9" t="s">
        <v>41</v>
      </c>
    </row>
    <row r="29" spans="1:4">
      <c r="A29" s="12">
        <f ca="1" t="shared" si="2"/>
        <v>45964</v>
      </c>
      <c r="B29" s="9" t="s">
        <v>576</v>
      </c>
      <c r="C29" s="9" t="str">
        <f>VLOOKUP(D29,辅助信息!A:B,2,FALSE)</f>
        <v>盘螺</v>
      </c>
      <c r="D29" s="9" t="s">
        <v>26</v>
      </c>
    </row>
    <row r="30" spans="1:4">
      <c r="A30" s="12">
        <f ca="1" t="shared" si="2"/>
        <v>45964</v>
      </c>
      <c r="B30" s="9" t="s">
        <v>576</v>
      </c>
      <c r="C30" s="9" t="e">
        <f>VLOOKUP(D30,辅助信息!A:B,2,FALSE)</f>
        <v>#N/A</v>
      </c>
      <c r="D30" s="9" t="s">
        <v>577</v>
      </c>
    </row>
    <row r="31" spans="1:4">
      <c r="A31" s="12">
        <f ca="1" t="shared" si="2"/>
        <v>45964</v>
      </c>
      <c r="B31" s="9" t="s">
        <v>576</v>
      </c>
      <c r="C31" s="9" t="str">
        <f>VLOOKUP(D31,辅助信息!A:B,2,FALSE)</f>
        <v>螺纹钢</v>
      </c>
      <c r="D31" s="9" t="s">
        <v>27</v>
      </c>
    </row>
    <row r="32" spans="1:4">
      <c r="A32" s="12">
        <f ca="1" t="shared" si="2"/>
        <v>45964</v>
      </c>
      <c r="B32" s="9" t="s">
        <v>576</v>
      </c>
      <c r="C32" s="9" t="str">
        <f>VLOOKUP(D32,辅助信息!A:B,2,FALSE)</f>
        <v>螺纹钢</v>
      </c>
      <c r="D32" s="9" t="s">
        <v>19</v>
      </c>
    </row>
    <row r="33" spans="1:4">
      <c r="A33" s="12">
        <f ca="1" t="shared" si="2"/>
        <v>45964</v>
      </c>
      <c r="B33" s="9" t="s">
        <v>576</v>
      </c>
      <c r="C33" s="9" t="str">
        <f>VLOOKUP(D33,辅助信息!A:B,2,FALSE)</f>
        <v>螺纹钢</v>
      </c>
      <c r="D33" s="9" t="s">
        <v>32</v>
      </c>
    </row>
    <row r="34" spans="1:4">
      <c r="A34" s="12">
        <f ca="1" t="shared" si="2"/>
        <v>45964</v>
      </c>
      <c r="B34" s="9" t="s">
        <v>576</v>
      </c>
      <c r="C34" s="9" t="str">
        <f>VLOOKUP(D34,辅助信息!A:B,2,FALSE)</f>
        <v>螺纹钢</v>
      </c>
      <c r="D34" s="9" t="s">
        <v>33</v>
      </c>
    </row>
    <row r="35" spans="1:4">
      <c r="A35" s="12">
        <f ca="1" t="shared" si="2"/>
        <v>45964</v>
      </c>
      <c r="B35" s="9" t="s">
        <v>576</v>
      </c>
      <c r="C35" s="9" t="str">
        <f>VLOOKUP(D35,辅助信息!A:B,2,FALSE)</f>
        <v>螺纹钢</v>
      </c>
      <c r="D35" s="9" t="s">
        <v>28</v>
      </c>
    </row>
    <row r="36" spans="1:4">
      <c r="A36" s="12">
        <f ca="1" t="shared" si="2"/>
        <v>45964</v>
      </c>
      <c r="B36" s="9" t="s">
        <v>576</v>
      </c>
      <c r="C36" s="9" t="str">
        <f>VLOOKUP(D36,辅助信息!A:B,2,FALSE)</f>
        <v>螺纹钢</v>
      </c>
      <c r="D36" s="9" t="s">
        <v>18</v>
      </c>
    </row>
    <row r="37" spans="1:4">
      <c r="A37" s="12">
        <f ca="1" t="shared" ref="A37:A46" si="3">TODAY()</f>
        <v>45964</v>
      </c>
      <c r="B37" s="9" t="s">
        <v>576</v>
      </c>
      <c r="C37" s="9" t="str">
        <f>VLOOKUP(D37,辅助信息!A:B,2,FALSE)</f>
        <v>螺纹钢</v>
      </c>
      <c r="D37" s="9" t="s">
        <v>65</v>
      </c>
    </row>
    <row r="38" spans="1:4">
      <c r="A38" s="12">
        <f ca="1" t="shared" si="3"/>
        <v>45964</v>
      </c>
      <c r="B38" s="9" t="s">
        <v>576</v>
      </c>
      <c r="C38" s="9" t="str">
        <f>VLOOKUP(D38,辅助信息!A:B,2,FALSE)</f>
        <v>螺纹钢</v>
      </c>
      <c r="D38" s="9" t="s">
        <v>52</v>
      </c>
    </row>
    <row r="39" spans="1:4">
      <c r="A39" s="12">
        <f ca="1" t="shared" si="3"/>
        <v>45964</v>
      </c>
      <c r="B39" s="9" t="s">
        <v>576</v>
      </c>
      <c r="C39" s="9" t="str">
        <f>VLOOKUP(D39,辅助信息!A:B,2,FALSE)</f>
        <v>螺纹钢</v>
      </c>
      <c r="D39" s="9" t="s">
        <v>111</v>
      </c>
    </row>
    <row r="40" spans="1:4">
      <c r="A40" s="12">
        <f ca="1" t="shared" si="3"/>
        <v>45964</v>
      </c>
      <c r="B40" s="9" t="s">
        <v>576</v>
      </c>
      <c r="C40" s="9" t="str">
        <f>VLOOKUP(D40,辅助信息!A:B,2,FALSE)</f>
        <v>螺纹钢</v>
      </c>
      <c r="D40" s="9" t="s">
        <v>76</v>
      </c>
    </row>
    <row r="41" spans="1:4">
      <c r="A41" s="12">
        <f ca="1" t="shared" si="3"/>
        <v>45964</v>
      </c>
      <c r="B41" s="9" t="s">
        <v>576</v>
      </c>
      <c r="C41" s="9" t="str">
        <f>VLOOKUP(D41,辅助信息!A:B,2,FALSE)</f>
        <v>螺纹钢</v>
      </c>
      <c r="D41" s="9" t="s">
        <v>90</v>
      </c>
    </row>
    <row r="42" spans="1:4">
      <c r="A42" s="12">
        <f ca="1" t="shared" si="3"/>
        <v>45964</v>
      </c>
      <c r="B42" s="9" t="s">
        <v>576</v>
      </c>
      <c r="C42" s="9" t="str">
        <f>VLOOKUP(D42,辅助信息!A:B,2,FALSE)</f>
        <v>螺纹钢</v>
      </c>
      <c r="D42" s="9" t="s">
        <v>130</v>
      </c>
    </row>
    <row r="43" spans="1:4">
      <c r="A43" s="12">
        <f ca="1" t="shared" si="3"/>
        <v>45964</v>
      </c>
      <c r="B43" s="9" t="s">
        <v>576</v>
      </c>
      <c r="C43" s="9" t="str">
        <f>VLOOKUP(D43,辅助信息!A:B,2,FALSE)</f>
        <v>螺纹钢</v>
      </c>
      <c r="D43" s="9" t="s">
        <v>133</v>
      </c>
    </row>
    <row r="44" spans="1:4">
      <c r="A44" s="12">
        <f ca="1" t="shared" si="3"/>
        <v>45964</v>
      </c>
      <c r="B44" s="9" t="s">
        <v>576</v>
      </c>
      <c r="C44" s="9" t="str">
        <f>VLOOKUP(D44,辅助信息!A:B,2,FALSE)</f>
        <v>螺纹钢</v>
      </c>
      <c r="D44" s="9" t="s">
        <v>91</v>
      </c>
    </row>
    <row r="45" spans="1:4">
      <c r="A45" s="12">
        <f ca="1" t="shared" si="3"/>
        <v>45964</v>
      </c>
      <c r="B45" s="9" t="s">
        <v>576</v>
      </c>
      <c r="C45" s="9" t="str">
        <f>VLOOKUP(D45,辅助信息!A:B,2,FALSE)</f>
        <v>螺纹钢</v>
      </c>
      <c r="D45" s="9" t="s">
        <v>77</v>
      </c>
    </row>
    <row r="46" spans="1:4">
      <c r="A46" s="12">
        <f ca="1" t="shared" si="3"/>
        <v>45964</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2025-11-03T07:25:05Z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