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汇总计划!$A$1:$Q$1428</definedName>
    <definedName name="_xlnm._FilterDatabase" localSheetId="3" hidden="1">物流明细!$A$1:$K$472</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<sst xmlns="http://schemas.openxmlformats.org/spreadsheetml/2006/main" count="6913" uniqueCount="479">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</sst>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9">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FF00"/>
        </patternFill>
      </fill>
    </dxf>
    <dxf>
      <fill>
        <patternFill patternType="solid">
          <bgColor rgb="FFFFC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28"/>
  <sheetViews>
    <sheetView tabSelected="1" workbookViewId="0">
      <pane ySplit="1" topLeftCell="A2" activePane="bottomLeft" state="frozen"/>
      <selection/>
      <selection pane="bottomLeft" activeCell="F1404" sqref="F1404"/>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15</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15</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15</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15</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15</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15</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16</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12</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12</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12</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12</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16</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12</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12</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11</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11</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11</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11</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11</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11</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11</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11</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11</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11</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11</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11</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11</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11</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11</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11</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11</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11</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11</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11</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11</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11</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11</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11</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11</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11</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11</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11</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11</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11</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11</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11</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11</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15</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11</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11</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11</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11</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11</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11</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5</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5</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5</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5</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5</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5</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5</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5</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5</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11</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11</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11</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11</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11</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11</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11</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11</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11</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11</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11</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11</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11</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11</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11</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11</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11</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11</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11</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11</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9</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9</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9</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9</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9</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9</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9</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9</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9</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9</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ZTWM-CDGS-YL-20240814-001</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15</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ZTWM-CDGS-YL-20240814-001</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15</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ZTWM-CDGS-YL-20240814-001</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9</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ZTWM-CDGS-YL-20240814-001</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9</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ZTWM-CDGS-YL-20240814-001</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9</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5</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5</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5</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5</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5</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5</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9</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ZTWM-CDGS-YL-20240814-001</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7</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ZTWM-CDGS-YL-20240814-001</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7</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ZTWM-CDGS-YL-20240814-001</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7</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ZTWM-CDGS-YL-20240814-001</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7</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ZTWM-CDGS-YL-20240814-001</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7</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ZTWM-CDGS-YL-20240814-001</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7</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ZTWM-CDGS-YL-20240814-001</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7</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ZTWM-CDGS-YL-20240814-001</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7</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ZTWM-CDGS-YL-20240814-001</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7</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ZTWM-CDGS-YL-20240814-001</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7</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7</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7</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7</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7</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7</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7</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7</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7</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7</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7</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7</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7</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7</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5</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5</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5</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5</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5</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6</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6</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6</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6</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6</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6</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6</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6</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4</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4</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4</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5</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5</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5</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5</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5</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5</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9</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JWDDCD2025011400164</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7</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JWDDCD2025011400164</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7</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JWDDCD2025011400164</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7</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JWDDCD2025011400164</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7</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JWDDCD2025011400164</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7</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JWDDCD2025011400164</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7</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6</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6</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6</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6</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4</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4</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4</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ZTWM-CDGS-YL-20240814-001</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2</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ZTWM-CDGS-YL-20240814-001</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2</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ZTWM-CDGS-YL-20240814-001</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2</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ZTWM-CDGS-YL-20240814-001</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2</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ZTWM-CDGS-YL-20240814-001</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2</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ZTWM-CDGS-YL-20240814-001</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2</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ZTWM-CDGS-YL-20240814-001</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2</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ZTWM-CDGS-YL-20240814-001</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2</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ZTWM-CDGS-YL-20240814-001</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2</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ZTWM-CDGS-YL-20240814-001</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2</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ZTWM-CDGS-YL-20240814-001</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2</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4</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4</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5</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5</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JWDDCD2025011400164</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7</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JWDDCD2025011400164</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7</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JWDDCD2025011400164</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7</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JWDDCD2025011400164</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7</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4</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4</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4</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4</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4</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4</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ZTWM-CDGS-YL-20240814-001</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2</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ZTWM-CDGS-YL-20240814-001</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2</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ZTWM-CDGS-YL-20240814-001</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2</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ZTWM-CDGS-YL-20240814-001</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2</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ZTWM-CDGS-YL-20240814-001</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2</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ZTWM-CDGS-YL-20240814-001</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2</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ZTWM-CDGS-YL-20240814-001</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2</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ZTWM-CDGS-YL-20240814-001</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2</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ZTWM-CDGS-YL-20240814-001</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2</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ZTWM-CDGS-YL-20240814-001</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2</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4</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4</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ZTWM-CDGS-YL-20240814-001</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0</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ZTWM-CDGS-YL-20240814-001</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0</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ZTWM-CDGS-YL-20240814-001</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0</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ZTWM-CDGS-YL-20240814-001</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0</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ZTWM-CDGS-YL-20240814-001</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0</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ZTWM-CDGS-YL-20240814-001</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0</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ZTWM-CDGS-YL-20240814-001</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0</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ZTWM-CDGS-YL-20240814-001</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0</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ZTWM-CDGS-YL-20240814-001</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0</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ZTWM-CDGS-YL-20240814-001</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0</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ZTWM-CDGS-YL-20240814-001</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0</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JWDDCD2025042900072</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0</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JWDDCD2025042900072</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0</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0</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0</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0</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0</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0</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0</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JWDDCD2025011400164</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0</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JWDDCD2025011400164</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0</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JWDDCD2025011400164</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0</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JWDDCD2025011400164</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0</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45784</v>
      </c>
      <c r="D1402" s="116" t="str">
        <f>VLOOKUP(B1402,辅助信息!E:K,7,FALSE)</f>
        <v>ZTWM-CDGS-YL-20240814-001</v>
      </c>
      <c r="E1402" s="116" t="str">
        <f>VLOOKUP(F1402,辅助信息!A:B,2,FALSE)</f>
        <v>盘螺</v>
      </c>
      <c r="F1402" s="116" t="s">
        <v>26</v>
      </c>
      <c r="G1402" s="117">
        <v>2</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 t="shared" si="67"/>
        <v>0</v>
      </c>
      <c r="P1402" s="66">
        <f ca="1" t="shared" si="68"/>
        <v>0</v>
      </c>
      <c r="Q1402" s="67" t="str">
        <f>VLOOKUP(B1402,辅助信息!E:M,9,FALSE)</f>
        <v>ZTWM-CDGS-XS-2024-0030-华西集采-简州大道</v>
      </c>
      <c r="R1402" s="67" t="str">
        <f>_xlfn._xlws.FILTER(辅助信息!D:D,辅助信息!E:E=B1402)</f>
        <v>华西简阳西城嘉苑</v>
      </c>
    </row>
    <row r="1403" spans="2:18">
      <c r="B1403" s="116" t="s">
        <v>81</v>
      </c>
      <c r="C1403" s="76">
        <v>45784</v>
      </c>
      <c r="D1403" s="116" t="str">
        <f>VLOOKUP(B1403,辅助信息!E:K,7,FALSE)</f>
        <v>ZTWM-CDGS-YL-20240814-001</v>
      </c>
      <c r="E1403" s="116" t="str">
        <f>VLOOKUP(F1403,辅助信息!A:B,2,FALSE)</f>
        <v>螺纹钢</v>
      </c>
      <c r="F1403" s="116" t="s">
        <v>19</v>
      </c>
      <c r="G1403" s="117">
        <v>1</v>
      </c>
      <c r="H1403" s="117" t="str">
        <f>_xlfn.XLOOKUP(C1403&amp;F1403&amp;I1403&amp;J1403,'[1]2025年已发货'!$F:$F&amp;'[1]2025年已发货'!$C:$C&amp;'[1]2025年已发货'!$G:$G&amp;'[1]2025年已发货'!$H:$H,'[1]2025年已发货'!$E:$E,"未发货")</f>
        <v>未发货</v>
      </c>
      <c r="I1403" s="116" t="str">
        <f>VLOOKUP(B1403,辅助信息!E:I,3,FALSE)</f>
        <v>（华西简阳西城嘉苑）四川省成都市简阳市简城街道高屋村</v>
      </c>
      <c r="J1403" s="116" t="str">
        <f>VLOOKUP(B1403,辅助信息!E:I,4,FALSE)</f>
        <v>张瀚镭</v>
      </c>
      <c r="K1403" s="116">
        <f>VLOOKUP(J1403,辅助信息!H:I,2,FALSE)</f>
        <v>15884666220</v>
      </c>
      <c r="L1403" s="133" t="str">
        <f>VLOOKUP(B1403,辅助信息!E:J,6,FALSE)</f>
        <v>优先威钢发货,我方卸车,新老国标钢厂不加价可直发</v>
      </c>
      <c r="M1403" s="97">
        <v>45784</v>
      </c>
      <c r="O1403" s="66">
        <f ca="1" t="shared" si="67"/>
        <v>0</v>
      </c>
      <c r="P1403" s="66">
        <f ca="1" t="shared" si="68"/>
        <v>0</v>
      </c>
      <c r="Q1403" s="67" t="str">
        <f>VLOOKUP(B1403,辅助信息!E:M,9,FALSE)</f>
        <v>ZTWM-CDGS-XS-2024-0030-华西集采-简州大道</v>
      </c>
      <c r="R1403" s="67" t="str">
        <f>_xlfn._xlws.FILTER(辅助信息!D:D,辅助信息!E:E=B1403)</f>
        <v>华西简阳西城嘉苑</v>
      </c>
    </row>
    <row r="1404" spans="2:18">
      <c r="B1404" s="116" t="s">
        <v>81</v>
      </c>
      <c r="C1404" s="76">
        <v>45784</v>
      </c>
      <c r="D1404" s="116" t="str">
        <f>VLOOKUP(B1404,辅助信息!E:K,7,FALSE)</f>
        <v>ZTWM-CDGS-YL-20240814-001</v>
      </c>
      <c r="E1404" s="116" t="str">
        <f>VLOOKUP(F1404,辅助信息!A:B,2,FALSE)</f>
        <v>螺纹钢</v>
      </c>
      <c r="F1404" s="116" t="s">
        <v>30</v>
      </c>
      <c r="G1404" s="117">
        <v>67</v>
      </c>
      <c r="H1404" s="117" t="str">
        <f>_xlfn.XLOOKUP(C1404&amp;F1404&amp;I1404&amp;J1404,'[1]2025年已发货'!$F:$F&amp;'[1]2025年已发货'!$C:$C&amp;'[1]2025年已发货'!$G:$G&amp;'[1]2025年已发货'!$H:$H,'[1]2025年已发货'!$E:$E,"未发货")</f>
        <v>未发货</v>
      </c>
      <c r="I1404" s="116" t="str">
        <f>VLOOKUP(B1404,辅助信息!E:I,3,FALSE)</f>
        <v>（华西简阳西城嘉苑）四川省成都市简阳市简城街道高屋村</v>
      </c>
      <c r="J1404" s="116" t="str">
        <f>VLOOKUP(B1404,辅助信息!E:I,4,FALSE)</f>
        <v>张瀚镭</v>
      </c>
      <c r="K1404" s="116">
        <f>VLOOKUP(J1404,辅助信息!H:I,2,FALSE)</f>
        <v>15884666220</v>
      </c>
      <c r="L1404" s="133" t="str">
        <f>VLOOKUP(B1404,辅助信息!E:J,6,FALSE)</f>
        <v>优先威钢发货,我方卸车,新老国标钢厂不加价可直发</v>
      </c>
      <c r="M1404" s="97">
        <v>45784</v>
      </c>
      <c r="O1404" s="66">
        <f ca="1" t="shared" si="67"/>
        <v>0</v>
      </c>
      <c r="P1404" s="66">
        <f ca="1" t="shared" si="68"/>
        <v>0</v>
      </c>
      <c r="Q1404" s="67" t="str">
        <f>VLOOKUP(B1404,辅助信息!E:M,9,FALSE)</f>
        <v>ZTWM-CDGS-XS-2024-0030-华西集采-简州大道</v>
      </c>
      <c r="R1404" s="67" t="str">
        <f>_xlfn._xlws.FILTER(辅助信息!D:D,辅助信息!E:E=B1404)</f>
        <v>华西简阳西城嘉苑</v>
      </c>
    </row>
    <row r="1405" spans="2:18">
      <c r="B1405" s="116" t="s">
        <v>81</v>
      </c>
      <c r="C1405" s="76">
        <v>45784</v>
      </c>
      <c r="D1405" s="116" t="str">
        <f>VLOOKUP(B1405,辅助信息!E:K,7,FALSE)</f>
        <v>ZTWM-CDGS-YL-20240814-001</v>
      </c>
      <c r="E1405" s="116" t="str">
        <f>VLOOKUP(F1405,辅助信息!A:B,2,FALSE)</f>
        <v>螺纹钢</v>
      </c>
      <c r="F1405" s="116" t="s">
        <v>58</v>
      </c>
      <c r="G1405" s="117">
        <v>10</v>
      </c>
      <c r="H1405" s="117" t="str">
        <f>_xlfn.XLOOKUP(C1405&amp;F1405&amp;I1405&amp;J1405,'[1]2025年已发货'!$F:$F&amp;'[1]2025年已发货'!$C:$C&amp;'[1]2025年已发货'!$G:$G&amp;'[1]2025年已发货'!$H:$H,'[1]2025年已发货'!$E:$E,"未发货")</f>
        <v>未发货</v>
      </c>
      <c r="I1405" s="116" t="str">
        <f>VLOOKUP(B1405,辅助信息!E:I,3,FALSE)</f>
        <v>（华西简阳西城嘉苑）四川省成都市简阳市简城街道高屋村</v>
      </c>
      <c r="J1405" s="116" t="str">
        <f>VLOOKUP(B1405,辅助信息!E:I,4,FALSE)</f>
        <v>张瀚镭</v>
      </c>
      <c r="K1405" s="116">
        <f>VLOOKUP(J1405,辅助信息!H:I,2,FALSE)</f>
        <v>15884666220</v>
      </c>
      <c r="L1405" s="133" t="str">
        <f>VLOOKUP(B1405,辅助信息!E:J,6,FALSE)</f>
        <v>优先威钢发货,我方卸车,新老国标钢厂不加价可直发</v>
      </c>
      <c r="M1405" s="97">
        <v>45784</v>
      </c>
      <c r="O1405" s="66">
        <f ca="1" t="shared" si="67"/>
        <v>0</v>
      </c>
      <c r="P1405" s="66">
        <f ca="1" t="shared" si="68"/>
        <v>0</v>
      </c>
      <c r="Q1405" s="67" t="str">
        <f>VLOOKUP(B1405,辅助信息!E:M,9,FALSE)</f>
        <v>ZTWM-CDGS-XS-2024-0030-华西集采-简州大道</v>
      </c>
      <c r="R1405" s="67" t="str">
        <f>_xlfn._xlws.FILTER(辅助信息!D:D,辅助信息!E:E=B1405)</f>
        <v>华西简阳西城嘉苑</v>
      </c>
    </row>
    <row r="1406" spans="2:18">
      <c r="B1406" s="116" t="s">
        <v>81</v>
      </c>
      <c r="C1406" s="76">
        <v>45784</v>
      </c>
      <c r="D1406" s="116" t="str">
        <f>VLOOKUP(B1406,辅助信息!E:K,7,FALSE)</f>
        <v>ZTWM-CDGS-YL-20240814-001</v>
      </c>
      <c r="E1406" s="116" t="str">
        <f>VLOOKUP(F1406,辅助信息!A:B,2,FALSE)</f>
        <v>螺纹钢</v>
      </c>
      <c r="F1406" s="116" t="s">
        <v>46</v>
      </c>
      <c r="G1406" s="117">
        <v>6</v>
      </c>
      <c r="H1406" s="117" t="str">
        <f>_xlfn.XLOOKUP(C1406&amp;F1406&amp;I1406&amp;J1406,'[1]2025年已发货'!$F:$F&amp;'[1]2025年已发货'!$C:$C&amp;'[1]2025年已发货'!$G:$G&amp;'[1]2025年已发货'!$H:$H,'[1]2025年已发货'!$E:$E,"未发货")</f>
        <v>未发货</v>
      </c>
      <c r="I1406" s="116" t="str">
        <f>VLOOKUP(B1406,辅助信息!E:I,3,FALSE)</f>
        <v>（华西简阳西城嘉苑）四川省成都市简阳市简城街道高屋村</v>
      </c>
      <c r="J1406" s="116" t="str">
        <f>VLOOKUP(B1406,辅助信息!E:I,4,FALSE)</f>
        <v>张瀚镭</v>
      </c>
      <c r="K1406" s="116">
        <f>VLOOKUP(J1406,辅助信息!H:I,2,FALSE)</f>
        <v>15884666220</v>
      </c>
      <c r="L1406" s="133" t="str">
        <f>VLOOKUP(B1406,辅助信息!E:J,6,FALSE)</f>
        <v>优先威钢发货,我方卸车,新老国标钢厂不加价可直发</v>
      </c>
      <c r="M1406" s="97">
        <v>45784</v>
      </c>
      <c r="O1406" s="66">
        <f ca="1" t="shared" si="67"/>
        <v>0</v>
      </c>
      <c r="P1406" s="66">
        <f ca="1" t="shared" si="68"/>
        <v>0</v>
      </c>
      <c r="Q1406" s="67" t="str">
        <f>VLOOKUP(B1406,辅助信息!E:M,9,FALSE)</f>
        <v>ZTWM-CDGS-XS-2024-0030-华西集采-简州大道</v>
      </c>
      <c r="R1406" s="67" t="str">
        <f>_xlfn._xlws.FILTER(辅助信息!D:D,辅助信息!E:E=B1406)</f>
        <v>华西简阳西城嘉苑</v>
      </c>
    </row>
    <row r="1407" spans="2:18">
      <c r="B1407" s="116" t="s">
        <v>81</v>
      </c>
      <c r="C1407" s="76">
        <v>45784</v>
      </c>
      <c r="D1407" s="116" t="str">
        <f>VLOOKUP(B1407,辅助信息!E:K,7,FALSE)</f>
        <v>ZTWM-CDGS-YL-20240814-001</v>
      </c>
      <c r="E1407" s="116" t="str">
        <f>VLOOKUP(F1407,辅助信息!A:B,2,FALSE)</f>
        <v>螺纹钢</v>
      </c>
      <c r="F1407" s="116" t="s">
        <v>22</v>
      </c>
      <c r="G1407" s="117">
        <v>13</v>
      </c>
      <c r="H1407" s="117" t="str">
        <f>_xlfn.XLOOKUP(C1407&amp;F1407&amp;I1407&amp;J1407,'[1]2025年已发货'!$F:$F&amp;'[1]2025年已发货'!$C:$C&amp;'[1]2025年已发货'!$G:$G&amp;'[1]2025年已发货'!$H:$H,'[1]2025年已发货'!$E:$E,"未发货")</f>
        <v>未发货</v>
      </c>
      <c r="I1407" s="116" t="str">
        <f>VLOOKUP(B1407,辅助信息!E:I,3,FALSE)</f>
        <v>（华西简阳西城嘉苑）四川省成都市简阳市简城街道高屋村</v>
      </c>
      <c r="J1407" s="116" t="str">
        <f>VLOOKUP(B1407,辅助信息!E:I,4,FALSE)</f>
        <v>张瀚镭</v>
      </c>
      <c r="K1407" s="116">
        <f>VLOOKUP(J1407,辅助信息!H:I,2,FALSE)</f>
        <v>15884666220</v>
      </c>
      <c r="L1407" s="133" t="str">
        <f>VLOOKUP(B1407,辅助信息!E:J,6,FALSE)</f>
        <v>优先威钢发货,我方卸车,新老国标钢厂不加价可直发</v>
      </c>
      <c r="M1407" s="97">
        <v>45784</v>
      </c>
      <c r="O1407" s="66">
        <f ca="1" t="shared" si="67"/>
        <v>0</v>
      </c>
      <c r="P1407" s="66">
        <f ca="1" t="shared" si="68"/>
        <v>0</v>
      </c>
      <c r="Q1407" s="67" t="str">
        <f>VLOOKUP(B1407,辅助信息!E:M,9,FALSE)</f>
        <v>ZTWM-CDGS-XS-2024-0030-华西集采-简州大道</v>
      </c>
      <c r="R1407" s="67" t="str">
        <f>_xlfn._xlws.FILTER(辅助信息!D:D,辅助信息!E:E=B1407)</f>
        <v>华西简阳西城嘉苑</v>
      </c>
    </row>
    <row r="1408" spans="2:18">
      <c r="B1408" s="116" t="s">
        <v>81</v>
      </c>
      <c r="C1408" s="76">
        <v>45784</v>
      </c>
      <c r="D1408" s="116" t="str">
        <f>VLOOKUP(B1408,辅助信息!E:K,7,FALSE)</f>
        <v>ZTWM-CDGS-YL-20240814-001</v>
      </c>
      <c r="E1408" s="116" t="str">
        <f>VLOOKUP(F1408,辅助信息!A:B,2,FALSE)</f>
        <v>盘螺</v>
      </c>
      <c r="F1408" s="116" t="s">
        <v>26</v>
      </c>
      <c r="G1408" s="117">
        <v>3</v>
      </c>
      <c r="H1408" s="117" t="str">
        <f>_xlfn.XLOOKUP(C1408&amp;F1408&amp;I1408&amp;J1408,'[1]2025年已发货'!$F:$F&amp;'[1]2025年已发货'!$C:$C&amp;'[1]2025年已发货'!$G:$G&amp;'[1]2025年已发货'!$H:$H,'[1]2025年已发货'!$E:$E,"未发货")</f>
        <v>未发货</v>
      </c>
      <c r="I1408" s="116" t="str">
        <f>VLOOKUP(B1408,辅助信息!E:I,3,FALSE)</f>
        <v>（华西简阳西城嘉苑）四川省成都市简阳市简城街道高屋村</v>
      </c>
      <c r="J1408" s="116" t="str">
        <f>VLOOKUP(B1408,辅助信息!E:I,4,FALSE)</f>
        <v>张瀚镭</v>
      </c>
      <c r="K1408" s="116">
        <f>VLOOKUP(J1408,辅助信息!H:I,2,FALSE)</f>
        <v>15884666220</v>
      </c>
      <c r="L1408" s="133" t="str">
        <f>VLOOKUP(B1408,辅助信息!E:J,6,FALSE)</f>
        <v>优先威钢发货,我方卸车,新老国标钢厂不加价可直发</v>
      </c>
      <c r="M1408" s="97">
        <v>45784</v>
      </c>
      <c r="O1408" s="66">
        <f ca="1" t="shared" si="67"/>
        <v>0</v>
      </c>
      <c r="P1408" s="66">
        <f ca="1" t="shared" si="68"/>
        <v>0</v>
      </c>
      <c r="Q1408" s="67" t="str">
        <f>VLOOKUP(B1408,辅助信息!E:M,9,FALSE)</f>
        <v>ZTWM-CDGS-XS-2024-0030-华西集采-简州大道</v>
      </c>
      <c r="R1408" s="67" t="str">
        <f>_xlfn._xlws.FILTER(辅助信息!D:D,辅助信息!E:E=B1408)</f>
        <v>华西简阳西城嘉苑</v>
      </c>
    </row>
    <row r="1409" spans="2:18">
      <c r="B1409" s="116" t="s">
        <v>81</v>
      </c>
      <c r="C1409" s="76">
        <v>45784</v>
      </c>
      <c r="D1409" s="116" t="str">
        <f>VLOOKUP(B1409,辅助信息!E:K,7,FALSE)</f>
        <v>ZTWM-CDGS-YL-20240814-001</v>
      </c>
      <c r="E1409" s="116" t="str">
        <f>VLOOKUP(F1409,辅助信息!A:B,2,FALSE)</f>
        <v>螺纹钢</v>
      </c>
      <c r="F1409" s="116" t="s">
        <v>19</v>
      </c>
      <c r="G1409" s="117">
        <v>71</v>
      </c>
      <c r="H1409" s="117" t="str">
        <f>_xlfn.XLOOKUP(C1409&amp;F1409&amp;I1409&amp;J1409,'[1]2025年已发货'!$F:$F&amp;'[1]2025年已发货'!$C:$C&amp;'[1]2025年已发货'!$G:$G&amp;'[1]2025年已发货'!$H:$H,'[1]2025年已发货'!$E:$E,"未发货")</f>
        <v>未发货</v>
      </c>
      <c r="I1409" s="116" t="str">
        <f>VLOOKUP(B1409,辅助信息!E:I,3,FALSE)</f>
        <v>（华西简阳西城嘉苑）四川省成都市简阳市简城街道高屋村</v>
      </c>
      <c r="J1409" s="116" t="str">
        <f>VLOOKUP(B1409,辅助信息!E:I,4,FALSE)</f>
        <v>张瀚镭</v>
      </c>
      <c r="K1409" s="116">
        <f>VLOOKUP(J1409,辅助信息!H:I,2,FALSE)</f>
        <v>15884666220</v>
      </c>
      <c r="L1409" s="133" t="str">
        <f>VLOOKUP(B1409,辅助信息!E:J,6,FALSE)</f>
        <v>优先威钢发货,我方卸车,新老国标钢厂不加价可直发</v>
      </c>
      <c r="M1409" s="97">
        <v>45784</v>
      </c>
      <c r="O1409" s="66">
        <f ca="1" t="shared" si="67"/>
        <v>0</v>
      </c>
      <c r="P1409" s="66">
        <f ca="1" t="shared" si="68"/>
        <v>0</v>
      </c>
      <c r="Q1409" s="67" t="str">
        <f>VLOOKUP(B1409,辅助信息!E:M,9,FALSE)</f>
        <v>ZTWM-CDGS-XS-2024-0030-华西集采-简州大道</v>
      </c>
      <c r="R1409" s="67" t="str">
        <f>_xlfn._xlws.FILTER(辅助信息!D:D,辅助信息!E:E=B1409)</f>
        <v>华西简阳西城嘉苑</v>
      </c>
    </row>
    <row r="1410" spans="2:18">
      <c r="B1410" s="116" t="s">
        <v>81</v>
      </c>
      <c r="C1410" s="76">
        <v>45784</v>
      </c>
      <c r="D1410" s="116" t="str">
        <f>VLOOKUP(B1410,辅助信息!E:K,7,FALSE)</f>
        <v>ZTWM-CDGS-YL-20240814-001</v>
      </c>
      <c r="E1410" s="116" t="str">
        <f>VLOOKUP(F1410,辅助信息!A:B,2,FALSE)</f>
        <v>螺纹钢</v>
      </c>
      <c r="F1410" s="116" t="s">
        <v>32</v>
      </c>
      <c r="G1410" s="117">
        <v>17</v>
      </c>
      <c r="H1410" s="117" t="str">
        <f>_xlfn.XLOOKUP(C1410&amp;F1410&amp;I1410&amp;J1410,'[1]2025年已发货'!$F:$F&amp;'[1]2025年已发货'!$C:$C&amp;'[1]2025年已发货'!$G:$G&amp;'[1]2025年已发货'!$H:$H,'[1]2025年已发货'!$E:$E,"未发货")</f>
        <v>未发货</v>
      </c>
      <c r="I1410" s="116" t="str">
        <f>VLOOKUP(B1410,辅助信息!E:I,3,FALSE)</f>
        <v>（华西简阳西城嘉苑）四川省成都市简阳市简城街道高屋村</v>
      </c>
      <c r="J1410" s="116" t="str">
        <f>VLOOKUP(B1410,辅助信息!E:I,4,FALSE)</f>
        <v>张瀚镭</v>
      </c>
      <c r="K1410" s="116">
        <f>VLOOKUP(J1410,辅助信息!H:I,2,FALSE)</f>
        <v>15884666220</v>
      </c>
      <c r="L1410" s="133" t="str">
        <f>VLOOKUP(B1410,辅助信息!E:J,6,FALSE)</f>
        <v>优先威钢发货,我方卸车,新老国标钢厂不加价可直发</v>
      </c>
      <c r="M1410" s="97">
        <v>45784</v>
      </c>
      <c r="O1410" s="66">
        <f ca="1" t="shared" si="67"/>
        <v>0</v>
      </c>
      <c r="P1410" s="66">
        <f ca="1" t="shared" si="68"/>
        <v>0</v>
      </c>
      <c r="Q1410" s="67" t="str">
        <f>VLOOKUP(B1410,辅助信息!E:M,9,FALSE)</f>
        <v>ZTWM-CDGS-XS-2024-0030-华西集采-简州大道</v>
      </c>
      <c r="R1410" s="67" t="str">
        <f>_xlfn._xlws.FILTER(辅助信息!D:D,辅助信息!E:E=B1410)</f>
        <v>华西简阳西城嘉苑</v>
      </c>
    </row>
    <row r="1411" spans="2:18">
      <c r="B1411" s="116" t="s">
        <v>81</v>
      </c>
      <c r="C1411" s="76">
        <v>45784</v>
      </c>
      <c r="D1411" s="116" t="str">
        <f>VLOOKUP(B1411,辅助信息!E:K,7,FALSE)</f>
        <v>ZTWM-CDGS-YL-20240814-001</v>
      </c>
      <c r="E1411" s="116" t="str">
        <f>VLOOKUP(F1411,辅助信息!A:B,2,FALSE)</f>
        <v>螺纹钢</v>
      </c>
      <c r="F1411" s="116" t="s">
        <v>30</v>
      </c>
      <c r="G1411" s="117">
        <v>3</v>
      </c>
      <c r="H1411" s="117" t="str">
        <f>_xlfn.XLOOKUP(C1411&amp;F1411&amp;I1411&amp;J1411,'[1]2025年已发货'!$F:$F&amp;'[1]2025年已发货'!$C:$C&amp;'[1]2025年已发货'!$G:$G&amp;'[1]2025年已发货'!$H:$H,'[1]2025年已发货'!$E:$E,"未发货")</f>
        <v>未发货</v>
      </c>
      <c r="I1411" s="116" t="str">
        <f>VLOOKUP(B1411,辅助信息!E:I,3,FALSE)</f>
        <v>（华西简阳西城嘉苑）四川省成都市简阳市简城街道高屋村</v>
      </c>
      <c r="J1411" s="116" t="str">
        <f>VLOOKUP(B1411,辅助信息!E:I,4,FALSE)</f>
        <v>张瀚镭</v>
      </c>
      <c r="K1411" s="116">
        <f>VLOOKUP(J1411,辅助信息!H:I,2,FALSE)</f>
        <v>15884666220</v>
      </c>
      <c r="L1411" s="133" t="str">
        <f>VLOOKUP(B1411,辅助信息!E:J,6,FALSE)</f>
        <v>优先威钢发货,我方卸车,新老国标钢厂不加价可直发</v>
      </c>
      <c r="M1411" s="97">
        <v>45784</v>
      </c>
      <c r="O1411" s="66">
        <f ca="1" t="shared" si="67"/>
        <v>0</v>
      </c>
      <c r="P1411" s="66">
        <f ca="1" t="shared" si="68"/>
        <v>0</v>
      </c>
      <c r="Q1411" s="67" t="str">
        <f>VLOOKUP(B1411,辅助信息!E:M,9,FALSE)</f>
        <v>ZTWM-CDGS-XS-2024-0030-华西集采-简州大道</v>
      </c>
      <c r="R1411" s="67" t="str">
        <f>_xlfn._xlws.FILTER(辅助信息!D:D,辅助信息!E:E=B1411)</f>
        <v>华西简阳西城嘉苑</v>
      </c>
    </row>
    <row r="1412" spans="2:18">
      <c r="B1412" s="116" t="s">
        <v>81</v>
      </c>
      <c r="C1412" s="76">
        <v>45784</v>
      </c>
      <c r="D1412" s="116" t="str">
        <f>VLOOKUP(B1412,辅助信息!E:K,7,FALSE)</f>
        <v>ZTWM-CDGS-YL-20240814-001</v>
      </c>
      <c r="E1412" s="116" t="str">
        <f>VLOOKUP(F1412,辅助信息!A:B,2,FALSE)</f>
        <v>螺纹钢</v>
      </c>
      <c r="F1412" s="116" t="s">
        <v>33</v>
      </c>
      <c r="G1412" s="117">
        <v>3</v>
      </c>
      <c r="H1412" s="117" t="str">
        <f>_xlfn.XLOOKUP(C1412&amp;F1412&amp;I1412&amp;J1412,'[1]2025年已发货'!$F:$F&amp;'[1]2025年已发货'!$C:$C&amp;'[1]2025年已发货'!$G:$G&amp;'[1]2025年已发货'!$H:$H,'[1]2025年已发货'!$E:$E,"未发货")</f>
        <v>未发货</v>
      </c>
      <c r="I1412" s="116" t="str">
        <f>VLOOKUP(B1412,辅助信息!E:I,3,FALSE)</f>
        <v>（华西简阳西城嘉苑）四川省成都市简阳市简城街道高屋村</v>
      </c>
      <c r="J1412" s="116" t="str">
        <f>VLOOKUP(B1412,辅助信息!E:I,4,FALSE)</f>
        <v>张瀚镭</v>
      </c>
      <c r="K1412" s="116">
        <f>VLOOKUP(J1412,辅助信息!H:I,2,FALSE)</f>
        <v>15884666220</v>
      </c>
      <c r="L1412" s="133" t="str">
        <f>VLOOKUP(B1412,辅助信息!E:J,6,FALSE)</f>
        <v>优先威钢发货,我方卸车,新老国标钢厂不加价可直发</v>
      </c>
      <c r="M1412" s="97">
        <v>45784</v>
      </c>
      <c r="O1412" s="66">
        <f ca="1" t="shared" si="67"/>
        <v>0</v>
      </c>
      <c r="P1412" s="66">
        <f ca="1" t="shared" si="68"/>
        <v>0</v>
      </c>
      <c r="Q1412" s="67" t="str">
        <f>VLOOKUP(B1412,辅助信息!E:M,9,FALSE)</f>
        <v>ZTWM-CDGS-XS-2024-0030-华西集采-简州大道</v>
      </c>
      <c r="R1412" s="67" t="str">
        <f>_xlfn._xlws.FILTER(辅助信息!D:D,辅助信息!E:E=B1412)</f>
        <v>华西简阳西城嘉苑</v>
      </c>
    </row>
    <row r="1413" spans="2:18">
      <c r="B1413" s="116" t="s">
        <v>147</v>
      </c>
      <c r="C1413" s="76">
        <v>45784</v>
      </c>
      <c r="D1413" s="116" t="str">
        <f>VLOOKUP(B1413,辅助信息!E:K,7,FALSE)</f>
        <v>JWDDCD2025011400164</v>
      </c>
      <c r="E1413" s="116" t="str">
        <f>VLOOKUP(F1413,辅助信息!A:B,2,FALSE)</f>
        <v>高线</v>
      </c>
      <c r="F1413" s="116" t="s">
        <v>57</v>
      </c>
      <c r="G1413" s="117">
        <v>7.5</v>
      </c>
      <c r="H1413" s="117" t="str">
        <f>_xlfn.XLOOKUP(C1413&amp;F1413&amp;I1413&amp;J1413,'[1]2025年已发货'!$F:$F&amp;'[1]2025年已发货'!$C:$C&amp;'[1]2025年已发货'!$G:$G&amp;'[1]2025年已发货'!$H:$H,'[1]2025年已发货'!$E:$E,"未发货")</f>
        <v>未发货</v>
      </c>
      <c r="I1413" s="116" t="str">
        <f>VLOOKUP(B1413,辅助信息!E:I,3,FALSE)</f>
        <v>（商投建工达州中医药科技园-4工区-11号楼）达州市通川区达州中医药职业学院犀牛大道北段</v>
      </c>
      <c r="J1413" s="116" t="str">
        <f>VLOOKUP(B1413,辅助信息!E:I,4,FALSE)</f>
        <v>张扬</v>
      </c>
      <c r="K1413" s="116">
        <f>VLOOKUP(J1413,辅助信息!H:I,2,FALSE)</f>
        <v>18381904567</v>
      </c>
      <c r="L1413" s="133" t="str">
        <f>VLOOKUP(B1413,辅助信息!E:J,6,FALSE)</f>
        <v>控制炉批号尽量少,优先安排达钢,提前联系到场规格及数量</v>
      </c>
      <c r="M1413" s="97">
        <v>45784</v>
      </c>
      <c r="O1413" s="66">
        <f ca="1" t="shared" si="67"/>
        <v>0</v>
      </c>
      <c r="P1413" s="66">
        <f ca="1" t="shared" si="68"/>
        <v>0</v>
      </c>
      <c r="Q1413" s="67" t="str">
        <f>VLOOKUP(B1413,辅助信息!E:M,9,FALSE)</f>
        <v>ZTWM-CDGS-XS-2024-0134-商投建工达州中医药科技成果示范园项目</v>
      </c>
      <c r="R1413" s="67" t="str">
        <f>_xlfn._xlws.FILTER(辅助信息!D:D,辅助信息!E:E=B1413)</f>
        <v>商投建工达州中医药科技园</v>
      </c>
    </row>
    <row r="1414" spans="2:18">
      <c r="B1414" s="116" t="s">
        <v>147</v>
      </c>
      <c r="C1414" s="76">
        <v>45784</v>
      </c>
      <c r="D1414" s="116" t="str">
        <f>VLOOKUP(B1414,辅助信息!E:K,7,FALSE)</f>
        <v>JWDDCD2025011400164</v>
      </c>
      <c r="E1414" s="116" t="str">
        <f>VLOOKUP(F1414,辅助信息!A:B,2,FALSE)</f>
        <v>盘螺</v>
      </c>
      <c r="F1414" s="116" t="s">
        <v>41</v>
      </c>
      <c r="G1414" s="117">
        <v>37.5</v>
      </c>
      <c r="H1414" s="117" t="str">
        <f>_xlfn.XLOOKUP(C1414&amp;F1414&amp;I1414&amp;J1414,'[1]2025年已发货'!$F:$F&amp;'[1]2025年已发货'!$C:$C&amp;'[1]2025年已发货'!$G:$G&amp;'[1]2025年已发货'!$H:$H,'[1]2025年已发货'!$E:$E,"未发货")</f>
        <v>未发货</v>
      </c>
      <c r="I1414" s="116" t="str">
        <f>VLOOKUP(B1414,辅助信息!E:I,3,FALSE)</f>
        <v>（商投建工达州中医药科技园-4工区-11号楼）达州市通川区达州中医药职业学院犀牛大道北段</v>
      </c>
      <c r="J1414" s="116" t="str">
        <f>VLOOKUP(B1414,辅助信息!E:I,4,FALSE)</f>
        <v>张扬</v>
      </c>
      <c r="K1414" s="116">
        <f>VLOOKUP(J1414,辅助信息!H:I,2,FALSE)</f>
        <v>18381904567</v>
      </c>
      <c r="L1414" s="133" t="str">
        <f>VLOOKUP(B1414,辅助信息!E:J,6,FALSE)</f>
        <v>控制炉批号尽量少,优先安排达钢,提前联系到场规格及数量</v>
      </c>
      <c r="M1414" s="97">
        <v>45784</v>
      </c>
      <c r="O1414" s="66">
        <f ca="1" t="shared" si="67"/>
        <v>0</v>
      </c>
      <c r="P1414" s="66">
        <f ca="1" t="shared" si="68"/>
        <v>0</v>
      </c>
      <c r="Q1414" s="67" t="str">
        <f>VLOOKUP(B1414,辅助信息!E:M,9,FALSE)</f>
        <v>ZTWM-CDGS-XS-2024-0134-商投建工达州中医药科技成果示范园项目</v>
      </c>
      <c r="R1414" s="67" t="str">
        <f>_xlfn._xlws.FILTER(辅助信息!D:D,辅助信息!E:E=B1414)</f>
        <v>商投建工达州中医药科技园</v>
      </c>
    </row>
    <row r="1415" spans="2:18">
      <c r="B1415" s="116" t="s">
        <v>147</v>
      </c>
      <c r="C1415" s="76">
        <v>45784</v>
      </c>
      <c r="D1415" s="116" t="str">
        <f>VLOOKUP(B1415,辅助信息!E:K,7,FALSE)</f>
        <v>JWDDCD2025011400164</v>
      </c>
      <c r="E1415" s="116" t="str">
        <f>VLOOKUP(F1415,辅助信息!A:B,2,FALSE)</f>
        <v>螺纹钢</v>
      </c>
      <c r="F1415" s="116" t="s">
        <v>30</v>
      </c>
      <c r="G1415" s="117">
        <v>7</v>
      </c>
      <c r="H1415" s="117" t="str">
        <f>_xlfn.XLOOKUP(C1415&amp;F1415&amp;I1415&amp;J1415,'[1]2025年已发货'!$F:$F&amp;'[1]2025年已发货'!$C:$C&amp;'[1]2025年已发货'!$G:$G&amp;'[1]2025年已发货'!$H:$H,'[1]2025年已发货'!$E:$E,"未发货")</f>
        <v>未发货</v>
      </c>
      <c r="I1415" s="116" t="str">
        <f>VLOOKUP(B1415,辅助信息!E:I,3,FALSE)</f>
        <v>（商投建工达州中医药科技园-4工区-11号楼）达州市通川区达州中医药职业学院犀牛大道北段</v>
      </c>
      <c r="J1415" s="116" t="str">
        <f>VLOOKUP(B1415,辅助信息!E:I,4,FALSE)</f>
        <v>张扬</v>
      </c>
      <c r="K1415" s="116">
        <f>VLOOKUP(J1415,辅助信息!H:I,2,FALSE)</f>
        <v>18381904567</v>
      </c>
      <c r="L1415" s="133" t="str">
        <f>VLOOKUP(B1415,辅助信息!E:J,6,FALSE)</f>
        <v>控制炉批号尽量少,优先安排达钢,提前联系到场规格及数量</v>
      </c>
      <c r="M1415" s="97">
        <v>45784</v>
      </c>
      <c r="O1415" s="66">
        <f ca="1" t="shared" si="67"/>
        <v>0</v>
      </c>
      <c r="P1415" s="66">
        <f ca="1" t="shared" si="68"/>
        <v>0</v>
      </c>
      <c r="Q1415" s="67" t="str">
        <f>VLOOKUP(B1415,辅助信息!E:M,9,FALSE)</f>
        <v>ZTWM-CDGS-XS-2024-0134-商投建工达州中医药科技成果示范园项目</v>
      </c>
      <c r="R1415" s="67" t="str">
        <f>_xlfn._xlws.FILTER(辅助信息!D:D,辅助信息!E:E=B1415)</f>
        <v>商投建工达州中医药科技园</v>
      </c>
    </row>
    <row r="1416" spans="2:18">
      <c r="B1416" s="116" t="s">
        <v>147</v>
      </c>
      <c r="C1416" s="76">
        <v>45784</v>
      </c>
      <c r="D1416" s="116" t="str">
        <f>VLOOKUP(B1416,辅助信息!E:K,7,FALSE)</f>
        <v>JWDDCD2025011400164</v>
      </c>
      <c r="E1416" s="116" t="str">
        <f>VLOOKUP(F1416,辅助信息!A:B,2,FALSE)</f>
        <v>螺纹钢</v>
      </c>
      <c r="F1416" s="116" t="s">
        <v>18</v>
      </c>
      <c r="G1416" s="117">
        <v>18</v>
      </c>
      <c r="H1416" s="117" t="str">
        <f>_xlfn.XLOOKUP(C1416&amp;F1416&amp;I1416&amp;J1416,'[1]2025年已发货'!$F:$F&amp;'[1]2025年已发货'!$C:$C&amp;'[1]2025年已发货'!$G:$G&amp;'[1]2025年已发货'!$H:$H,'[1]2025年已发货'!$E:$E,"未发货")</f>
        <v>未发货</v>
      </c>
      <c r="I1416" s="116" t="str">
        <f>VLOOKUP(B1416,辅助信息!E:I,3,FALSE)</f>
        <v>（商投建工达州中医药科技园-4工区-11号楼）达州市通川区达州中医药职业学院犀牛大道北段</v>
      </c>
      <c r="J1416" s="116" t="str">
        <f>VLOOKUP(B1416,辅助信息!E:I,4,FALSE)</f>
        <v>张扬</v>
      </c>
      <c r="K1416" s="116">
        <f>VLOOKUP(J1416,辅助信息!H:I,2,FALSE)</f>
        <v>18381904567</v>
      </c>
      <c r="L1416" s="133" t="str">
        <f>VLOOKUP(B1416,辅助信息!E:J,6,FALSE)</f>
        <v>控制炉批号尽量少,优先安排达钢,提前联系到场规格及数量</v>
      </c>
      <c r="M1416" s="97">
        <v>45784</v>
      </c>
      <c r="O1416" s="66">
        <f ca="1" t="shared" ref="O1416:O1422" si="69">IF(OR(M1416="",N1416&lt;&gt;""),"",MAX(M1416-TODAY(),0))</f>
        <v>0</v>
      </c>
      <c r="P1416" s="66">
        <f ca="1" t="shared" si="68"/>
        <v>0</v>
      </c>
      <c r="Q1416" s="67" t="str">
        <f>VLOOKUP(B1416,辅助信息!E:M,9,FALSE)</f>
        <v>ZTWM-CDGS-XS-2024-0134-商投建工达州中医药科技成果示范园项目</v>
      </c>
      <c r="R1416" s="67" t="str">
        <f>_xlfn._xlws.FILTER(辅助信息!D:D,辅助信息!E:E=B1416)</f>
        <v>商投建工达州中医药科技园</v>
      </c>
    </row>
    <row r="1417" spans="2:18">
      <c r="B1417" s="47" t="s">
        <v>106</v>
      </c>
      <c r="C1417" s="76">
        <v>45784</v>
      </c>
      <c r="D1417" s="116" t="str">
        <f>VLOOKUP(B1417,辅助信息!E:K,7,FALSE)</f>
        <v>JWDDCD2024101600133</v>
      </c>
      <c r="E1417" s="116" t="str">
        <f>VLOOKUP(F1417,辅助信息!A:B,2,FALSE)</f>
        <v>盘螺</v>
      </c>
      <c r="F1417" s="47" t="s">
        <v>40</v>
      </c>
      <c r="G1417" s="43">
        <v>57.5</v>
      </c>
      <c r="H1417" s="117" t="str">
        <f>_xlfn.XLOOKUP(C1417&amp;F1417&amp;I1417&amp;J1417,'[1]2025年已发货'!$F:$F&amp;'[1]2025年已发货'!$C:$C&amp;'[1]2025年已发货'!$G:$G&amp;'[1]2025年已发货'!$H:$H,'[1]2025年已发货'!$E:$E,"未发货")</f>
        <v>未发货</v>
      </c>
      <c r="I1417" s="116" t="str">
        <f>VLOOKUP(B1417,辅助信息!E:I,3,FALSE)</f>
        <v>（五冶钢构宜宾高县月江镇建设项目）  四川省宜宾市高县月江镇刚记超市斜对面(还阳组团沪碳二期项目)</v>
      </c>
      <c r="J1417" s="116" t="str">
        <f>VLOOKUP(B1417,辅助信息!E:I,4,FALSE)</f>
        <v>张朝亮</v>
      </c>
      <c r="K1417" s="116">
        <f>VLOOKUP(J1417,辅助信息!H:I,2,FALSE)</f>
        <v>15228205853</v>
      </c>
      <c r="L1417" s="133" t="str">
        <f>VLOOKUP(B1417,辅助信息!E:J,6,FALSE)</f>
        <v>提前联系到场规格</v>
      </c>
      <c r="M1417" s="97">
        <v>45785</v>
      </c>
      <c r="O1417" s="66">
        <f ca="1" t="shared" si="69"/>
        <v>1</v>
      </c>
      <c r="P1417" s="66">
        <f ca="1" t="shared" si="68"/>
        <v>0</v>
      </c>
      <c r="Q1417" s="67" t="str">
        <f>VLOOKUP(B1417,辅助信息!E:M,9,FALSE)</f>
        <v>ZTWM-CDGS-XS-2024-0169-中冶西部钢构-宜宾市南溪区幸福路东路,高县月江镇建设项目</v>
      </c>
      <c r="R1417" s="67" t="str">
        <f>_xlfn._xlws.FILTER(辅助信息!D:D,辅助信息!E:E=B1417)</f>
        <v>五冶钢构-宜宾市南溪区高县月江镇建设项目</v>
      </c>
    </row>
    <row r="1418" spans="2:18">
      <c r="B1418" s="47" t="s">
        <v>106</v>
      </c>
      <c r="C1418" s="76">
        <v>45784</v>
      </c>
      <c r="D1418" s="116" t="str">
        <f>VLOOKUP(B1418,辅助信息!E:K,7,FALSE)</f>
        <v>JWDDCD2024101600133</v>
      </c>
      <c r="E1418" s="116" t="str">
        <f>VLOOKUP(F1418,辅助信息!A:B,2,FALSE)</f>
        <v>螺纹钢</v>
      </c>
      <c r="F1418" s="47" t="s">
        <v>27</v>
      </c>
      <c r="G1418" s="43">
        <v>21</v>
      </c>
      <c r="H1418" s="117" t="str">
        <f>_xlfn.XLOOKUP(C1418&amp;F1418&amp;I1418&amp;J1418,'[1]2025年已发货'!$F:$F&amp;'[1]2025年已发货'!$C:$C&amp;'[1]2025年已发货'!$G:$G&amp;'[1]2025年已发货'!$H:$H,'[1]2025年已发货'!$E:$E,"未发货")</f>
        <v>未发货</v>
      </c>
      <c r="I1418" s="116" t="str">
        <f>VLOOKUP(B1418,辅助信息!E:I,3,FALSE)</f>
        <v>（五冶钢构宜宾高县月江镇建设项目）  四川省宜宾市高县月江镇刚记超市斜对面(还阳组团沪碳二期项目)</v>
      </c>
      <c r="J1418" s="116" t="str">
        <f>VLOOKUP(B1418,辅助信息!E:I,4,FALSE)</f>
        <v>张朝亮</v>
      </c>
      <c r="K1418" s="116">
        <f>VLOOKUP(J1418,辅助信息!H:I,2,FALSE)</f>
        <v>15228205853</v>
      </c>
      <c r="L1418" s="133" t="str">
        <f>VLOOKUP(B1418,辅助信息!E:J,6,FALSE)</f>
        <v>提前联系到场规格</v>
      </c>
      <c r="M1418" s="97">
        <v>45785</v>
      </c>
      <c r="O1418" s="66">
        <f ca="1" t="shared" si="69"/>
        <v>1</v>
      </c>
      <c r="P1418" s="66">
        <f ca="1" t="shared" si="68"/>
        <v>0</v>
      </c>
      <c r="Q1418" s="67" t="str">
        <f>VLOOKUP(B1418,辅助信息!E:M,9,FALSE)</f>
        <v>ZTWM-CDGS-XS-2024-0169-中冶西部钢构-宜宾市南溪区幸福路东路,高县月江镇建设项目</v>
      </c>
      <c r="R1418" s="67" t="str">
        <f>_xlfn._xlws.FILTER(辅助信息!D:D,辅助信息!E:E=B1418)</f>
        <v>五冶钢构-宜宾市南溪区高县月江镇建设项目</v>
      </c>
    </row>
    <row r="1419" spans="2:18">
      <c r="B1419" s="47" t="s">
        <v>106</v>
      </c>
      <c r="C1419" s="76">
        <v>45784</v>
      </c>
      <c r="D1419" s="116" t="str">
        <f>VLOOKUP(B1419,辅助信息!E:K,7,FALSE)</f>
        <v>JWDDCD2024101600133</v>
      </c>
      <c r="E1419" s="116" t="str">
        <f>VLOOKUP(F1419,辅助信息!A:B,2,FALSE)</f>
        <v>螺纹钢</v>
      </c>
      <c r="F1419" s="47" t="s">
        <v>19</v>
      </c>
      <c r="G1419" s="43">
        <v>21</v>
      </c>
      <c r="H1419" s="117" t="str">
        <f>_xlfn.XLOOKUP(C1419&amp;F1419&amp;I1419&amp;J1419,'[1]2025年已发货'!$F:$F&amp;'[1]2025年已发货'!$C:$C&amp;'[1]2025年已发货'!$G:$G&amp;'[1]2025年已发货'!$H:$H,'[1]2025年已发货'!$E:$E,"未发货")</f>
        <v>未发货</v>
      </c>
      <c r="I1419" s="116" t="str">
        <f>VLOOKUP(B1419,辅助信息!E:I,3,FALSE)</f>
        <v>（五冶钢构宜宾高县月江镇建设项目）  四川省宜宾市高县月江镇刚记超市斜对面(还阳组团沪碳二期项目)</v>
      </c>
      <c r="J1419" s="116" t="str">
        <f>VLOOKUP(B1419,辅助信息!E:I,4,FALSE)</f>
        <v>张朝亮</v>
      </c>
      <c r="K1419" s="116">
        <f>VLOOKUP(J1419,辅助信息!H:I,2,FALSE)</f>
        <v>15228205853</v>
      </c>
      <c r="L1419" s="133" t="str">
        <f>VLOOKUP(B1419,辅助信息!E:J,6,FALSE)</f>
        <v>提前联系到场规格</v>
      </c>
      <c r="M1419" s="97">
        <v>45785</v>
      </c>
      <c r="O1419" s="66">
        <f ca="1" t="shared" si="69"/>
        <v>1</v>
      </c>
      <c r="P1419" s="66">
        <f ca="1" t="shared" si="68"/>
        <v>0</v>
      </c>
      <c r="Q1419" s="67" t="str">
        <f>VLOOKUP(B1419,辅助信息!E:M,9,FALSE)</f>
        <v>ZTWM-CDGS-XS-2024-0169-中冶西部钢构-宜宾市南溪区幸福路东路,高县月江镇建设项目</v>
      </c>
      <c r="R1419" s="67" t="str">
        <f>_xlfn._xlws.FILTER(辅助信息!D:D,辅助信息!E:E=B1419)</f>
        <v>五冶钢构-宜宾市南溪区高县月江镇建设项目</v>
      </c>
    </row>
    <row r="1420" spans="2:18">
      <c r="B1420" s="47" t="s">
        <v>106</v>
      </c>
      <c r="C1420" s="76">
        <v>45784</v>
      </c>
      <c r="D1420" s="116" t="str">
        <f>VLOOKUP(B1420,辅助信息!E:K,7,FALSE)</f>
        <v>JWDDCD2024101600133</v>
      </c>
      <c r="E1420" s="116" t="str">
        <f>VLOOKUP(F1420,辅助信息!A:B,2,FALSE)</f>
        <v>螺纹钢</v>
      </c>
      <c r="F1420" s="47" t="s">
        <v>33</v>
      </c>
      <c r="G1420" s="43">
        <v>9</v>
      </c>
      <c r="H1420" s="117" t="str">
        <f>_xlfn.XLOOKUP(C1420&amp;F1420&amp;I1420&amp;J1420,'[1]2025年已发货'!$F:$F&amp;'[1]2025年已发货'!$C:$C&amp;'[1]2025年已发货'!$G:$G&amp;'[1]2025年已发货'!$H:$H,'[1]2025年已发货'!$E:$E,"未发货")</f>
        <v>未发货</v>
      </c>
      <c r="I1420" s="116" t="str">
        <f>VLOOKUP(B1420,辅助信息!E:I,3,FALSE)</f>
        <v>（五冶钢构宜宾高县月江镇建设项目）  四川省宜宾市高县月江镇刚记超市斜对面(还阳组团沪碳二期项目)</v>
      </c>
      <c r="J1420" s="116" t="str">
        <f>VLOOKUP(B1420,辅助信息!E:I,4,FALSE)</f>
        <v>张朝亮</v>
      </c>
      <c r="K1420" s="116">
        <f>VLOOKUP(J1420,辅助信息!H:I,2,FALSE)</f>
        <v>15228205853</v>
      </c>
      <c r="L1420" s="133" t="str">
        <f>VLOOKUP(B1420,辅助信息!E:J,6,FALSE)</f>
        <v>提前联系到场规格</v>
      </c>
      <c r="M1420" s="97">
        <v>45785</v>
      </c>
      <c r="O1420" s="66">
        <f ca="1" t="shared" si="69"/>
        <v>1</v>
      </c>
      <c r="P1420" s="66">
        <f ca="1" t="shared" si="68"/>
        <v>0</v>
      </c>
      <c r="Q1420" s="67" t="str">
        <f>VLOOKUP(B1420,辅助信息!E:M,9,FALSE)</f>
        <v>ZTWM-CDGS-XS-2024-0169-中冶西部钢构-宜宾市南溪区幸福路东路,高县月江镇建设项目</v>
      </c>
      <c r="R1420" s="67" t="str">
        <f>_xlfn._xlws.FILTER(辅助信息!D:D,辅助信息!E:E=B1420)</f>
        <v>五冶钢构-宜宾市南溪区高县月江镇建设项目</v>
      </c>
    </row>
    <row r="1421" spans="2:18">
      <c r="B1421" s="47" t="s">
        <v>106</v>
      </c>
      <c r="C1421" s="76">
        <v>45784</v>
      </c>
      <c r="D1421" s="116" t="str">
        <f>VLOOKUP(B1421,辅助信息!E:K,7,FALSE)</f>
        <v>JWDDCD2024101600133</v>
      </c>
      <c r="E1421" s="116" t="str">
        <f>VLOOKUP(F1421,辅助信息!A:B,2,FALSE)</f>
        <v>螺纹钢</v>
      </c>
      <c r="F1421" s="47" t="s">
        <v>28</v>
      </c>
      <c r="G1421" s="43">
        <v>21</v>
      </c>
      <c r="H1421" s="117" t="str">
        <f>_xlfn.XLOOKUP(C1421&amp;F1421&amp;I1421&amp;J1421,'[1]2025年已发货'!$F:$F&amp;'[1]2025年已发货'!$C:$C&amp;'[1]2025年已发货'!$G:$G&amp;'[1]2025年已发货'!$H:$H,'[1]2025年已发货'!$E:$E,"未发货")</f>
        <v>未发货</v>
      </c>
      <c r="I1421" s="116" t="str">
        <f>VLOOKUP(B1421,辅助信息!E:I,3,FALSE)</f>
        <v>（五冶钢构宜宾高县月江镇建设项目）  四川省宜宾市高县月江镇刚记超市斜对面(还阳组团沪碳二期项目)</v>
      </c>
      <c r="J1421" s="116" t="str">
        <f>VLOOKUP(B1421,辅助信息!E:I,4,FALSE)</f>
        <v>张朝亮</v>
      </c>
      <c r="K1421" s="116">
        <f>VLOOKUP(J1421,辅助信息!H:I,2,FALSE)</f>
        <v>15228205853</v>
      </c>
      <c r="L1421" s="133" t="str">
        <f>VLOOKUP(B1421,辅助信息!E:J,6,FALSE)</f>
        <v>提前联系到场规格</v>
      </c>
      <c r="M1421" s="97">
        <v>45785</v>
      </c>
      <c r="O1421" s="66">
        <f ca="1" t="shared" si="69"/>
        <v>1</v>
      </c>
      <c r="P1421" s="66">
        <f ca="1" t="shared" si="68"/>
        <v>0</v>
      </c>
      <c r="Q1421" s="67" t="str">
        <f>VLOOKUP(B1421,辅助信息!E:M,9,FALSE)</f>
        <v>ZTWM-CDGS-XS-2024-0169-中冶西部钢构-宜宾市南溪区幸福路东路,高县月江镇建设项目</v>
      </c>
      <c r="R1421" s="67" t="str">
        <f>_xlfn._xlws.FILTER(辅助信息!D:D,辅助信息!E:E=B1421)</f>
        <v>五冶钢构-宜宾市南溪区高县月江镇建设项目</v>
      </c>
    </row>
    <row r="1422" spans="2:18">
      <c r="B1422" s="47" t="s">
        <v>106</v>
      </c>
      <c r="C1422" s="76">
        <v>45784</v>
      </c>
      <c r="D1422" s="116" t="str">
        <f>VLOOKUP(B1422,辅助信息!E:K,7,FALSE)</f>
        <v>JWDDCD2024101600133</v>
      </c>
      <c r="E1422" s="116" t="str">
        <f>VLOOKUP(F1422,辅助信息!A:B,2,FALSE)</f>
        <v>螺纹钢</v>
      </c>
      <c r="F1422" s="47" t="s">
        <v>18</v>
      </c>
      <c r="G1422" s="43">
        <v>12</v>
      </c>
      <c r="H1422" s="117" t="str">
        <f>_xlfn.XLOOKUP(C1422&amp;F1422&amp;I1422&amp;J1422,'[1]2025年已发货'!$F:$F&amp;'[1]2025年已发货'!$C:$C&amp;'[1]2025年已发货'!$G:$G&amp;'[1]2025年已发货'!$H:$H,'[1]2025年已发货'!$E:$E,"未发货")</f>
        <v>未发货</v>
      </c>
      <c r="I1422" s="116" t="str">
        <f>VLOOKUP(B1422,辅助信息!E:I,3,FALSE)</f>
        <v>（五冶钢构宜宾高县月江镇建设项目）  四川省宜宾市高县月江镇刚记超市斜对面(还阳组团沪碳二期项目)</v>
      </c>
      <c r="J1422" s="116" t="str">
        <f>VLOOKUP(B1422,辅助信息!E:I,4,FALSE)</f>
        <v>张朝亮</v>
      </c>
      <c r="K1422" s="116">
        <f>VLOOKUP(J1422,辅助信息!H:I,2,FALSE)</f>
        <v>15228205853</v>
      </c>
      <c r="L1422" s="133" t="str">
        <f>VLOOKUP(B1422,辅助信息!E:J,6,FALSE)</f>
        <v>提前联系到场规格</v>
      </c>
      <c r="M1422" s="97">
        <v>45785</v>
      </c>
      <c r="O1422" s="66">
        <f ca="1" t="shared" si="69"/>
        <v>1</v>
      </c>
      <c r="P1422" s="66">
        <f ca="1" t="shared" si="68"/>
        <v>0</v>
      </c>
      <c r="Q1422" s="67" t="str">
        <f>VLOOKUP(B1422,辅助信息!E:M,9,FALSE)</f>
        <v>ZTWM-CDGS-XS-2024-0169-中冶西部钢构-宜宾市南溪区幸福路东路,高县月江镇建设项目</v>
      </c>
      <c r="R1422" s="67" t="str">
        <f>_xlfn._xlws.FILTER(辅助信息!D:D,辅助信息!E:E=B1422)</f>
        <v>五冶钢构-宜宾市南溪区高县月江镇建设项目</v>
      </c>
    </row>
    <row r="1423" spans="2:12">
      <c r="B1423" s="135" t="s">
        <v>127</v>
      </c>
      <c r="C1423" s="76">
        <v>45784</v>
      </c>
      <c r="D1423" s="116" t="str">
        <f>VLOOKUP(B1423,辅助信息!E:K,7,FALSE)</f>
        <v>JWDDCD2025021900064</v>
      </c>
      <c r="E1423" s="116" t="str">
        <f>VLOOKUP(F1423,辅助信息!A:B,2,FALSE)</f>
        <v>盘螺</v>
      </c>
      <c r="F1423" s="135" t="s">
        <v>49</v>
      </c>
      <c r="G1423" s="136">
        <v>12</v>
      </c>
      <c r="H1423" s="117" t="str">
        <f>_xlfn.XLOOKUP(C1423&amp;F1423&amp;I1423&amp;J1423,'[1]2025年已发货'!$F:$F&amp;'[1]2025年已发货'!$C:$C&amp;'[1]2025年已发货'!$G:$G&amp;'[1]2025年已发货'!$H:$H,'[1]2025年已发货'!$E:$E,"未发货")</f>
        <v>未发货</v>
      </c>
      <c r="I1423" s="116" t="str">
        <f>VLOOKUP(B1423,辅助信息!E:I,3,FALSE)</f>
        <v>(五冶钢构医学科学产业园建设项目房建三部-管网总坪)四川省南充市顺庆区搬罾街道学府大道二段</v>
      </c>
      <c r="J1423" s="116" t="str">
        <f>VLOOKUP(B1423,辅助信息!E:I,4,FALSE)</f>
        <v>郑林</v>
      </c>
      <c r="K1423" s="116">
        <f>VLOOKUP(J1423,辅助信息!H:I,2,FALSE)</f>
        <v>18349955455</v>
      </c>
      <c r="L1423" s="133" t="str">
        <f>VLOOKUP(B1423,辅助信息!E:J,6,FALSE)</f>
        <v>送货单：送货单位：南充思临新材料科技有限公司,收货单位：五冶集团川北(南充)建设有限公司,项目名称：南充医学科学产业园,送货车型13米,装货前联系收货人核实到场规格</v>
      </c>
    </row>
    <row r="1424" spans="2:12">
      <c r="B1424" s="135" t="s">
        <v>127</v>
      </c>
      <c r="C1424" s="76">
        <v>45784</v>
      </c>
      <c r="D1424" s="116" t="str">
        <f>VLOOKUP(B1424,辅助信息!E:K,7,FALSE)</f>
        <v>JWDDCD2025021900064</v>
      </c>
      <c r="E1424" s="116" t="str">
        <f>VLOOKUP(F1424,辅助信息!A:B,2,FALSE)</f>
        <v>盘螺</v>
      </c>
      <c r="F1424" s="135" t="s">
        <v>41</v>
      </c>
      <c r="G1424" s="136">
        <v>10</v>
      </c>
      <c r="H1424" s="117" t="str">
        <f>_xlfn.XLOOKUP(C1424&amp;F1424&amp;I1424&amp;J1424,'[1]2025年已发货'!$F:$F&amp;'[1]2025年已发货'!$C:$C&amp;'[1]2025年已发货'!$G:$G&amp;'[1]2025年已发货'!$H:$H,'[1]2025年已发货'!$E:$E,"未发货")</f>
        <v>未发货</v>
      </c>
      <c r="I1424" s="116" t="str">
        <f>VLOOKUP(B1424,辅助信息!E:I,3,FALSE)</f>
        <v>(五冶钢构医学科学产业园建设项目房建三部-管网总坪)四川省南充市顺庆区搬罾街道学府大道二段</v>
      </c>
      <c r="J1424" s="116" t="str">
        <f>VLOOKUP(B1424,辅助信息!E:I,4,FALSE)</f>
        <v>郑林</v>
      </c>
      <c r="K1424" s="116">
        <f>VLOOKUP(J1424,辅助信息!H:I,2,FALSE)</f>
        <v>18349955455</v>
      </c>
      <c r="L1424" s="133" t="str">
        <f>VLOOKUP(B1424,辅助信息!E:J,6,FALSE)</f>
        <v>送货单：送货单位：南充思临新材料科技有限公司,收货单位：五冶集团川北(南充)建设有限公司,项目名称：南充医学科学产业园,送货车型13米,装货前联系收货人核实到场规格</v>
      </c>
    </row>
    <row r="1425" spans="2:12">
      <c r="B1425" s="135" t="s">
        <v>127</v>
      </c>
      <c r="C1425" s="76">
        <v>45784</v>
      </c>
      <c r="D1425" s="116" t="str">
        <f>VLOOKUP(B1425,辅助信息!E:K,7,FALSE)</f>
        <v>JWDDCD2025021900064</v>
      </c>
      <c r="E1425" s="116" t="str">
        <f>VLOOKUP(F1425,辅助信息!A:B,2,FALSE)</f>
        <v>螺纹钢</v>
      </c>
      <c r="F1425" s="135" t="s">
        <v>27</v>
      </c>
      <c r="G1425" s="136">
        <v>13</v>
      </c>
      <c r="H1425" s="117" t="str">
        <f>_xlfn.XLOOKUP(C1425&amp;F1425&amp;I1425&amp;J1425,'[1]2025年已发货'!$F:$F&amp;'[1]2025年已发货'!$C:$C&amp;'[1]2025年已发货'!$G:$G&amp;'[1]2025年已发货'!$H:$H,'[1]2025年已发货'!$E:$E,"未发货")</f>
        <v>未发货</v>
      </c>
      <c r="I1425" s="116" t="str">
        <f>VLOOKUP(B1425,辅助信息!E:I,3,FALSE)</f>
        <v>(五冶钢构医学科学产业园建设项目房建三部-管网总坪)四川省南充市顺庆区搬罾街道学府大道二段</v>
      </c>
      <c r="J1425" s="116" t="str">
        <f>VLOOKUP(B1425,辅助信息!E:I,4,FALSE)</f>
        <v>郑林</v>
      </c>
      <c r="K1425" s="116">
        <f>VLOOKUP(J1425,辅助信息!H:I,2,FALSE)</f>
        <v>18349955455</v>
      </c>
      <c r="L1425" s="133" t="str">
        <f>VLOOKUP(B1425,辅助信息!E:J,6,FALSE)</f>
        <v>送货单：送货单位：南充思临新材料科技有限公司,收货单位：五冶集团川北(南充)建设有限公司,项目名称：南充医学科学产业园,送货车型13米,装货前联系收货人核实到场规格</v>
      </c>
    </row>
    <row r="1426" spans="2:12">
      <c r="B1426" s="137" t="s">
        <v>72</v>
      </c>
      <c r="C1426" s="76">
        <v>45784</v>
      </c>
      <c r="D1426" s="116" t="str">
        <f>VLOOKUP(B1426,辅助信息!E:K,7,FALSE)</f>
        <v>JWDDCD2025021900064</v>
      </c>
      <c r="E1426" s="116" t="str">
        <f>VLOOKUP(F1426,辅助信息!A:B,2,FALSE)</f>
        <v>盘螺</v>
      </c>
      <c r="F1426" s="137" t="s">
        <v>49</v>
      </c>
      <c r="G1426" s="138">
        <v>5</v>
      </c>
      <c r="H1426" s="117" t="str">
        <f>_xlfn.XLOOKUP(C1426&amp;F1426&amp;I1426&amp;J1426,'[1]2025年已发货'!$F:$F&amp;'[1]2025年已发货'!$C:$C&amp;'[1]2025年已发货'!$G:$G&amp;'[1]2025年已发货'!$H:$H,'[1]2025年已发货'!$E:$E,"未发货")</f>
        <v>未发货</v>
      </c>
      <c r="I1426" s="116" t="str">
        <f>VLOOKUP(B1426,辅助信息!E:I,3,FALSE)</f>
        <v>(五冶钢构医学科学产业园建设项目房建二部-网羽馆（6-5）)四川省南充市顺庆区搬罾街道学府大道二段</v>
      </c>
      <c r="J1426" s="116" t="str">
        <f>VLOOKUP(B1426,辅助信息!E:I,4,FALSE)</f>
        <v>安南</v>
      </c>
      <c r="K1426" s="116">
        <f>VLOOKUP(J1426,辅助信息!H:I,2,FALSE)</f>
        <v>19950525030</v>
      </c>
      <c r="L1426" s="133" t="str">
        <f>VLOOKUP(B1426,辅助信息!E:J,6,FALSE)</f>
        <v>送货单：送货单位：南充思临新材料科技有限公司,收货单位：五冶集团川北(南充)建设有限公司,项目名称：南充医学科学产业园,送货车型13米,装货前联系收货人核实到场规格</v>
      </c>
    </row>
    <row r="1427" spans="2:12">
      <c r="B1427" s="137" t="s">
        <v>72</v>
      </c>
      <c r="C1427" s="76">
        <v>45784</v>
      </c>
      <c r="D1427" s="116" t="str">
        <f>VLOOKUP(B1427,辅助信息!E:K,7,FALSE)</f>
        <v>JWDDCD2025021900064</v>
      </c>
      <c r="E1427" s="116" t="str">
        <f>VLOOKUP(F1427,辅助信息!A:B,2,FALSE)</f>
        <v>盘螺</v>
      </c>
      <c r="F1427" s="137" t="s">
        <v>40</v>
      </c>
      <c r="G1427" s="138">
        <v>2.5</v>
      </c>
      <c r="H1427" s="117" t="str">
        <f>_xlfn.XLOOKUP(C1427&amp;F1427&amp;I1427&amp;J1427,'[1]2025年已发货'!$F:$F&amp;'[1]2025年已发货'!$C:$C&amp;'[1]2025年已发货'!$G:$G&amp;'[1]2025年已发货'!$H:$H,'[1]2025年已发货'!$E:$E,"未发货")</f>
        <v>未发货</v>
      </c>
      <c r="I1427" s="116" t="str">
        <f>VLOOKUP(B1427,辅助信息!E:I,3,FALSE)</f>
        <v>(五冶钢构医学科学产业园建设项目房建二部-网羽馆（6-5）)四川省南充市顺庆区搬罾街道学府大道二段</v>
      </c>
      <c r="J1427" s="116" t="str">
        <f>VLOOKUP(B1427,辅助信息!E:I,4,FALSE)</f>
        <v>安南</v>
      </c>
      <c r="K1427" s="116">
        <f>VLOOKUP(J1427,辅助信息!H:I,2,FALSE)</f>
        <v>19950525030</v>
      </c>
      <c r="L1427" s="133" t="str">
        <f>VLOOKUP(B1427,辅助信息!E:J,6,FALSE)</f>
        <v>送货单：送货单位：南充思临新材料科技有限公司,收货单位：五冶集团川北(南充)建设有限公司,项目名称：南充医学科学产业园,送货车型13米,装货前联系收货人核实到场规格</v>
      </c>
    </row>
    <row r="1428" spans="2:12">
      <c r="B1428" s="137" t="s">
        <v>72</v>
      </c>
      <c r="C1428" s="76">
        <v>45784</v>
      </c>
      <c r="D1428" s="137" t="str">
        <f>VLOOKUP(B1428,辅助信息!E:K,7,FALSE)</f>
        <v>JWDDCD2025021900064</v>
      </c>
      <c r="E1428" s="137" t="str">
        <f>VLOOKUP(F1428,辅助信息!A:B,2,FALSE)</f>
        <v>螺纹钢</v>
      </c>
      <c r="F1428" s="137" t="s">
        <v>27</v>
      </c>
      <c r="G1428" s="138">
        <v>25</v>
      </c>
      <c r="H1428" s="117" t="str">
        <f>_xlfn.XLOOKUP(C1428&amp;F1428&amp;I1428&amp;J1428,'[1]2025年已发货'!$F:$F&amp;'[1]2025年已发货'!$C:$C&amp;'[1]2025年已发货'!$G:$G&amp;'[1]2025年已发货'!$H:$H,'[1]2025年已发货'!$E:$E,"未发货")</f>
        <v>未发货</v>
      </c>
      <c r="I1428" s="116" t="str">
        <f>VLOOKUP(B1428,辅助信息!E:I,3,FALSE)</f>
        <v>(五冶钢构医学科学产业园建设项目房建二部-网羽馆（6-5）)四川省南充市顺庆区搬罾街道学府大道二段</v>
      </c>
      <c r="J1428" s="116" t="str">
        <f>VLOOKUP(B1428,辅助信息!E:I,4,FALSE)</f>
        <v>安南</v>
      </c>
      <c r="K1428" s="116">
        <f>VLOOKUP(J1428,辅助信息!H:I,2,FALSE)</f>
        <v>19950525030</v>
      </c>
      <c r="L1428" s="133" t="str">
        <f>VLOOKUP(B1428,辅助信息!E:J,6,FALSE)</f>
        <v>送货单：送货单位：南充思临新材料科技有限公司,收货单位：五冶集团川北(南充)建设有限公司,项目名称：南充医学科学产业园,送货车型13米,装货前联系收货人核实到场规格</v>
      </c>
    </row>
  </sheetData>
  <autoFilter ref="A1:Q1428">
    <filterColumn colId="2">
      <filters>
        <dateGroupItem year="2025" month="5" day="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22">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048576 H$1:L$1048576">
    <cfRule type="expression" dxfId="6" priority="7">
      <formula>AND(NOT(HasFormula(XEZ1)),XEZ1&lt;&gt;"")</formula>
    </cfRule>
    <cfRule type="expression" dxfId="7" priority="6">
      <formula>AND(NOT(HasFormula(XFD2)),XFD2&lt;&gt;"")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415 J1416:J1421 J1422:J1428 J142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14" sqref="A7 A9 A14"/>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 t="shared" si="1"/>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45784</v>
      </c>
      <c r="B2" s="29" t="s">
        <v>401</v>
      </c>
      <c r="C2" s="29" t="str">
        <f>VLOOKUP(D2,辅助信息!A:B,2,FALSE)</f>
        <v>盘螺</v>
      </c>
      <c r="D2" s="29" t="s">
        <v>41</v>
      </c>
    </row>
    <row r="3" spans="1:4">
      <c r="A3" s="32">
        <f ca="1" t="shared" si="0"/>
        <v>45784</v>
      </c>
      <c r="B3" s="29" t="s">
        <v>401</v>
      </c>
      <c r="C3" s="29" t="str">
        <f>VLOOKUP(D3,辅助信息!A:B,2,FALSE)</f>
        <v>螺纹钢</v>
      </c>
      <c r="D3" s="29" t="s">
        <v>27</v>
      </c>
    </row>
    <row r="4" spans="1:4">
      <c r="A4" s="32">
        <f ca="1" t="shared" si="0"/>
        <v>45784</v>
      </c>
      <c r="B4" s="29" t="s">
        <v>401</v>
      </c>
      <c r="C4" s="29" t="str">
        <f>VLOOKUP(D4,辅助信息!A:B,2,FALSE)</f>
        <v>螺纹钢</v>
      </c>
      <c r="D4" s="29" t="s">
        <v>19</v>
      </c>
    </row>
    <row r="5" spans="1:4">
      <c r="A5" s="32">
        <f ca="1" t="shared" si="0"/>
        <v>45784</v>
      </c>
      <c r="B5" s="29" t="s">
        <v>401</v>
      </c>
      <c r="C5" s="29" t="str">
        <f>VLOOKUP(D5,辅助信息!A:B,2,FALSE)</f>
        <v>螺纹钢</v>
      </c>
      <c r="D5" s="29" t="s">
        <v>28</v>
      </c>
    </row>
    <row r="6" spans="1:4">
      <c r="A6" s="32">
        <f ca="1" t="shared" si="0"/>
        <v>45784</v>
      </c>
      <c r="B6" s="29" t="s">
        <v>401</v>
      </c>
      <c r="C6" s="29" t="str">
        <f>VLOOKUP(D6,辅助信息!A:B,2,FALSE)</f>
        <v>螺纹钢</v>
      </c>
      <c r="D6" s="29" t="s">
        <v>52</v>
      </c>
    </row>
    <row r="7" spans="1:4">
      <c r="A7" s="32">
        <f ca="1" t="shared" si="0"/>
        <v>45784</v>
      </c>
      <c r="B7" s="29" t="s">
        <v>401</v>
      </c>
      <c r="C7" s="29" t="str">
        <f>VLOOKUP(D7,辅助信息!A:B,2,FALSE)</f>
        <v>螺纹钢</v>
      </c>
      <c r="D7" s="29" t="s">
        <v>76</v>
      </c>
    </row>
    <row r="8" spans="1:4">
      <c r="A8" s="32">
        <f ca="1" t="shared" si="0"/>
        <v>45784</v>
      </c>
      <c r="B8" s="29" t="s">
        <v>401</v>
      </c>
      <c r="C8" s="29" t="str">
        <f>VLOOKUP(D8,辅助信息!A:B,2,FALSE)</f>
        <v>螺纹钢</v>
      </c>
      <c r="D8" s="29" t="s">
        <v>86</v>
      </c>
    </row>
    <row r="9" spans="1:4">
      <c r="A9" s="32">
        <f ca="1" t="shared" si="0"/>
        <v>45784</v>
      </c>
      <c r="B9" s="29" t="s">
        <v>401</v>
      </c>
      <c r="C9" s="29" t="str">
        <f>VLOOKUP(D9,辅助信息!A:B,2,FALSE)</f>
        <v>螺纹钢</v>
      </c>
      <c r="D9" s="29" t="s">
        <v>82</v>
      </c>
    </row>
    <row r="10" spans="1:4">
      <c r="A10" s="32">
        <f ca="1" t="shared" si="0"/>
        <v>45784</v>
      </c>
      <c r="B10" s="29" t="s">
        <v>401</v>
      </c>
      <c r="C10" s="29" t="str">
        <f>VLOOKUP(D10,辅助信息!A:B,2,FALSE)</f>
        <v>螺纹钢</v>
      </c>
      <c r="D10" s="29" t="s">
        <v>45</v>
      </c>
    </row>
    <row r="11" spans="1:4">
      <c r="A11" s="32">
        <f ca="1" t="shared" si="0"/>
        <v>45784</v>
      </c>
      <c r="B11" s="29" t="s">
        <v>401</v>
      </c>
      <c r="C11" s="29" t="str">
        <f>VLOOKUP(D11,辅助信息!A:B,2,FALSE)</f>
        <v>螺纹钢</v>
      </c>
      <c r="D11" s="29" t="s">
        <v>21</v>
      </c>
    </row>
    <row r="12" ht="19" customHeight="1" spans="1:1">
      <c r="A12" s="32">
        <f ca="1" t="shared" si="0"/>
        <v>45784</v>
      </c>
    </row>
    <row r="13" spans="1:4">
      <c r="A13" s="32">
        <f ca="1" t="shared" ref="A13:A26" si="1">TODAY()</f>
        <v>45784</v>
      </c>
      <c r="B13" s="33" t="s">
        <v>402</v>
      </c>
      <c r="C13" s="29" t="str">
        <f>VLOOKUP(D13,辅助信息!A:B,2,FALSE)</f>
        <v>螺纹钢</v>
      </c>
      <c r="D13" s="29" t="s">
        <v>133</v>
      </c>
    </row>
    <row r="14" spans="1:4">
      <c r="A14" s="32">
        <f ca="1" t="shared" si="1"/>
        <v>45784</v>
      </c>
      <c r="B14" s="33" t="s">
        <v>402</v>
      </c>
      <c r="C14" s="29" t="str">
        <f>VLOOKUP(D14,辅助信息!A:B,2,FALSE)</f>
        <v>螺纹钢</v>
      </c>
      <c r="D14" s="29" t="s">
        <v>91</v>
      </c>
    </row>
    <row r="15" spans="1:4">
      <c r="A15" s="32">
        <f ca="1" t="shared" si="1"/>
        <v>45784</v>
      </c>
      <c r="B15" s="33" t="s">
        <v>402</v>
      </c>
      <c r="C15" s="29" t="str">
        <f>VLOOKUP(D15,辅助信息!A:B,2,FALSE)</f>
        <v>螺纹钢</v>
      </c>
      <c r="D15" s="29" t="s">
        <v>77</v>
      </c>
    </row>
    <row r="16" spans="1:4">
      <c r="A16" s="32">
        <f ca="1" t="shared" si="1"/>
        <v>45784</v>
      </c>
      <c r="B16" s="33" t="s">
        <v>402</v>
      </c>
      <c r="C16" s="29" t="str">
        <f>VLOOKUP(D16,辅助信息!A:B,2,FALSE)</f>
        <v>螺纹钢</v>
      </c>
      <c r="D16" s="29" t="s">
        <v>86</v>
      </c>
    </row>
    <row r="17" spans="1:4">
      <c r="A17" s="32">
        <f ca="1" t="shared" si="1"/>
        <v>45784</v>
      </c>
      <c r="B17" s="33" t="s">
        <v>402</v>
      </c>
      <c r="C17" s="29" t="str">
        <f>VLOOKUP(D17,辅助信息!A:B,2,FALSE)</f>
        <v>螺纹钢</v>
      </c>
      <c r="D17" s="29" t="s">
        <v>66</v>
      </c>
    </row>
    <row r="18" spans="1:4">
      <c r="A18" s="32">
        <f ca="1" t="shared" si="1"/>
        <v>45784</v>
      </c>
      <c r="B18" s="33" t="s">
        <v>402</v>
      </c>
      <c r="C18" s="29" t="str">
        <f>VLOOKUP(D18,辅助信息!A:B,2,FALSE)</f>
        <v>螺纹钢</v>
      </c>
      <c r="D18" s="29" t="s">
        <v>82</v>
      </c>
    </row>
    <row r="19" spans="1:4">
      <c r="A19" s="32">
        <f ca="1" t="shared" si="1"/>
        <v>45784</v>
      </c>
      <c r="B19" s="33" t="s">
        <v>402</v>
      </c>
      <c r="C19" s="29" t="str">
        <f>VLOOKUP(D19,辅助信息!A:B,2,FALSE)</f>
        <v>螺纹钢</v>
      </c>
      <c r="D19" s="29" t="s">
        <v>45</v>
      </c>
    </row>
    <row r="20" spans="1:4">
      <c r="A20" s="32">
        <f ca="1" t="shared" si="1"/>
        <v>45784</v>
      </c>
      <c r="B20" s="33" t="s">
        <v>402</v>
      </c>
      <c r="C20" s="29" t="str">
        <f>VLOOKUP(D20,辅助信息!A:B,2,FALSE)</f>
        <v>螺纹钢</v>
      </c>
      <c r="D20" s="29" t="s">
        <v>21</v>
      </c>
    </row>
    <row r="21" spans="1:4">
      <c r="A21" s="32">
        <f ca="1" t="shared" si="1"/>
        <v>45784</v>
      </c>
      <c r="B21" s="33" t="s">
        <v>402</v>
      </c>
      <c r="C21" s="29" t="str">
        <f>VLOOKUP(D21,辅助信息!A:B,2,FALSE)</f>
        <v>螺纹钢</v>
      </c>
      <c r="D21" s="29" t="s">
        <v>58</v>
      </c>
    </row>
    <row r="22" spans="1:4">
      <c r="A22" s="32">
        <f ca="1" t="shared" si="1"/>
        <v>45784</v>
      </c>
      <c r="B22" s="33" t="s">
        <v>402</v>
      </c>
      <c r="C22" s="29" t="str">
        <f>VLOOKUP(D22,辅助信息!A:B,2,FALSE)</f>
        <v>螺纹钢</v>
      </c>
      <c r="D22" s="29" t="s">
        <v>46</v>
      </c>
    </row>
    <row r="23" spans="1:4">
      <c r="A23" s="32">
        <f ca="1" t="shared" si="1"/>
        <v>45784</v>
      </c>
      <c r="B23" s="33" t="s">
        <v>402</v>
      </c>
      <c r="C23" s="29" t="str">
        <f>VLOOKUP(D23,辅助信息!A:B,2,FALSE)</f>
        <v>螺纹钢</v>
      </c>
      <c r="D23" s="29" t="s">
        <v>22</v>
      </c>
    </row>
    <row r="24" spans="1:4">
      <c r="A24" s="32">
        <f ca="1" t="shared" si="1"/>
        <v>45784</v>
      </c>
      <c r="B24" s="33" t="s">
        <v>402</v>
      </c>
      <c r="C24" s="29" t="str">
        <f>VLOOKUP(D24,辅助信息!A:B,2,FALSE)</f>
        <v>螺纹钢</v>
      </c>
      <c r="D24" s="29" t="s">
        <v>290</v>
      </c>
    </row>
    <row r="25" spans="1:4">
      <c r="A25" s="32">
        <f ca="1" t="shared" si="1"/>
        <v>45784</v>
      </c>
      <c r="B25" s="33" t="s">
        <v>402</v>
      </c>
      <c r="C25" s="29" t="str">
        <f>VLOOKUP(D25,辅助信息!A:B,2,FALSE)</f>
        <v>螺纹钢</v>
      </c>
      <c r="D25" s="29" t="s">
        <v>294</v>
      </c>
    </row>
    <row r="26" spans="1:4">
      <c r="A26" s="32">
        <f ca="1" t="shared" si="1"/>
        <v>45784</v>
      </c>
      <c r="B26" s="29" t="s">
        <v>403</v>
      </c>
      <c r="C26" s="29" t="str">
        <f>VLOOKUP(D26,辅助信息!A:B,2,FALSE)</f>
        <v>盘螺</v>
      </c>
      <c r="D26" s="29" t="s">
        <v>49</v>
      </c>
    </row>
    <row r="27" spans="1:4">
      <c r="A27" s="32">
        <f ca="1" t="shared" ref="A27:A36" si="2">TODAY()</f>
        <v>45784</v>
      </c>
      <c r="B27" s="29" t="s">
        <v>403</v>
      </c>
      <c r="C27" s="29" t="str">
        <f>VLOOKUP(D27,辅助信息!A:B,2,FALSE)</f>
        <v>盘螺</v>
      </c>
      <c r="D27" s="29" t="s">
        <v>40</v>
      </c>
    </row>
    <row r="28" spans="1:4">
      <c r="A28" s="32">
        <f ca="1" t="shared" si="2"/>
        <v>45784</v>
      </c>
      <c r="B28" s="29" t="s">
        <v>403</v>
      </c>
      <c r="C28" s="29" t="str">
        <f>VLOOKUP(D28,辅助信息!A:B,2,FALSE)</f>
        <v>盘螺</v>
      </c>
      <c r="D28" s="29" t="s">
        <v>41</v>
      </c>
    </row>
    <row r="29" spans="1:4">
      <c r="A29" s="32">
        <f ca="1" t="shared" si="2"/>
        <v>45784</v>
      </c>
      <c r="B29" s="29" t="s">
        <v>403</v>
      </c>
      <c r="C29" s="29" t="str">
        <f>VLOOKUP(D29,辅助信息!A:B,2,FALSE)</f>
        <v>盘螺</v>
      </c>
      <c r="D29" s="29" t="s">
        <v>26</v>
      </c>
    </row>
    <row r="30" spans="1:4">
      <c r="A30" s="32">
        <f ca="1" t="shared" si="2"/>
        <v>45784</v>
      </c>
      <c r="B30" s="29" t="s">
        <v>403</v>
      </c>
      <c r="C30" s="29" t="str">
        <f>VLOOKUP(D30,辅助信息!A:B,2,FALSE)</f>
        <v>盘螺</v>
      </c>
      <c r="D30" s="29" t="s">
        <v>197</v>
      </c>
    </row>
    <row r="31" spans="1:4">
      <c r="A31" s="32">
        <f ca="1" t="shared" si="2"/>
        <v>45784</v>
      </c>
      <c r="B31" s="29" t="s">
        <v>403</v>
      </c>
      <c r="C31" s="29" t="str">
        <f>VLOOKUP(D31,辅助信息!A:B,2,FALSE)</f>
        <v>螺纹钢</v>
      </c>
      <c r="D31" s="29" t="s">
        <v>27</v>
      </c>
    </row>
    <row r="32" spans="1:4">
      <c r="A32" s="32">
        <f ca="1" t="shared" si="2"/>
        <v>45784</v>
      </c>
      <c r="B32" s="29" t="s">
        <v>403</v>
      </c>
      <c r="C32" s="29" t="str">
        <f>VLOOKUP(D32,辅助信息!A:B,2,FALSE)</f>
        <v>螺纹钢</v>
      </c>
      <c r="D32" s="29" t="s">
        <v>19</v>
      </c>
    </row>
    <row r="33" spans="1:4">
      <c r="A33" s="32">
        <f ca="1" t="shared" si="2"/>
        <v>45784</v>
      </c>
      <c r="B33" s="29" t="s">
        <v>403</v>
      </c>
      <c r="C33" s="29" t="str">
        <f>VLOOKUP(D33,辅助信息!A:B,2,FALSE)</f>
        <v>螺纹钢</v>
      </c>
      <c r="D33" s="29" t="s">
        <v>32</v>
      </c>
    </row>
    <row r="34" spans="1:4">
      <c r="A34" s="32">
        <f ca="1" t="shared" si="2"/>
        <v>45784</v>
      </c>
      <c r="B34" s="29" t="s">
        <v>403</v>
      </c>
      <c r="C34" s="29" t="str">
        <f>VLOOKUP(D34,辅助信息!A:B,2,FALSE)</f>
        <v>螺纹钢</v>
      </c>
      <c r="D34" s="29" t="s">
        <v>33</v>
      </c>
    </row>
    <row r="35" spans="1:4">
      <c r="A35" s="32">
        <f ca="1" t="shared" si="2"/>
        <v>45784</v>
      </c>
      <c r="B35" s="29" t="s">
        <v>403</v>
      </c>
      <c r="C35" s="29" t="str">
        <f>VLOOKUP(D35,辅助信息!A:B,2,FALSE)</f>
        <v>螺纹钢</v>
      </c>
      <c r="D35" s="29" t="s">
        <v>28</v>
      </c>
    </row>
    <row r="36" spans="1:4">
      <c r="A36" s="32">
        <f ca="1" t="shared" si="2"/>
        <v>45784</v>
      </c>
      <c r="B36" s="29" t="s">
        <v>403</v>
      </c>
      <c r="C36" s="29" t="str">
        <f>VLOOKUP(D36,辅助信息!A:B,2,FALSE)</f>
        <v>螺纹钢</v>
      </c>
      <c r="D36" s="29" t="s">
        <v>18</v>
      </c>
    </row>
    <row r="37" spans="1:4">
      <c r="A37" s="32">
        <f ca="1" t="shared" ref="A37:A46" si="3">TODAY()</f>
        <v>45784</v>
      </c>
      <c r="B37" s="29" t="s">
        <v>403</v>
      </c>
      <c r="C37" s="29" t="str">
        <f>VLOOKUP(D37,辅助信息!A:B,2,FALSE)</f>
        <v>螺纹钢</v>
      </c>
      <c r="D37" s="29" t="s">
        <v>65</v>
      </c>
    </row>
    <row r="38" spans="1:4">
      <c r="A38" s="32">
        <f ca="1" t="shared" si="3"/>
        <v>45784</v>
      </c>
      <c r="B38" s="29" t="s">
        <v>403</v>
      </c>
      <c r="C38" s="29" t="str">
        <f>VLOOKUP(D38,辅助信息!A:B,2,FALSE)</f>
        <v>螺纹钢</v>
      </c>
      <c r="D38" s="29" t="s">
        <v>52</v>
      </c>
    </row>
    <row r="39" spans="1:4">
      <c r="A39" s="32">
        <f ca="1" t="shared" si="3"/>
        <v>45784</v>
      </c>
      <c r="B39" s="29" t="s">
        <v>403</v>
      </c>
      <c r="C39" s="29" t="str">
        <f>VLOOKUP(D39,辅助信息!A:B,2,FALSE)</f>
        <v>螺纹钢</v>
      </c>
      <c r="D39" s="29" t="s">
        <v>111</v>
      </c>
    </row>
    <row r="40" spans="1:4">
      <c r="A40" s="32">
        <f ca="1" t="shared" si="3"/>
        <v>45784</v>
      </c>
      <c r="B40" s="29" t="s">
        <v>403</v>
      </c>
      <c r="C40" s="29" t="str">
        <f>VLOOKUP(D40,辅助信息!A:B,2,FALSE)</f>
        <v>螺纹钢</v>
      </c>
      <c r="D40" s="29" t="s">
        <v>76</v>
      </c>
    </row>
    <row r="41" spans="1:4">
      <c r="A41" s="32">
        <f ca="1" t="shared" si="3"/>
        <v>45784</v>
      </c>
      <c r="B41" s="29" t="s">
        <v>403</v>
      </c>
      <c r="C41" s="29" t="str">
        <f>VLOOKUP(D41,辅助信息!A:B,2,FALSE)</f>
        <v>螺纹钢</v>
      </c>
      <c r="D41" s="29" t="s">
        <v>90</v>
      </c>
    </row>
    <row r="42" spans="1:4">
      <c r="A42" s="32">
        <f ca="1" t="shared" si="3"/>
        <v>45784</v>
      </c>
      <c r="B42" s="29" t="s">
        <v>403</v>
      </c>
      <c r="C42" s="29" t="str">
        <f>VLOOKUP(D42,辅助信息!A:B,2,FALSE)</f>
        <v>螺纹钢</v>
      </c>
      <c r="D42" s="29" t="s">
        <v>130</v>
      </c>
    </row>
    <row r="43" spans="1:4">
      <c r="A43" s="32">
        <f ca="1" t="shared" si="3"/>
        <v>45784</v>
      </c>
      <c r="B43" s="29" t="s">
        <v>403</v>
      </c>
      <c r="C43" s="29" t="str">
        <f>VLOOKUP(D43,辅助信息!A:B,2,FALSE)</f>
        <v>螺纹钢</v>
      </c>
      <c r="D43" s="29" t="s">
        <v>133</v>
      </c>
    </row>
    <row r="44" spans="1:4">
      <c r="A44" s="32">
        <f ca="1" t="shared" si="3"/>
        <v>45784</v>
      </c>
      <c r="B44" s="29" t="s">
        <v>403</v>
      </c>
      <c r="C44" s="29" t="str">
        <f>VLOOKUP(D44,辅助信息!A:B,2,FALSE)</f>
        <v>螺纹钢</v>
      </c>
      <c r="D44" s="29" t="s">
        <v>91</v>
      </c>
    </row>
    <row r="45" spans="1:4">
      <c r="A45" s="32">
        <f ca="1" t="shared" si="3"/>
        <v>45784</v>
      </c>
      <c r="B45" s="29" t="s">
        <v>403</v>
      </c>
      <c r="C45" s="29" t="str">
        <f>VLOOKUP(D45,辅助信息!A:B,2,FALSE)</f>
        <v>螺纹钢</v>
      </c>
      <c r="D45" s="29" t="s">
        <v>77</v>
      </c>
    </row>
    <row r="46" spans="1:4">
      <c r="A46" s="32">
        <f ca="1" t="shared" si="3"/>
        <v>45784</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72"/>
  <sheetViews>
    <sheetView topLeftCell="A431" workbookViewId="0">
      <selection activeCell="I437" sqref="I43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row r="465" spans="1:10">
      <c r="A465" s="1" t="s">
        <v>402</v>
      </c>
      <c r="B465" s="1" t="s">
        <v>116</v>
      </c>
      <c r="C465" s="1" t="s">
        <v>30</v>
      </c>
      <c r="D465" s="1" t="s">
        <v>411</v>
      </c>
      <c r="E465" s="2">
        <v>20</v>
      </c>
      <c r="F465" s="3">
        <v>45783</v>
      </c>
      <c r="G465" s="1" t="s">
        <v>478</v>
      </c>
      <c r="H465" s="1" t="s">
        <v>394</v>
      </c>
      <c r="I465" s="1">
        <v>15924731822</v>
      </c>
      <c r="J465" s="1" t="str">
        <f>_xlfn._xlws.FILTER(辅助信息!D:D,辅助信息!G:G=G465)</f>
        <v>宜宾兴港三江新区长江工业园建设项目</v>
      </c>
    </row>
    <row r="466" spans="1:10">
      <c r="A466" s="1" t="s">
        <v>402</v>
      </c>
      <c r="B466" s="1" t="s">
        <v>116</v>
      </c>
      <c r="C466" s="1" t="s">
        <v>141</v>
      </c>
      <c r="D466" s="1" t="s">
        <v>411</v>
      </c>
      <c r="E466" s="2">
        <v>15</v>
      </c>
      <c r="F466" s="3">
        <v>45783</v>
      </c>
      <c r="G466" s="1" t="s">
        <v>478</v>
      </c>
      <c r="H466" s="1" t="s">
        <v>394</v>
      </c>
      <c r="I466" s="1">
        <v>15924731822</v>
      </c>
      <c r="J466" s="1" t="str">
        <f>_xlfn._xlws.FILTER(辅助信息!D:D,辅助信息!G:G=G466)</f>
        <v>宜宾兴港三江新区长江工业园建设项目</v>
      </c>
    </row>
    <row r="467" spans="1:10">
      <c r="A467" s="1" t="s">
        <v>474</v>
      </c>
      <c r="B467" s="1" t="s">
        <v>119</v>
      </c>
      <c r="C467" s="1" t="s">
        <v>40</v>
      </c>
      <c r="D467" s="1" t="s">
        <v>411</v>
      </c>
      <c r="E467" s="2">
        <v>10</v>
      </c>
      <c r="F467" s="3">
        <v>45783</v>
      </c>
      <c r="G467" s="1" t="s">
        <v>188</v>
      </c>
      <c r="H467" s="1" t="s">
        <v>189</v>
      </c>
      <c r="I467" s="1">
        <v>13458642015</v>
      </c>
      <c r="J467" s="1" t="str">
        <f>_xlfn._xlws.FILTER(辅助信息!D:D,辅助信息!G:G=G467)</f>
        <v>华西萌海-科创农业生态谷</v>
      </c>
    </row>
    <row r="468" spans="1:10">
      <c r="A468" s="1" t="s">
        <v>474</v>
      </c>
      <c r="B468" s="1" t="s">
        <v>119</v>
      </c>
      <c r="C468" s="1" t="s">
        <v>26</v>
      </c>
      <c r="D468" s="1" t="s">
        <v>411</v>
      </c>
      <c r="E468" s="2">
        <v>10</v>
      </c>
      <c r="F468" s="3">
        <v>45783</v>
      </c>
      <c r="G468" s="1" t="s">
        <v>188</v>
      </c>
      <c r="H468" s="1" t="s">
        <v>189</v>
      </c>
      <c r="I468" s="1">
        <v>13458642015</v>
      </c>
      <c r="J468" s="1" t="str">
        <f>_xlfn._xlws.FILTER(辅助信息!D:D,辅助信息!G:G=G468)</f>
        <v>华西萌海-科创农业生态谷</v>
      </c>
    </row>
    <row r="469" spans="1:10">
      <c r="A469" s="1" t="s">
        <v>474</v>
      </c>
      <c r="B469" s="1" t="s">
        <v>116</v>
      </c>
      <c r="C469" s="1" t="s">
        <v>27</v>
      </c>
      <c r="D469" s="1" t="s">
        <v>411</v>
      </c>
      <c r="E469" s="2">
        <v>8</v>
      </c>
      <c r="F469" s="3">
        <v>45783</v>
      </c>
      <c r="G469" s="1" t="s">
        <v>188</v>
      </c>
      <c r="H469" s="1" t="s">
        <v>189</v>
      </c>
      <c r="I469" s="1">
        <v>13458642015</v>
      </c>
      <c r="J469" s="1" t="str">
        <f>_xlfn._xlws.FILTER(辅助信息!D:D,辅助信息!G:G=G469)</f>
        <v>华西萌海-科创农业生态谷</v>
      </c>
    </row>
    <row r="470" spans="1:10">
      <c r="A470" s="1" t="s">
        <v>474</v>
      </c>
      <c r="B470" s="1" t="s">
        <v>116</v>
      </c>
      <c r="C470" s="1" t="s">
        <v>66</v>
      </c>
      <c r="D470" s="1" t="s">
        <v>411</v>
      </c>
      <c r="E470" s="2">
        <v>3</v>
      </c>
      <c r="F470" s="3">
        <v>45783</v>
      </c>
      <c r="G470" s="1" t="s">
        <v>188</v>
      </c>
      <c r="H470" s="1" t="s">
        <v>189</v>
      </c>
      <c r="I470" s="1">
        <v>13458642015</v>
      </c>
      <c r="J470" s="1" t="str">
        <f>_xlfn._xlws.FILTER(辅助信息!D:D,辅助信息!G:G=G470)</f>
        <v>华西萌海-科创农业生态谷</v>
      </c>
    </row>
    <row r="471" spans="1:10">
      <c r="A471" s="1" t="s">
        <v>474</v>
      </c>
      <c r="B471" s="1" t="s">
        <v>116</v>
      </c>
      <c r="C471" s="1" t="s">
        <v>82</v>
      </c>
      <c r="D471" s="1" t="s">
        <v>411</v>
      </c>
      <c r="E471" s="2">
        <v>3</v>
      </c>
      <c r="F471" s="3">
        <v>45783</v>
      </c>
      <c r="G471" s="1" t="s">
        <v>188</v>
      </c>
      <c r="H471" s="1" t="s">
        <v>189</v>
      </c>
      <c r="I471" s="1">
        <v>13458642015</v>
      </c>
      <c r="J471" s="1" t="str">
        <f>_xlfn._xlws.FILTER(辅助信息!D:D,辅助信息!G:G=G471)</f>
        <v>华西萌海-科创农业生态谷</v>
      </c>
    </row>
    <row r="472" spans="1:10">
      <c r="A472" s="1" t="s">
        <v>474</v>
      </c>
      <c r="B472" s="1" t="s">
        <v>116</v>
      </c>
      <c r="C472" s="1" t="s">
        <v>58</v>
      </c>
      <c r="D472" s="1" t="s">
        <v>411</v>
      </c>
      <c r="E472" s="2">
        <v>3</v>
      </c>
      <c r="F472" s="3">
        <v>45783</v>
      </c>
      <c r="G472" s="1" t="s">
        <v>188</v>
      </c>
      <c r="H472" s="1" t="s">
        <v>189</v>
      </c>
      <c r="I472" s="1">
        <v>13458642015</v>
      </c>
      <c r="J472" s="1" t="str">
        <f>_xlfn._xlws.FILTER(辅助信息!D:D,辅助信息!G:G=G472)</f>
        <v>华西萌海-科创农业生态谷</v>
      </c>
    </row>
  </sheetData>
  <autoFilter ref="A1:K472">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2025-05-07T07:55:12Z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